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HĐND năm 2022\THẨM TRA 2022\86. Thẩm tra đầu tư công\"/>
    </mc:Choice>
  </mc:AlternateContent>
  <bookViews>
    <workbookView xWindow="-105" yWindow="-105" windowWidth="15465" windowHeight="7650" tabRatio="863" firstSheet="7" activeTab="7"/>
  </bookViews>
  <sheets>
    <sheet name="biểu 01" sheetId="3" state="hidden" r:id="rId1"/>
    <sheet name="foxz" sheetId="7" state="hidden" r:id="rId2"/>
    <sheet name="foxz_2" sheetId="8" state="veryHidden" r:id="rId3"/>
    <sheet name="foxz_3" sheetId="9" state="veryHidden" r:id="rId4"/>
    <sheet name="foxz_4" sheetId="16" state="veryHidden" r:id="rId5"/>
    <sheet name="foxz_5" sheetId="17" state="veryHidden" r:id="rId6"/>
    <sheet name="foxz_6" sheetId="18" state="veryHidden" r:id="rId7"/>
    <sheet name="BIỂU TH" sheetId="12" r:id="rId8"/>
    <sheet name="02-CĐNS(TỈNH Q.LÝ)" sheetId="15" r:id="rId9"/>
    <sheet name="03-CĐNS(HUYỆN Q.LÝ)" sheetId="10" r:id="rId10"/>
    <sheet name="04-VỐN ĐTPT CTMT" sheetId="27" r:id="rId11"/>
    <sheet name="05-VỐN ĐẤU GIÁ" sheetId="31" r:id="rId12"/>
    <sheet name="06-VỐN S.NGHIỆP CTMT" sheetId="26" state="hidden" r:id="rId13"/>
    <sheet name="08-VỐN S.NGHIỆP GD" sheetId="30" state="hidden" r:id="rId14"/>
    <sheet name="Biểu số 04 (ĐTC huyện)" sheetId="13" state="hidden" r:id="rId15"/>
    <sheet name="Biểu số 04 (SN)" sheetId="14" state="hidden" r:id="rId16"/>
    <sheet name="Biểu số 05 (SNGD)" sheetId="11" state="hidden" r:id="rId17"/>
    <sheet name="Biểu 04 DC trung han  2021-2025" sheetId="22" state="hidden" r:id="rId18"/>
    <sheet name="Biểu 5 ĐC KHV 2022 vốn NSĐP" sheetId="24" state="hidden" r:id="rId19"/>
    <sheet name="Bểu 06 ĐCKHV 2022, CTMTQG" sheetId="23" state="hidden" r:id="rId20"/>
    <sheet name="Bieur 07 Đề xuất KHV" sheetId="25" state="hidden" r:id="rId21"/>
  </sheets>
  <externalReferences>
    <externalReference r:id="rId22"/>
  </externalReferences>
  <definedNames>
    <definedName name="_xlnm.Print_Area" localSheetId="8">'02-CĐNS(TỈNH Q.LÝ)'!$A$1:$N$29</definedName>
    <definedName name="_xlnm.Print_Area" localSheetId="9">'03-CĐNS(HUYỆN Q.LÝ)'!$A$1:$M$15</definedName>
    <definedName name="_xlnm.Print_Area" localSheetId="10">'04-VỐN ĐTPT CTMT'!$A$1:$P$70</definedName>
    <definedName name="_xlnm.Print_Area" localSheetId="11">'05-VỐN ĐẤU GIÁ'!$A$1:$M$36</definedName>
    <definedName name="_xlnm.Print_Area" localSheetId="12">'06-VỐN S.NGHIỆP CTMT'!$A$1:$K$50</definedName>
    <definedName name="_xlnm.Print_Area" localSheetId="13">'08-VỐN S.NGHIỆP GD'!$A$1:$S$34</definedName>
    <definedName name="_xlnm.Print_Area" localSheetId="18">'Biểu 5 ĐC KHV 2022 vốn NSĐP'!$A$1:$L$24</definedName>
    <definedName name="_xlnm.Print_Area" localSheetId="14">'Biểu số 04 (ĐTC huyện)'!$A$1:$N$36</definedName>
    <definedName name="_xlnm.Print_Area" localSheetId="15">'Biểu số 04 (SN)'!$A$1:$M$83</definedName>
    <definedName name="_xlnm.Print_Area" localSheetId="16">'Biểu số 05 (SNGD)'!$A$1:$L$33</definedName>
    <definedName name="_xlnm.Print_Area" localSheetId="7">'BIỂU TH'!$A$1:$K$22</definedName>
    <definedName name="_xlnm.Print_Titles" localSheetId="8">'02-CĐNS(TỈNH Q.LÝ)'!$5:$6</definedName>
    <definedName name="_xlnm.Print_Titles" localSheetId="9">'03-CĐNS(HUYỆN Q.LÝ)'!$5:$7</definedName>
    <definedName name="_xlnm.Print_Titles" localSheetId="10">'04-VỐN ĐTPT CTMT'!$5:$7</definedName>
    <definedName name="_xlnm.Print_Titles" localSheetId="13">'08-VỐN S.NGHIỆP GD'!$5:$6</definedName>
    <definedName name="_xlnm.Print_Titles" localSheetId="19">'Bểu 06 ĐCKHV 2022, CTMTQG'!$5:$10</definedName>
    <definedName name="_xlnm.Print_Titles" localSheetId="18">'Biểu 5 ĐC KHV 2022 vốn NSĐP'!$5:$10</definedName>
    <definedName name="_xlnm.Print_Titles" localSheetId="15">'Biểu số 04 (SN)'!$5:$7</definedName>
    <definedName name="_xlnm.Print_Titles" localSheetId="16">'Biểu số 05 (SNGD)'!$5:$7</definedName>
  </definedNames>
  <calcPr calcId="162913"/>
</workbook>
</file>

<file path=xl/calcChain.xml><?xml version="1.0" encoding="utf-8"?>
<calcChain xmlns="http://schemas.openxmlformats.org/spreadsheetml/2006/main">
  <c r="O8" i="15" l="1"/>
  <c r="N9" i="10"/>
  <c r="V9" i="27"/>
  <c r="U9" i="27"/>
  <c r="T9" i="27"/>
  <c r="S9" i="27"/>
  <c r="R9" i="27"/>
  <c r="AM9" i="31" l="1"/>
  <c r="AI32" i="31" l="1"/>
  <c r="AM10" i="31"/>
  <c r="AM11" i="31"/>
  <c r="AM12" i="31"/>
  <c r="AM13" i="31"/>
  <c r="AM14" i="31"/>
  <c r="AM15" i="31"/>
  <c r="AM16" i="31"/>
  <c r="AM17" i="31"/>
  <c r="AM18" i="31"/>
  <c r="AM19" i="31"/>
  <c r="AM20" i="31"/>
  <c r="AM21" i="31"/>
  <c r="AM22" i="31"/>
  <c r="AM23" i="31"/>
  <c r="AM24" i="31"/>
  <c r="AM25" i="31"/>
  <c r="AM26" i="31"/>
  <c r="AM27" i="31"/>
  <c r="AM28" i="31"/>
  <c r="AM29" i="31"/>
  <c r="AM30" i="31"/>
  <c r="AM31" i="31"/>
  <c r="AL10" i="31"/>
  <c r="AL11" i="31"/>
  <c r="AL12" i="31"/>
  <c r="AL13" i="31"/>
  <c r="AL14" i="31"/>
  <c r="AL15" i="31"/>
  <c r="AL16" i="31"/>
  <c r="AL17" i="31"/>
  <c r="AL18" i="31"/>
  <c r="AL19" i="31"/>
  <c r="AL20" i="31"/>
  <c r="AL21" i="31"/>
  <c r="AL22" i="31"/>
  <c r="AL23" i="31"/>
  <c r="AL24" i="31"/>
  <c r="AL25" i="31"/>
  <c r="AL26" i="31"/>
  <c r="AL27" i="31"/>
  <c r="AL28" i="31"/>
  <c r="AL29" i="31"/>
  <c r="AL30" i="31"/>
  <c r="AL31" i="31"/>
  <c r="AL32" i="31"/>
  <c r="AL9" i="31"/>
  <c r="AK10" i="31"/>
  <c r="AK11" i="31"/>
  <c r="AK12" i="31"/>
  <c r="AK13" i="31"/>
  <c r="AK14" i="31"/>
  <c r="AK15" i="31"/>
  <c r="AK16" i="31"/>
  <c r="AK17" i="31"/>
  <c r="AK18" i="31"/>
  <c r="AK19" i="31"/>
  <c r="AK20" i="31"/>
  <c r="AK21" i="31"/>
  <c r="AK22" i="31"/>
  <c r="AK23" i="31"/>
  <c r="AK24" i="31"/>
  <c r="AK25" i="31"/>
  <c r="AK26" i="31"/>
  <c r="AK27" i="31"/>
  <c r="AK28" i="31"/>
  <c r="AK29" i="31"/>
  <c r="AK30" i="31"/>
  <c r="AK31" i="31"/>
  <c r="AJ10" i="31"/>
  <c r="AJ11" i="31"/>
  <c r="AJ12" i="31"/>
  <c r="AJ13" i="31"/>
  <c r="AJ14" i="31"/>
  <c r="AJ15" i="31"/>
  <c r="AJ16" i="31"/>
  <c r="AJ17" i="31"/>
  <c r="AJ18" i="31"/>
  <c r="AJ19" i="31"/>
  <c r="AJ20" i="31"/>
  <c r="AJ21" i="31"/>
  <c r="AJ22" i="31"/>
  <c r="AJ23" i="31"/>
  <c r="AJ24" i="31"/>
  <c r="AJ25" i="31"/>
  <c r="AJ26" i="31"/>
  <c r="AJ27" i="31"/>
  <c r="AJ28" i="31"/>
  <c r="AJ29" i="31"/>
  <c r="AJ30" i="31"/>
  <c r="AJ31" i="31"/>
  <c r="AJ32" i="31"/>
  <c r="AJ33" i="31"/>
  <c r="AJ34" i="31"/>
  <c r="AJ35" i="31"/>
  <c r="AJ9" i="31"/>
  <c r="AI10" i="31"/>
  <c r="AI11" i="31"/>
  <c r="AI12" i="31"/>
  <c r="AI13" i="31"/>
  <c r="AI14" i="31"/>
  <c r="AI15" i="31"/>
  <c r="AI16" i="31"/>
  <c r="AI17" i="31"/>
  <c r="AI18" i="31"/>
  <c r="AI19" i="31"/>
  <c r="AI20" i="31"/>
  <c r="AI21" i="31"/>
  <c r="AI22" i="31"/>
  <c r="AI23" i="31"/>
  <c r="AI24" i="31"/>
  <c r="AI25" i="31"/>
  <c r="AI26" i="31"/>
  <c r="AI27" i="31"/>
  <c r="AI28" i="31"/>
  <c r="AI29" i="31"/>
  <c r="AI30" i="31"/>
  <c r="AI31" i="31"/>
  <c r="AI33" i="31"/>
  <c r="AI34" i="31"/>
  <c r="AI35" i="31"/>
  <c r="W17" i="27"/>
  <c r="W18" i="27"/>
  <c r="W19" i="27"/>
  <c r="W20" i="27"/>
  <c r="W29" i="27"/>
  <c r="W30" i="27"/>
  <c r="W32" i="27"/>
  <c r="W35" i="27"/>
  <c r="W37" i="27"/>
  <c r="W38" i="27"/>
  <c r="W39" i="27"/>
  <c r="W40" i="27"/>
  <c r="W41" i="27"/>
  <c r="W42" i="27"/>
  <c r="W43" i="27"/>
  <c r="W44" i="27"/>
  <c r="W45" i="27"/>
  <c r="W46" i="27"/>
  <c r="W47" i="27"/>
  <c r="W48" i="27"/>
  <c r="W49" i="27"/>
  <c r="W50" i="27"/>
  <c r="W51" i="27"/>
  <c r="W52" i="27"/>
  <c r="W53" i="27"/>
  <c r="W54" i="27"/>
  <c r="W55" i="27"/>
  <c r="W56" i="27"/>
  <c r="W57" i="27"/>
  <c r="W58" i="27"/>
  <c r="W59" i="27"/>
  <c r="W60" i="27"/>
  <c r="W63" i="27"/>
  <c r="W69" i="27"/>
  <c r="W70" i="27"/>
  <c r="V12" i="27"/>
  <c r="V13" i="27"/>
  <c r="V16" i="27"/>
  <c r="V21" i="27"/>
  <c r="V28" i="27"/>
  <c r="V31" i="27"/>
  <c r="V33" i="27"/>
  <c r="V34" i="27"/>
  <c r="V35" i="27"/>
  <c r="V37" i="27"/>
  <c r="V38" i="27"/>
  <c r="V39" i="27"/>
  <c r="V40" i="27"/>
  <c r="V41" i="27"/>
  <c r="V42" i="27"/>
  <c r="V43" i="27"/>
  <c r="V44" i="27"/>
  <c r="V45" i="27"/>
  <c r="V46" i="27"/>
  <c r="V47" i="27"/>
  <c r="V48" i="27"/>
  <c r="V49" i="27"/>
  <c r="V50" i="27"/>
  <c r="V51" i="27"/>
  <c r="V52" i="27"/>
  <c r="V53" i="27"/>
  <c r="V54" i="27"/>
  <c r="V55" i="27"/>
  <c r="V56" i="27"/>
  <c r="V57" i="27"/>
  <c r="V58" i="27"/>
  <c r="V59" i="27"/>
  <c r="V60" i="27"/>
  <c r="V63" i="27"/>
  <c r="V69" i="27"/>
  <c r="V70" i="27"/>
  <c r="U35" i="27"/>
  <c r="U37" i="27"/>
  <c r="U38" i="27"/>
  <c r="U39" i="27"/>
  <c r="U40" i="27"/>
  <c r="U41" i="27"/>
  <c r="U42" i="27"/>
  <c r="U43" i="27"/>
  <c r="U44" i="27"/>
  <c r="U45" i="27"/>
  <c r="U46" i="27"/>
  <c r="U47" i="27"/>
  <c r="U48" i="27"/>
  <c r="U49" i="27"/>
  <c r="U50" i="27"/>
  <c r="U51" i="27"/>
  <c r="U52" i="27"/>
  <c r="U53" i="27"/>
  <c r="U54" i="27"/>
  <c r="U55" i="27"/>
  <c r="U56" i="27"/>
  <c r="U57" i="27"/>
  <c r="U58" i="27"/>
  <c r="U59" i="27"/>
  <c r="U60" i="27"/>
  <c r="U63" i="27"/>
  <c r="U69" i="27"/>
  <c r="U70" i="27"/>
  <c r="T17" i="27"/>
  <c r="T18" i="27"/>
  <c r="T19" i="27"/>
  <c r="T20" i="27"/>
  <c r="T21" i="27"/>
  <c r="T32" i="27"/>
  <c r="T37" i="27"/>
  <c r="T38" i="27"/>
  <c r="T39" i="27"/>
  <c r="T40" i="27"/>
  <c r="T41" i="27"/>
  <c r="T42" i="27"/>
  <c r="T43" i="27"/>
  <c r="T44" i="27"/>
  <c r="T45" i="27"/>
  <c r="T46" i="27"/>
  <c r="T47" i="27"/>
  <c r="T48" i="27"/>
  <c r="T49" i="27"/>
  <c r="T50" i="27"/>
  <c r="T51" i="27"/>
  <c r="T52" i="27"/>
  <c r="T53" i="27"/>
  <c r="T54" i="27"/>
  <c r="T55" i="27"/>
  <c r="T56" i="27"/>
  <c r="T57" i="27"/>
  <c r="T58" i="27"/>
  <c r="T59" i="27"/>
  <c r="T60" i="27"/>
  <c r="T63" i="27"/>
  <c r="T69" i="27"/>
  <c r="T70" i="27"/>
  <c r="R69" i="27"/>
  <c r="S69" i="27" s="1"/>
  <c r="R70" i="27"/>
  <c r="S70" i="27" s="1"/>
  <c r="Q63" i="27"/>
  <c r="R63" i="27" s="1"/>
  <c r="Q69" i="27"/>
  <c r="Q70" i="27"/>
  <c r="Q17" i="27"/>
  <c r="R17" i="27" s="1"/>
  <c r="S17" i="27" s="1"/>
  <c r="Q18" i="27"/>
  <c r="R18" i="27" s="1"/>
  <c r="S18" i="27" s="1"/>
  <c r="Q19" i="27"/>
  <c r="R19" i="27" s="1"/>
  <c r="S19" i="27" s="1"/>
  <c r="Q20" i="27"/>
  <c r="R20" i="27" s="1"/>
  <c r="S20" i="27" s="1"/>
  <c r="Q21" i="27"/>
  <c r="Q32" i="27"/>
  <c r="R32" i="27" s="1"/>
  <c r="S32" i="27" s="1"/>
  <c r="Q37" i="27"/>
  <c r="R37" i="27" s="1"/>
  <c r="Q38" i="27"/>
  <c r="R38" i="27" s="1"/>
  <c r="Q39" i="27"/>
  <c r="R39" i="27" s="1"/>
  <c r="Q40" i="27"/>
  <c r="R40" i="27" s="1"/>
  <c r="Q41" i="27"/>
  <c r="R41" i="27" s="1"/>
  <c r="Q42" i="27"/>
  <c r="R42" i="27" s="1"/>
  <c r="Q43" i="27"/>
  <c r="R43" i="27" s="1"/>
  <c r="Q44" i="27"/>
  <c r="R44" i="27" s="1"/>
  <c r="Q45" i="27"/>
  <c r="R45" i="27" s="1"/>
  <c r="Q46" i="27"/>
  <c r="R46" i="27" s="1"/>
  <c r="Q47" i="27"/>
  <c r="R47" i="27" s="1"/>
  <c r="Q48" i="27"/>
  <c r="R48" i="27" s="1"/>
  <c r="Q49" i="27"/>
  <c r="R49" i="27" s="1"/>
  <c r="Q50" i="27"/>
  <c r="R50" i="27" s="1"/>
  <c r="Q51" i="27"/>
  <c r="R51" i="27" s="1"/>
  <c r="Q52" i="27"/>
  <c r="R52" i="27" s="1"/>
  <c r="Q53" i="27"/>
  <c r="R53" i="27" s="1"/>
  <c r="Q54" i="27"/>
  <c r="R54" i="27" s="1"/>
  <c r="Q55" i="27"/>
  <c r="R55" i="27" s="1"/>
  <c r="Q56" i="27"/>
  <c r="R56" i="27" s="1"/>
  <c r="Q57" i="27"/>
  <c r="R57" i="27" s="1"/>
  <c r="Q58" i="27"/>
  <c r="R58" i="27" s="1"/>
  <c r="Q59" i="27"/>
  <c r="R59" i="27" s="1"/>
  <c r="Q60" i="27"/>
  <c r="R60" i="27" s="1"/>
  <c r="R15" i="10"/>
  <c r="Q15" i="10"/>
  <c r="P15" i="10"/>
  <c r="O15" i="10"/>
  <c r="N15" i="10"/>
  <c r="U11" i="15"/>
  <c r="U15" i="15"/>
  <c r="U16" i="15"/>
  <c r="U28" i="15"/>
  <c r="U29" i="15"/>
  <c r="T11" i="15"/>
  <c r="T15" i="15"/>
  <c r="T16" i="15"/>
  <c r="T18" i="15"/>
  <c r="T19" i="15"/>
  <c r="T20" i="15"/>
  <c r="T21" i="15"/>
  <c r="T22" i="15"/>
  <c r="T23" i="15"/>
  <c r="T26" i="15"/>
  <c r="T27" i="15"/>
  <c r="T29" i="15"/>
  <c r="S11" i="15"/>
  <c r="S15" i="15"/>
  <c r="S16" i="15"/>
  <c r="S29" i="15"/>
  <c r="R11" i="15"/>
  <c r="R28" i="15"/>
  <c r="R29" i="15"/>
  <c r="O11" i="15"/>
  <c r="P11" i="15" s="1"/>
  <c r="Q11" i="15" s="1"/>
  <c r="O15" i="15"/>
  <c r="P15" i="15" s="1"/>
  <c r="Q15" i="15" s="1"/>
  <c r="O16" i="15"/>
  <c r="P16" i="15" s="1"/>
  <c r="Q16" i="15" s="1"/>
  <c r="O23" i="15"/>
  <c r="O25" i="15"/>
  <c r="O28" i="15"/>
  <c r="P28" i="15" s="1"/>
  <c r="O29" i="15"/>
  <c r="P29" i="15" s="1"/>
  <c r="Q29" i="15" s="1"/>
  <c r="AK32" i="31" l="1"/>
  <c r="AM32" i="31"/>
  <c r="AE36" i="31"/>
  <c r="I29" i="31"/>
  <c r="I30" i="31"/>
  <c r="I31" i="31"/>
  <c r="K29" i="31"/>
  <c r="K30" i="31"/>
  <c r="K31" i="31"/>
  <c r="AH31" i="31" l="1"/>
  <c r="AH11" i="31"/>
  <c r="AH12" i="31"/>
  <c r="AH13" i="31"/>
  <c r="AH14" i="31"/>
  <c r="AH15" i="31"/>
  <c r="AH16" i="31"/>
  <c r="AH18" i="31"/>
  <c r="AH19" i="31"/>
  <c r="AH20" i="31"/>
  <c r="AH21" i="31"/>
  <c r="AH22" i="31"/>
  <c r="AH23" i="31"/>
  <c r="AH24" i="31"/>
  <c r="AH25" i="31"/>
  <c r="AH26" i="31"/>
  <c r="AH28" i="31"/>
  <c r="AH29" i="31"/>
  <c r="AH30" i="31"/>
  <c r="AH32" i="31"/>
  <c r="AH33" i="31"/>
  <c r="AH34" i="31"/>
  <c r="AH35" i="31"/>
  <c r="AH36" i="31"/>
  <c r="AH37" i="31"/>
  <c r="AE9" i="31" l="1"/>
  <c r="AE8" i="31"/>
  <c r="G19" i="31" l="1"/>
  <c r="G20" i="31"/>
  <c r="G23" i="31"/>
  <c r="G25" i="31"/>
  <c r="E16" i="15" l="1"/>
  <c r="R16" i="15" s="1"/>
  <c r="E68" i="27" l="1"/>
  <c r="F68" i="27"/>
  <c r="G68" i="27"/>
  <c r="H68" i="27"/>
  <c r="I68" i="27"/>
  <c r="J68" i="27"/>
  <c r="K68" i="27"/>
  <c r="Q68" i="27" s="1"/>
  <c r="L68" i="27"/>
  <c r="M68" i="27"/>
  <c r="N68" i="27"/>
  <c r="O68" i="27"/>
  <c r="E64" i="27"/>
  <c r="F64" i="27"/>
  <c r="G64" i="27"/>
  <c r="I64" i="27"/>
  <c r="L64" i="27"/>
  <c r="N64" i="27"/>
  <c r="O64" i="27"/>
  <c r="D64" i="27"/>
  <c r="E62" i="27"/>
  <c r="T62" i="27" s="1"/>
  <c r="F62" i="27"/>
  <c r="F61" i="27" s="1"/>
  <c r="G62" i="27"/>
  <c r="G61" i="27" s="1"/>
  <c r="H62" i="27"/>
  <c r="I62" i="27"/>
  <c r="I61" i="27" s="1"/>
  <c r="J62" i="27"/>
  <c r="K62" i="27"/>
  <c r="Q62" i="27" s="1"/>
  <c r="L62" i="27"/>
  <c r="N62" i="27"/>
  <c r="O62" i="27"/>
  <c r="D62" i="27"/>
  <c r="M63" i="27"/>
  <c r="M48" i="27"/>
  <c r="S48" i="27" s="1"/>
  <c r="V62" i="27" l="1"/>
  <c r="U62" i="27"/>
  <c r="O61" i="27"/>
  <c r="W68" i="27"/>
  <c r="R68" i="27"/>
  <c r="N61" i="27"/>
  <c r="V68" i="27"/>
  <c r="U68" i="27"/>
  <c r="M62" i="27"/>
  <c r="S62" i="27" s="1"/>
  <c r="S63" i="27"/>
  <c r="L61" i="27"/>
  <c r="R62" i="27"/>
  <c r="W62" i="27"/>
  <c r="T68" i="27"/>
  <c r="E61" i="27"/>
  <c r="M44" i="27"/>
  <c r="S44" i="27" s="1"/>
  <c r="E36" i="27"/>
  <c r="T36" i="27" s="1"/>
  <c r="F36" i="27"/>
  <c r="G36" i="27"/>
  <c r="H36" i="27"/>
  <c r="I36" i="27"/>
  <c r="J36" i="27"/>
  <c r="K36" i="27"/>
  <c r="L36" i="27"/>
  <c r="N36" i="27"/>
  <c r="O36" i="27"/>
  <c r="D36" i="27"/>
  <c r="M56" i="27"/>
  <c r="S56" i="27" s="1"/>
  <c r="M38" i="27"/>
  <c r="S38" i="27" s="1"/>
  <c r="M39" i="27"/>
  <c r="S39" i="27" s="1"/>
  <c r="M40" i="27"/>
  <c r="S40" i="27" s="1"/>
  <c r="M41" i="27"/>
  <c r="S41" i="27" s="1"/>
  <c r="M42" i="27"/>
  <c r="S42" i="27" s="1"/>
  <c r="M43" i="27"/>
  <c r="S43" i="27" s="1"/>
  <c r="M45" i="27"/>
  <c r="S45" i="27" s="1"/>
  <c r="M46" i="27"/>
  <c r="S46" i="27" s="1"/>
  <c r="M47" i="27"/>
  <c r="S47" i="27" s="1"/>
  <c r="M49" i="27"/>
  <c r="S49" i="27" s="1"/>
  <c r="M50" i="27"/>
  <c r="S50" i="27" s="1"/>
  <c r="M51" i="27"/>
  <c r="S51" i="27" s="1"/>
  <c r="M52" i="27"/>
  <c r="S52" i="27" s="1"/>
  <c r="M53" i="27"/>
  <c r="S53" i="27" s="1"/>
  <c r="M54" i="27"/>
  <c r="S54" i="27" s="1"/>
  <c r="M55" i="27"/>
  <c r="S55" i="27" s="1"/>
  <c r="M57" i="27"/>
  <c r="S57" i="27" s="1"/>
  <c r="M58" i="27"/>
  <c r="S58" i="27" s="1"/>
  <c r="M59" i="27"/>
  <c r="S59" i="27" s="1"/>
  <c r="M60" i="27"/>
  <c r="S60" i="27" s="1"/>
  <c r="M37" i="27"/>
  <c r="S37" i="27" s="1"/>
  <c r="V36" i="27" l="1"/>
  <c r="U36" i="27"/>
  <c r="Q36" i="27"/>
  <c r="R36" i="27" s="1"/>
  <c r="S36" i="27" s="1"/>
  <c r="W36" i="27"/>
  <c r="M36" i="27"/>
  <c r="F18" i="31" l="1"/>
  <c r="G18" i="31"/>
  <c r="L18" i="31"/>
  <c r="D18" i="31"/>
  <c r="AH17" i="31" s="1"/>
  <c r="E28" i="31"/>
  <c r="F28" i="31"/>
  <c r="G28" i="31"/>
  <c r="L28" i="31"/>
  <c r="D28" i="31"/>
  <c r="AH27" i="31" s="1"/>
  <c r="G9" i="31" l="1"/>
  <c r="F9" i="31"/>
  <c r="D9" i="31"/>
  <c r="L9" i="31"/>
  <c r="M67" i="27"/>
  <c r="M66" i="27"/>
  <c r="M65" i="27"/>
  <c r="L27" i="27"/>
  <c r="N27" i="27"/>
  <c r="O27" i="27"/>
  <c r="M23" i="27"/>
  <c r="M22" i="27" s="1"/>
  <c r="L11" i="27"/>
  <c r="M11" i="27"/>
  <c r="N11" i="27"/>
  <c r="O11" i="27"/>
  <c r="L22" i="27"/>
  <c r="N22" i="27"/>
  <c r="O22" i="27"/>
  <c r="M64" i="27" l="1"/>
  <c r="M61" i="27" s="1"/>
  <c r="L10" i="27"/>
  <c r="L26" i="27"/>
  <c r="O10" i="27"/>
  <c r="N10" i="27"/>
  <c r="O26" i="27"/>
  <c r="N26" i="27"/>
  <c r="M10" i="27"/>
  <c r="J18" i="12" s="1"/>
  <c r="M27" i="27"/>
  <c r="D68" i="27"/>
  <c r="J67" i="27"/>
  <c r="H67" i="27"/>
  <c r="I28" i="15"/>
  <c r="H28" i="15"/>
  <c r="F14" i="15"/>
  <c r="F13" i="15" s="1"/>
  <c r="G14" i="15"/>
  <c r="G13" i="15" s="1"/>
  <c r="H14" i="15"/>
  <c r="M14" i="15"/>
  <c r="D14" i="15"/>
  <c r="M28" i="15"/>
  <c r="D28" i="15"/>
  <c r="Q28" i="15" s="1"/>
  <c r="L27" i="15"/>
  <c r="K27" i="15"/>
  <c r="E27" i="15"/>
  <c r="J27" i="15" l="1"/>
  <c r="U27" i="15" s="1"/>
  <c r="R27" i="15"/>
  <c r="S27" i="15"/>
  <c r="S28" i="15"/>
  <c r="T28" i="15"/>
  <c r="K67" i="27"/>
  <c r="W67" i="27"/>
  <c r="D61" i="27"/>
  <c r="S68" i="27"/>
  <c r="V67" i="27"/>
  <c r="U67" i="27"/>
  <c r="H13" i="15"/>
  <c r="D13" i="15"/>
  <c r="M13" i="15"/>
  <c r="J13" i="12" s="1"/>
  <c r="N9" i="27"/>
  <c r="L9" i="27"/>
  <c r="M26" i="27"/>
  <c r="J19" i="12" s="1"/>
  <c r="O9" i="27"/>
  <c r="H30" i="27"/>
  <c r="H29" i="27"/>
  <c r="K30" i="27"/>
  <c r="K29" i="27"/>
  <c r="H18" i="27"/>
  <c r="H17" i="27"/>
  <c r="H19" i="27"/>
  <c r="H20" i="27"/>
  <c r="O27" i="15" l="1"/>
  <c r="P27" i="15" s="1"/>
  <c r="Q27" i="15" s="1"/>
  <c r="V20" i="27"/>
  <c r="U20" i="27"/>
  <c r="V19" i="27"/>
  <c r="U19" i="27"/>
  <c r="U18" i="27"/>
  <c r="V18" i="27"/>
  <c r="T29" i="27"/>
  <c r="Q29" i="27"/>
  <c r="R29" i="27" s="1"/>
  <c r="S29" i="27" s="1"/>
  <c r="U17" i="27"/>
  <c r="V17" i="27"/>
  <c r="T30" i="27"/>
  <c r="Q30" i="27"/>
  <c r="R30" i="27" s="1"/>
  <c r="S30" i="27" s="1"/>
  <c r="U29" i="27"/>
  <c r="V29" i="27"/>
  <c r="U30" i="27"/>
  <c r="V30" i="27"/>
  <c r="T67" i="27"/>
  <c r="Q67" i="27"/>
  <c r="R67" i="27" s="1"/>
  <c r="S67" i="27" s="1"/>
  <c r="H31" i="31"/>
  <c r="H28" i="31" s="1"/>
  <c r="G13" i="10"/>
  <c r="H13" i="10"/>
  <c r="G12" i="10"/>
  <c r="H12" i="10"/>
  <c r="H10" i="15"/>
  <c r="I10" i="15"/>
  <c r="T10" i="15" l="1"/>
  <c r="Q12" i="10"/>
  <c r="Q13" i="10"/>
  <c r="F9" i="15"/>
  <c r="G9" i="15"/>
  <c r="M9" i="15"/>
  <c r="J16" i="12" s="1"/>
  <c r="J15" i="12" s="1"/>
  <c r="D9" i="15"/>
  <c r="I12" i="15"/>
  <c r="I9" i="15" l="1"/>
  <c r="T12" i="15"/>
  <c r="K12" i="15"/>
  <c r="S12" i="15" s="1"/>
  <c r="L12" i="15" l="1"/>
  <c r="U12" i="15"/>
  <c r="E11" i="27"/>
  <c r="L9" i="15" l="1"/>
  <c r="R12" i="15"/>
  <c r="O12" i="15"/>
  <c r="P12" i="15" s="1"/>
  <c r="Q12" i="15" s="1"/>
  <c r="I31" i="27"/>
  <c r="H20" i="31"/>
  <c r="H23" i="31"/>
  <c r="H19" i="31"/>
  <c r="H24" i="31"/>
  <c r="M9" i="27" l="1"/>
  <c r="J20" i="12"/>
  <c r="J17" i="12" s="1"/>
  <c r="F9" i="10"/>
  <c r="I9" i="10"/>
  <c r="K9" i="10"/>
  <c r="D9" i="10"/>
  <c r="L11" i="10"/>
  <c r="L9" i="10" s="1"/>
  <c r="J14" i="12" s="1"/>
  <c r="H25" i="27"/>
  <c r="H24" i="27"/>
  <c r="H23" i="27"/>
  <c r="V24" i="27" l="1"/>
  <c r="V25" i="27"/>
  <c r="V23" i="27"/>
  <c r="G10" i="10"/>
  <c r="G11" i="10"/>
  <c r="H10" i="10"/>
  <c r="I17" i="15"/>
  <c r="H9" i="15"/>
  <c r="T9" i="15" s="1"/>
  <c r="T17" i="15" l="1"/>
  <c r="Q10" i="10"/>
  <c r="G9" i="10"/>
  <c r="J66" i="27"/>
  <c r="H66" i="27"/>
  <c r="U66" i="27" l="1"/>
  <c r="V66" i="27"/>
  <c r="K66" i="27"/>
  <c r="W66" i="27"/>
  <c r="I24" i="15"/>
  <c r="K25" i="15"/>
  <c r="I25" i="15" l="1"/>
  <c r="P25" i="15"/>
  <c r="Q25" i="15" s="1"/>
  <c r="U25" i="15"/>
  <c r="T24" i="15"/>
  <c r="S24" i="15"/>
  <c r="T66" i="27"/>
  <c r="Q66" i="27"/>
  <c r="R66" i="27" s="1"/>
  <c r="S66" i="27" s="1"/>
  <c r="I14" i="15"/>
  <c r="G15" i="27"/>
  <c r="H15" i="27" s="1"/>
  <c r="G14" i="27"/>
  <c r="H14" i="27" s="1"/>
  <c r="J31" i="31"/>
  <c r="J30" i="31"/>
  <c r="I28" i="31"/>
  <c r="I13" i="15" l="1"/>
  <c r="T14" i="15"/>
  <c r="S25" i="15"/>
  <c r="T25" i="15"/>
  <c r="I14" i="27"/>
  <c r="J14" i="27" s="1"/>
  <c r="V14" i="27"/>
  <c r="U14" i="27"/>
  <c r="V15" i="27"/>
  <c r="AE30" i="31"/>
  <c r="J28" i="31"/>
  <c r="I15" i="27"/>
  <c r="T13" i="15" l="1"/>
  <c r="W14" i="27"/>
  <c r="D11" i="31"/>
  <c r="AH10" i="31" s="1"/>
  <c r="E11" i="31"/>
  <c r="F11" i="31"/>
  <c r="G11" i="31"/>
  <c r="H11" i="31"/>
  <c r="I11" i="31"/>
  <c r="J11" i="31"/>
  <c r="AA11" i="31" s="1"/>
  <c r="K11" i="31"/>
  <c r="M11" i="31"/>
  <c r="M10" i="31" s="1"/>
  <c r="N12" i="31"/>
  <c r="O12" i="31"/>
  <c r="P12" i="31"/>
  <c r="Q12" i="31"/>
  <c r="R12" i="31"/>
  <c r="S12" i="31" s="1"/>
  <c r="T12" i="31"/>
  <c r="U12" i="31" s="1"/>
  <c r="V12" i="31"/>
  <c r="W12" i="31"/>
  <c r="X12" i="31"/>
  <c r="Z12" i="31"/>
  <c r="AA12" i="31"/>
  <c r="AB12" i="31"/>
  <c r="AC12" i="31" s="1"/>
  <c r="N13" i="31"/>
  <c r="O13" i="31"/>
  <c r="P13" i="31"/>
  <c r="Q13" i="31"/>
  <c r="R13" i="31"/>
  <c r="S13" i="31" s="1"/>
  <c r="T13" i="31"/>
  <c r="U13" i="31" s="1"/>
  <c r="V13" i="31"/>
  <c r="W13" i="31"/>
  <c r="X13" i="31"/>
  <c r="Z13" i="31"/>
  <c r="AA13" i="31"/>
  <c r="AB13" i="31"/>
  <c r="AC13" i="31" s="1"/>
  <c r="N14" i="31"/>
  <c r="O14" i="31"/>
  <c r="P14" i="31"/>
  <c r="Q14" i="31"/>
  <c r="R14" i="31"/>
  <c r="S14" i="31" s="1"/>
  <c r="T14" i="31"/>
  <c r="U14" i="31" s="1"/>
  <c r="V14" i="31"/>
  <c r="W14" i="31"/>
  <c r="X14" i="31"/>
  <c r="Z14" i="31"/>
  <c r="AA14" i="31"/>
  <c r="AB14" i="31"/>
  <c r="AC14" i="31" s="1"/>
  <c r="N15" i="31"/>
  <c r="O15" i="31"/>
  <c r="P15" i="31"/>
  <c r="Q15" i="31"/>
  <c r="R15" i="31"/>
  <c r="S15" i="31" s="1"/>
  <c r="T15" i="31"/>
  <c r="U15" i="31" s="1"/>
  <c r="V15" i="31"/>
  <c r="W15" i="31"/>
  <c r="X15" i="31"/>
  <c r="Z15" i="31"/>
  <c r="AA15" i="31"/>
  <c r="AB15" i="31"/>
  <c r="AC15" i="31" s="1"/>
  <c r="N16" i="31"/>
  <c r="O16" i="31"/>
  <c r="P16" i="31"/>
  <c r="Q16" i="31"/>
  <c r="R16" i="31"/>
  <c r="S16" i="31" s="1"/>
  <c r="T16" i="31"/>
  <c r="U16" i="31" s="1"/>
  <c r="V16" i="31"/>
  <c r="W16" i="31"/>
  <c r="X16" i="31"/>
  <c r="Z16" i="31"/>
  <c r="AA16" i="31"/>
  <c r="AB16" i="31"/>
  <c r="AC16" i="31" s="1"/>
  <c r="N17" i="31"/>
  <c r="O17" i="31"/>
  <c r="P17" i="31"/>
  <c r="Q17" i="31"/>
  <c r="R17" i="31"/>
  <c r="S17" i="31" s="1"/>
  <c r="T17" i="31"/>
  <c r="U17" i="31" s="1"/>
  <c r="V17" i="31"/>
  <c r="W17" i="31"/>
  <c r="X17" i="31"/>
  <c r="Z17" i="31"/>
  <c r="AA17" i="31"/>
  <c r="AB17" i="31"/>
  <c r="AC17" i="31" s="1"/>
  <c r="E19" i="31"/>
  <c r="J19" i="31"/>
  <c r="K19" i="31" s="1"/>
  <c r="E20" i="31"/>
  <c r="E21" i="31"/>
  <c r="O21" i="31" s="1"/>
  <c r="H21" i="31"/>
  <c r="J21" i="31"/>
  <c r="K21" i="31" s="1"/>
  <c r="E22" i="31"/>
  <c r="H22" i="31"/>
  <c r="J22" i="31"/>
  <c r="K22" i="31" s="1"/>
  <c r="O22" i="31"/>
  <c r="V22" i="31"/>
  <c r="Z22" i="31"/>
  <c r="E23" i="31"/>
  <c r="G10" i="31"/>
  <c r="E24" i="31"/>
  <c r="E25" i="31"/>
  <c r="O25" i="31" s="1"/>
  <c r="H25" i="31"/>
  <c r="J25" i="31"/>
  <c r="E26" i="31"/>
  <c r="O26" i="31" s="1"/>
  <c r="H26" i="31"/>
  <c r="J26" i="31"/>
  <c r="Z26" i="31"/>
  <c r="E27" i="31"/>
  <c r="Z27" i="31" s="1"/>
  <c r="H27" i="31"/>
  <c r="J27" i="31"/>
  <c r="K27" i="31" s="1"/>
  <c r="Z29" i="31"/>
  <c r="AB30" i="31"/>
  <c r="AC30" i="31" s="1"/>
  <c r="N30" i="31"/>
  <c r="P30" i="31"/>
  <c r="X30" i="31"/>
  <c r="Z30" i="31"/>
  <c r="AA30" i="31"/>
  <c r="Q31" i="31"/>
  <c r="N31" i="31"/>
  <c r="O31" i="31"/>
  <c r="P31" i="31"/>
  <c r="V31" i="31"/>
  <c r="X31" i="31"/>
  <c r="Z31" i="31"/>
  <c r="AA31" i="31"/>
  <c r="E32" i="31"/>
  <c r="N32" i="31"/>
  <c r="P32" i="31"/>
  <c r="X32" i="31"/>
  <c r="AA32" i="31"/>
  <c r="T33" i="31"/>
  <c r="U33" i="31" s="1"/>
  <c r="V33" i="31"/>
  <c r="W33" i="31"/>
  <c r="X33" i="31"/>
  <c r="Z33" i="31"/>
  <c r="AA33" i="31"/>
  <c r="AB33" i="31"/>
  <c r="AC33" i="31" s="1"/>
  <c r="F34" i="31"/>
  <c r="T34" i="31"/>
  <c r="U34" i="31" s="1"/>
  <c r="V34" i="31"/>
  <c r="W34" i="31"/>
  <c r="X34" i="31"/>
  <c r="Z34" i="31"/>
  <c r="AA34" i="31"/>
  <c r="AB34" i="31"/>
  <c r="AC34" i="31" s="1"/>
  <c r="F35" i="31"/>
  <c r="T35" i="31"/>
  <c r="U35" i="31" s="1"/>
  <c r="V35" i="31"/>
  <c r="W35" i="31"/>
  <c r="X35" i="31"/>
  <c r="Z35" i="31"/>
  <c r="AA35" i="31"/>
  <c r="AB35" i="31"/>
  <c r="AC35" i="31" s="1"/>
  <c r="U36" i="31"/>
  <c r="V36" i="31"/>
  <c r="W36" i="31"/>
  <c r="X36" i="31"/>
  <c r="Z36" i="31"/>
  <c r="AA36" i="31"/>
  <c r="AB36" i="31"/>
  <c r="AC36" i="31" s="1"/>
  <c r="K26" i="31" l="1"/>
  <c r="T26" i="31" s="1"/>
  <c r="U26" i="31" s="1"/>
  <c r="K25" i="31"/>
  <c r="R25" i="31" s="1"/>
  <c r="S25" i="31" s="1"/>
  <c r="E18" i="31"/>
  <c r="AB29" i="31"/>
  <c r="AC29" i="31" s="1"/>
  <c r="K28" i="31"/>
  <c r="H18" i="31"/>
  <c r="H9" i="31" s="1"/>
  <c r="AA19" i="31"/>
  <c r="Z25" i="31"/>
  <c r="R26" i="31"/>
  <c r="S26" i="31" s="1"/>
  <c r="AE26" i="31"/>
  <c r="R31" i="31"/>
  <c r="S31" i="31" s="1"/>
  <c r="AE25" i="31"/>
  <c r="AA25" i="31"/>
  <c r="AE21" i="31"/>
  <c r="AE27" i="31"/>
  <c r="E10" i="31"/>
  <c r="O27" i="31"/>
  <c r="P25" i="31"/>
  <c r="AE24" i="31"/>
  <c r="AE20" i="31"/>
  <c r="V27" i="31"/>
  <c r="AE18" i="31"/>
  <c r="AA21" i="31"/>
  <c r="R21" i="31"/>
  <c r="S21" i="31" s="1"/>
  <c r="Q26" i="31"/>
  <c r="N25" i="31"/>
  <c r="J24" i="31"/>
  <c r="N27" i="31"/>
  <c r="W27" i="31"/>
  <c r="AA22" i="31"/>
  <c r="Q22" i="31"/>
  <c r="AB25" i="31"/>
  <c r="AC25" i="31" s="1"/>
  <c r="V23" i="31"/>
  <c r="I18" i="31"/>
  <c r="AA27" i="31"/>
  <c r="P27" i="31"/>
  <c r="P11" i="31"/>
  <c r="R11" i="31"/>
  <c r="S11" i="31" s="1"/>
  <c r="Q11" i="31"/>
  <c r="AB31" i="31"/>
  <c r="AC31" i="31" s="1"/>
  <c r="W31" i="31"/>
  <c r="V26" i="31"/>
  <c r="P26" i="31"/>
  <c r="X11" i="31"/>
  <c r="F10" i="31"/>
  <c r="N11" i="31"/>
  <c r="N26" i="31"/>
  <c r="N22" i="31"/>
  <c r="AB26" i="31"/>
  <c r="AC26" i="31" s="1"/>
  <c r="V25" i="31"/>
  <c r="X21" i="31"/>
  <c r="V19" i="31"/>
  <c r="D10" i="31"/>
  <c r="T31" i="31"/>
  <c r="U31" i="31" s="1"/>
  <c r="AA26" i="31"/>
  <c r="P22" i="31"/>
  <c r="P21" i="31"/>
  <c r="N21" i="31"/>
  <c r="AA29" i="31"/>
  <c r="Q25" i="31"/>
  <c r="V21" i="31"/>
  <c r="X19" i="31"/>
  <c r="P19" i="31"/>
  <c r="X25" i="31"/>
  <c r="X22" i="31"/>
  <c r="O19" i="31"/>
  <c r="W11" i="31"/>
  <c r="O11" i="31"/>
  <c r="X29" i="31"/>
  <c r="P29" i="31"/>
  <c r="D21" i="12"/>
  <c r="W25" i="31"/>
  <c r="V11" i="31"/>
  <c r="N29" i="31"/>
  <c r="X26" i="31"/>
  <c r="T11" i="31"/>
  <c r="U11" i="31" s="1"/>
  <c r="N19" i="31"/>
  <c r="W26" i="31"/>
  <c r="T25" i="31"/>
  <c r="U25" i="31" s="1"/>
  <c r="Z21" i="31"/>
  <c r="AB11" i="31"/>
  <c r="AC11" i="31" s="1"/>
  <c r="X27" i="31"/>
  <c r="Z19" i="31"/>
  <c r="Z11" i="31"/>
  <c r="I32" i="31" l="1"/>
  <c r="AE23" i="31"/>
  <c r="K24" i="31"/>
  <c r="H10" i="31"/>
  <c r="AE29" i="31"/>
  <c r="E9" i="31"/>
  <c r="C21" i="12" s="1"/>
  <c r="T21" i="31"/>
  <c r="U21" i="31" s="1"/>
  <c r="Q21" i="31"/>
  <c r="W21" i="31"/>
  <c r="W19" i="31"/>
  <c r="Q27" i="31"/>
  <c r="P24" i="31"/>
  <c r="AB21" i="31"/>
  <c r="AC21" i="31" s="1"/>
  <c r="W22" i="31"/>
  <c r="O24" i="31"/>
  <c r="T22" i="31"/>
  <c r="U22" i="31" s="1"/>
  <c r="Z24" i="31"/>
  <c r="X24" i="31"/>
  <c r="AA24" i="31"/>
  <c r="V24" i="31"/>
  <c r="Q19" i="31"/>
  <c r="T19" i="31"/>
  <c r="U19" i="31" s="1"/>
  <c r="AB19" i="31"/>
  <c r="AC19" i="31" s="1"/>
  <c r="R19" i="31"/>
  <c r="S19" i="31" s="1"/>
  <c r="V18" i="31"/>
  <c r="V20" i="31"/>
  <c r="J20" i="31"/>
  <c r="K20" i="31" s="1"/>
  <c r="Z20" i="31"/>
  <c r="R27" i="31"/>
  <c r="S27" i="31" s="1"/>
  <c r="AB27" i="31"/>
  <c r="AC27" i="31" s="1"/>
  <c r="O20" i="31"/>
  <c r="O23" i="31"/>
  <c r="Z23" i="31"/>
  <c r="J23" i="31"/>
  <c r="R22" i="31"/>
  <c r="S22" i="31" s="1"/>
  <c r="AB22" i="31"/>
  <c r="AC22" i="31" s="1"/>
  <c r="N24" i="31"/>
  <c r="T27" i="31"/>
  <c r="U27" i="31" s="1"/>
  <c r="V32" i="31" l="1"/>
  <c r="O32" i="31"/>
  <c r="Z32" i="31"/>
  <c r="I9" i="31"/>
  <c r="E21" i="12" s="1"/>
  <c r="L21" i="12" s="1"/>
  <c r="AE22" i="31"/>
  <c r="K23" i="31"/>
  <c r="K18" i="31" s="1"/>
  <c r="AE28" i="31"/>
  <c r="J18" i="31"/>
  <c r="J9" i="31" s="1"/>
  <c r="AE19" i="31"/>
  <c r="Z18" i="31"/>
  <c r="O18" i="31"/>
  <c r="N20" i="31"/>
  <c r="AA20" i="31"/>
  <c r="P20" i="31"/>
  <c r="X20" i="31"/>
  <c r="T24" i="31"/>
  <c r="U24" i="31" s="1"/>
  <c r="AB24" i="31"/>
  <c r="AC24" i="31" s="1"/>
  <c r="R24" i="31"/>
  <c r="S24" i="31" s="1"/>
  <c r="Q24" i="31"/>
  <c r="W24" i="31"/>
  <c r="N23" i="31"/>
  <c r="AA23" i="31"/>
  <c r="P23" i="31"/>
  <c r="X23" i="31"/>
  <c r="I10" i="31"/>
  <c r="F21" i="12"/>
  <c r="V9" i="31"/>
  <c r="AK9" i="31" l="1"/>
  <c r="AI9" i="31"/>
  <c r="K32" i="31"/>
  <c r="O9" i="31"/>
  <c r="G21" i="12"/>
  <c r="Z9" i="31"/>
  <c r="J10" i="31"/>
  <c r="P18" i="31"/>
  <c r="X18" i="31"/>
  <c r="N18" i="31"/>
  <c r="AA18" i="31"/>
  <c r="O10" i="31"/>
  <c r="V10" i="31"/>
  <c r="Z10" i="31"/>
  <c r="T23" i="31"/>
  <c r="U23" i="31" s="1"/>
  <c r="AB23" i="31"/>
  <c r="AC23" i="31" s="1"/>
  <c r="Q23" i="31"/>
  <c r="W23" i="31"/>
  <c r="R23" i="31"/>
  <c r="S23" i="31" s="1"/>
  <c r="T20" i="31"/>
  <c r="U20" i="31" s="1"/>
  <c r="AB20" i="31"/>
  <c r="AC20" i="31" s="1"/>
  <c r="R20" i="31"/>
  <c r="S20" i="31" s="1"/>
  <c r="Q20" i="31"/>
  <c r="W20" i="31"/>
  <c r="D10" i="30"/>
  <c r="E10" i="30"/>
  <c r="E9" i="30" s="1"/>
  <c r="F10" i="30"/>
  <c r="F9" i="30" s="1"/>
  <c r="H10" i="30"/>
  <c r="H9" i="30" s="1"/>
  <c r="I10" i="30"/>
  <c r="I9" i="30" s="1"/>
  <c r="J10" i="30"/>
  <c r="J9" i="30" s="1"/>
  <c r="K10" i="30"/>
  <c r="K9" i="30" s="1"/>
  <c r="L10" i="30"/>
  <c r="M10" i="30"/>
  <c r="M9" i="30" s="1"/>
  <c r="N10" i="30"/>
  <c r="N9" i="30" s="1"/>
  <c r="O10" i="30"/>
  <c r="O9" i="30" s="1"/>
  <c r="P10" i="30"/>
  <c r="P9" i="30" s="1"/>
  <c r="G10" i="30"/>
  <c r="D23" i="30"/>
  <c r="D22" i="30" s="1"/>
  <c r="E23" i="30"/>
  <c r="E22" i="30" s="1"/>
  <c r="F23" i="30"/>
  <c r="F22" i="30" s="1"/>
  <c r="H23" i="30"/>
  <c r="H22" i="30" s="1"/>
  <c r="I23" i="30"/>
  <c r="I22" i="30" s="1"/>
  <c r="J23" i="30"/>
  <c r="J22" i="30" s="1"/>
  <c r="K23" i="30"/>
  <c r="K22" i="30" s="1"/>
  <c r="M23" i="30"/>
  <c r="M22" i="30" s="1"/>
  <c r="N23" i="30"/>
  <c r="N22" i="30" s="1"/>
  <c r="O23" i="30"/>
  <c r="O22" i="30" s="1"/>
  <c r="P23" i="30"/>
  <c r="P22" i="30" s="1"/>
  <c r="Q23" i="30"/>
  <c r="Q22" i="30" s="1"/>
  <c r="G23" i="30"/>
  <c r="F13" i="26"/>
  <c r="F12" i="26"/>
  <c r="H11" i="26"/>
  <c r="G11" i="26"/>
  <c r="E11" i="26"/>
  <c r="D11" i="26"/>
  <c r="C13" i="26"/>
  <c r="C12" i="26"/>
  <c r="R32" i="31" l="1"/>
  <c r="S32" i="31" s="1"/>
  <c r="T32" i="31"/>
  <c r="W32" i="31"/>
  <c r="AB32" i="31"/>
  <c r="AC32" i="31" s="1"/>
  <c r="Q32" i="31"/>
  <c r="K9" i="31"/>
  <c r="AF8" i="31" s="1"/>
  <c r="AG8" i="31" s="1"/>
  <c r="AH8" i="31" s="1"/>
  <c r="N10" i="31"/>
  <c r="AA10" i="31"/>
  <c r="P10" i="31"/>
  <c r="X10" i="31"/>
  <c r="J21" i="12"/>
  <c r="J10" i="12" s="1"/>
  <c r="L10" i="31"/>
  <c r="AH9" i="31" s="1"/>
  <c r="W18" i="31"/>
  <c r="T18" i="31"/>
  <c r="U18" i="31" s="1"/>
  <c r="AB18" i="31"/>
  <c r="AC18" i="31" s="1"/>
  <c r="K10" i="31"/>
  <c r="Q18" i="31"/>
  <c r="R18" i="31"/>
  <c r="S18" i="31" s="1"/>
  <c r="X9" i="31"/>
  <c r="AA9" i="31"/>
  <c r="P9" i="31"/>
  <c r="N9" i="31"/>
  <c r="E8" i="30"/>
  <c r="O8" i="30"/>
  <c r="K8" i="30"/>
  <c r="J8" i="30"/>
  <c r="I8" i="30"/>
  <c r="P8" i="30"/>
  <c r="H8" i="30"/>
  <c r="N8" i="30"/>
  <c r="F8" i="30"/>
  <c r="R23" i="30"/>
  <c r="R22" i="30" s="1"/>
  <c r="R10" i="30"/>
  <c r="R9" i="30" s="1"/>
  <c r="M8" i="30"/>
  <c r="G9" i="30"/>
  <c r="G22" i="30"/>
  <c r="Q10" i="30"/>
  <c r="L9" i="30"/>
  <c r="D9" i="30"/>
  <c r="D8" i="30" s="1"/>
  <c r="L23" i="30"/>
  <c r="C11" i="26"/>
  <c r="F11" i="26"/>
  <c r="H21" i="12" l="1"/>
  <c r="I21" i="12" s="1"/>
  <c r="R9" i="31"/>
  <c r="S9" i="31" s="1"/>
  <c r="W9" i="31"/>
  <c r="T9" i="31"/>
  <c r="U9" i="31" s="1"/>
  <c r="Q9" i="31"/>
  <c r="AB9" i="31"/>
  <c r="AC9" i="31" s="1"/>
  <c r="W10" i="31"/>
  <c r="R10" i="31"/>
  <c r="S10" i="31" s="1"/>
  <c r="AB10" i="31"/>
  <c r="AC10" i="31" s="1"/>
  <c r="Q10" i="31"/>
  <c r="T10" i="31"/>
  <c r="U10" i="31" s="1"/>
  <c r="R8" i="30"/>
  <c r="U6" i="30" s="1"/>
  <c r="L22" i="30"/>
  <c r="G8" i="30"/>
  <c r="Q9" i="30"/>
  <c r="Q8" i="30" s="1"/>
  <c r="Y6" i="30" l="1"/>
  <c r="L8" i="30"/>
  <c r="F47" i="26"/>
  <c r="F46" i="26"/>
  <c r="H45" i="26"/>
  <c r="G45" i="26"/>
  <c r="F44" i="26"/>
  <c r="F43" i="26"/>
  <c r="H42" i="26"/>
  <c r="G42" i="26"/>
  <c r="F41" i="26"/>
  <c r="F40" i="26"/>
  <c r="F39" i="26"/>
  <c r="H38" i="26"/>
  <c r="G38" i="26"/>
  <c r="F37" i="26"/>
  <c r="H36" i="26"/>
  <c r="G36" i="26"/>
  <c r="F35" i="26"/>
  <c r="F34" i="26"/>
  <c r="H33" i="26"/>
  <c r="G33" i="26"/>
  <c r="C47" i="26"/>
  <c r="C46" i="26"/>
  <c r="E45" i="26"/>
  <c r="D45" i="26"/>
  <c r="C43" i="26"/>
  <c r="C44" i="26"/>
  <c r="E42" i="26"/>
  <c r="D42" i="26"/>
  <c r="C34" i="26"/>
  <c r="E33" i="26"/>
  <c r="D33" i="26"/>
  <c r="C35" i="26"/>
  <c r="C37" i="26"/>
  <c r="E38" i="26"/>
  <c r="D38" i="26"/>
  <c r="C40" i="26"/>
  <c r="C41" i="26"/>
  <c r="C39" i="26"/>
  <c r="E36" i="26"/>
  <c r="D36" i="26"/>
  <c r="F31" i="26"/>
  <c r="F30" i="26"/>
  <c r="F29" i="26"/>
  <c r="H28" i="26"/>
  <c r="G28" i="26"/>
  <c r="F28" i="26" s="1"/>
  <c r="F27" i="26"/>
  <c r="F26" i="26"/>
  <c r="H25" i="26"/>
  <c r="G25" i="26"/>
  <c r="F24" i="26"/>
  <c r="F23" i="26"/>
  <c r="F22" i="26"/>
  <c r="F21" i="26"/>
  <c r="H20" i="26"/>
  <c r="G20" i="26"/>
  <c r="F19" i="26"/>
  <c r="H18" i="26"/>
  <c r="G18" i="26"/>
  <c r="F17" i="26"/>
  <c r="F16" i="26" s="1"/>
  <c r="H16" i="26"/>
  <c r="G16" i="26"/>
  <c r="F15" i="26"/>
  <c r="C30" i="26"/>
  <c r="C31" i="26"/>
  <c r="C29" i="26"/>
  <c r="E28" i="26"/>
  <c r="D28" i="26"/>
  <c r="E25" i="26"/>
  <c r="D25" i="26"/>
  <c r="C27" i="26"/>
  <c r="C26" i="26"/>
  <c r="C24" i="26"/>
  <c r="C23" i="26"/>
  <c r="E20" i="26"/>
  <c r="D20" i="26"/>
  <c r="C22" i="26"/>
  <c r="C21" i="26"/>
  <c r="C19" i="26"/>
  <c r="E18" i="26"/>
  <c r="D18" i="26"/>
  <c r="D16" i="26"/>
  <c r="E16" i="26"/>
  <c r="C17" i="26"/>
  <c r="C16" i="26" s="1"/>
  <c r="C15" i="26"/>
  <c r="F18" i="26" l="1"/>
  <c r="F20" i="26"/>
  <c r="F25" i="26"/>
  <c r="C38" i="26"/>
  <c r="E14" i="26"/>
  <c r="C25" i="26"/>
  <c r="C36" i="26"/>
  <c r="E32" i="26"/>
  <c r="C28" i="26"/>
  <c r="C42" i="26"/>
  <c r="F42" i="26"/>
  <c r="C33" i="26"/>
  <c r="C20" i="26"/>
  <c r="D14" i="26"/>
  <c r="D32" i="26"/>
  <c r="F36" i="26"/>
  <c r="F38" i="26"/>
  <c r="F33" i="26"/>
  <c r="F45" i="26"/>
  <c r="G32" i="26"/>
  <c r="H32" i="26"/>
  <c r="C45" i="26"/>
  <c r="H14" i="26"/>
  <c r="G14" i="26"/>
  <c r="C18" i="26"/>
  <c r="D10" i="26" l="1"/>
  <c r="C32" i="26"/>
  <c r="E10" i="26"/>
  <c r="C14" i="26"/>
  <c r="F32" i="26"/>
  <c r="H10" i="26"/>
  <c r="F14" i="26"/>
  <c r="G10" i="26"/>
  <c r="C10" i="26" l="1"/>
  <c r="F10" i="26"/>
  <c r="A3" i="15" l="1"/>
  <c r="A3" i="27"/>
  <c r="A3" i="26" l="1"/>
  <c r="A3" i="31"/>
  <c r="A3" i="10"/>
  <c r="A3" i="30" l="1"/>
  <c r="D11" i="27"/>
  <c r="F11" i="27"/>
  <c r="G11" i="27"/>
  <c r="J12" i="27"/>
  <c r="K12" i="27"/>
  <c r="J13" i="27"/>
  <c r="K13" i="27"/>
  <c r="K14" i="27"/>
  <c r="I11" i="27"/>
  <c r="J16" i="27"/>
  <c r="K16" i="27"/>
  <c r="J21" i="27"/>
  <c r="D22" i="27"/>
  <c r="E22" i="27"/>
  <c r="F22" i="27"/>
  <c r="I22" i="27"/>
  <c r="J23" i="27"/>
  <c r="J24" i="27"/>
  <c r="J25" i="27"/>
  <c r="D27" i="27"/>
  <c r="E27" i="27"/>
  <c r="F27" i="27"/>
  <c r="F26" i="27" s="1"/>
  <c r="G27" i="27"/>
  <c r="I27" i="27"/>
  <c r="I26" i="27" s="1"/>
  <c r="J28" i="27"/>
  <c r="K28" i="27"/>
  <c r="J31" i="27"/>
  <c r="K31" i="27"/>
  <c r="H32" i="27"/>
  <c r="J33" i="27"/>
  <c r="K33" i="27"/>
  <c r="J34" i="27"/>
  <c r="K35" i="27"/>
  <c r="H65" i="27"/>
  <c r="W16" i="27" l="1"/>
  <c r="U16" i="27"/>
  <c r="V65" i="27"/>
  <c r="Q35" i="27"/>
  <c r="R35" i="27" s="1"/>
  <c r="S35" i="27" s="1"/>
  <c r="T35" i="27"/>
  <c r="D26" i="27"/>
  <c r="W24" i="27"/>
  <c r="U24" i="27"/>
  <c r="Q14" i="27"/>
  <c r="R14" i="27" s="1"/>
  <c r="S14" i="27" s="1"/>
  <c r="T14" i="27"/>
  <c r="Q13" i="27"/>
  <c r="T13" i="27"/>
  <c r="Q12" i="27"/>
  <c r="T12" i="27"/>
  <c r="E10" i="27"/>
  <c r="T16" i="27"/>
  <c r="Q16" i="27"/>
  <c r="R16" i="27" s="1"/>
  <c r="S16" i="27" s="1"/>
  <c r="W34" i="27"/>
  <c r="U34" i="27"/>
  <c r="W25" i="27"/>
  <c r="U25" i="27"/>
  <c r="R13" i="27"/>
  <c r="S13" i="27" s="1"/>
  <c r="W13" i="27"/>
  <c r="U13" i="27"/>
  <c r="V32" i="27"/>
  <c r="U32" i="27"/>
  <c r="R12" i="27"/>
  <c r="S12" i="27" s="1"/>
  <c r="W12" i="27"/>
  <c r="U12" i="27"/>
  <c r="U28" i="27"/>
  <c r="W28" i="27"/>
  <c r="Q33" i="27"/>
  <c r="T33" i="27"/>
  <c r="W33" i="27"/>
  <c r="U33" i="27"/>
  <c r="R33" i="27"/>
  <c r="S33" i="27" s="1"/>
  <c r="W23" i="27"/>
  <c r="U23" i="27"/>
  <c r="Q31" i="27"/>
  <c r="T31" i="27"/>
  <c r="U31" i="27"/>
  <c r="W31" i="27"/>
  <c r="R31" i="27"/>
  <c r="S31" i="27" s="1"/>
  <c r="T28" i="27"/>
  <c r="Q28" i="27"/>
  <c r="R28" i="27" s="1"/>
  <c r="S28" i="27" s="1"/>
  <c r="W21" i="27"/>
  <c r="R21" i="27"/>
  <c r="S21" i="27" s="1"/>
  <c r="U21" i="27"/>
  <c r="H64" i="27"/>
  <c r="G26" i="27"/>
  <c r="D19" i="12" s="1"/>
  <c r="E26" i="27"/>
  <c r="D20" i="12"/>
  <c r="C20" i="12"/>
  <c r="K25" i="27"/>
  <c r="K24" i="27"/>
  <c r="K23" i="27"/>
  <c r="G22" i="27"/>
  <c r="G10" i="27" s="1"/>
  <c r="I10" i="27"/>
  <c r="E18" i="12" s="1"/>
  <c r="H22" i="27"/>
  <c r="F10" i="27"/>
  <c r="F9" i="27" s="1"/>
  <c r="J65" i="27"/>
  <c r="U65" i="27" s="1"/>
  <c r="J22" i="27"/>
  <c r="J15" i="27"/>
  <c r="H11" i="27"/>
  <c r="K34" i="27"/>
  <c r="D10" i="27"/>
  <c r="I14" i="26"/>
  <c r="V22" i="27" l="1"/>
  <c r="U22" i="27"/>
  <c r="Q23" i="27"/>
  <c r="R23" i="27" s="1"/>
  <c r="S23" i="27" s="1"/>
  <c r="T23" i="27"/>
  <c r="T34" i="27"/>
  <c r="Q34" i="27"/>
  <c r="R34" i="27" s="1"/>
  <c r="S34" i="27" s="1"/>
  <c r="Q25" i="27"/>
  <c r="R25" i="27" s="1"/>
  <c r="S25" i="27" s="1"/>
  <c r="T25" i="27"/>
  <c r="V11" i="27"/>
  <c r="U11" i="27"/>
  <c r="Q24" i="27"/>
  <c r="R24" i="27" s="1"/>
  <c r="S24" i="27" s="1"/>
  <c r="T24" i="27"/>
  <c r="W22" i="27"/>
  <c r="C19" i="12"/>
  <c r="C17" i="12" s="1"/>
  <c r="W15" i="27"/>
  <c r="U15" i="27"/>
  <c r="W65" i="27"/>
  <c r="C18" i="12"/>
  <c r="H61" i="27"/>
  <c r="V64" i="27"/>
  <c r="K65" i="27"/>
  <c r="J64" i="27"/>
  <c r="F20" i="12"/>
  <c r="F19" i="12"/>
  <c r="E20" i="12"/>
  <c r="G20" i="12" s="1"/>
  <c r="G9" i="27"/>
  <c r="D18" i="12"/>
  <c r="D17" i="12" s="1"/>
  <c r="K15" i="27"/>
  <c r="K22" i="27"/>
  <c r="E19" i="12"/>
  <c r="J11" i="27"/>
  <c r="E9" i="27"/>
  <c r="H10" i="27"/>
  <c r="G18" i="12"/>
  <c r="I9" i="27"/>
  <c r="D9" i="27"/>
  <c r="K27" i="27"/>
  <c r="K26" i="27" l="1"/>
  <c r="Q27" i="27"/>
  <c r="T27" i="27"/>
  <c r="V10" i="27"/>
  <c r="J10" i="27"/>
  <c r="W11" i="27"/>
  <c r="J61" i="27"/>
  <c r="W64" i="27"/>
  <c r="T65" i="27"/>
  <c r="Q65" i="27"/>
  <c r="R65" i="27" s="1"/>
  <c r="S65" i="27" s="1"/>
  <c r="G19" i="12"/>
  <c r="V61" i="27"/>
  <c r="T15" i="27"/>
  <c r="Q15" i="27"/>
  <c r="R15" i="27" s="1"/>
  <c r="S15" i="27" s="1"/>
  <c r="U64" i="27"/>
  <c r="Q22" i="27"/>
  <c r="R22" i="27" s="1"/>
  <c r="S22" i="27" s="1"/>
  <c r="T22" i="27"/>
  <c r="K64" i="27"/>
  <c r="F18" i="12"/>
  <c r="E17" i="12"/>
  <c r="G17" i="12" s="1"/>
  <c r="F17" i="12"/>
  <c r="K11" i="27"/>
  <c r="I10" i="26"/>
  <c r="H19" i="12"/>
  <c r="I19" i="12" s="1"/>
  <c r="D18" i="25"/>
  <c r="W61" i="27" l="1"/>
  <c r="Q64" i="27"/>
  <c r="R64" i="27" s="1"/>
  <c r="S64" i="27" s="1"/>
  <c r="T64" i="27"/>
  <c r="W10" i="27"/>
  <c r="Q11" i="27"/>
  <c r="R11" i="27" s="1"/>
  <c r="S11" i="27" s="1"/>
  <c r="T11" i="27"/>
  <c r="Q26" i="27"/>
  <c r="T26" i="27"/>
  <c r="U10" i="27"/>
  <c r="U61" i="27"/>
  <c r="K61" i="27"/>
  <c r="K10" i="27"/>
  <c r="C18" i="25"/>
  <c r="K20" i="25"/>
  <c r="K21" i="25"/>
  <c r="K22" i="25"/>
  <c r="K19" i="25"/>
  <c r="I18" i="25"/>
  <c r="K17" i="25"/>
  <c r="K16" i="25"/>
  <c r="K13" i="25"/>
  <c r="K12" i="25" s="1"/>
  <c r="J18" i="25"/>
  <c r="H18" i="25"/>
  <c r="G18" i="25"/>
  <c r="F18" i="25"/>
  <c r="E18" i="25"/>
  <c r="J15" i="25"/>
  <c r="J14" i="25" s="1"/>
  <c r="I15" i="25"/>
  <c r="I14" i="25" s="1"/>
  <c r="H15" i="25"/>
  <c r="H14" i="25" s="1"/>
  <c r="G15" i="25"/>
  <c r="G14" i="25" s="1"/>
  <c r="F15" i="25"/>
  <c r="F14" i="25" s="1"/>
  <c r="E15" i="25"/>
  <c r="E14" i="25" s="1"/>
  <c r="D15" i="25"/>
  <c r="D14" i="25" s="1"/>
  <c r="C15" i="25"/>
  <c r="C14" i="25" s="1"/>
  <c r="H12" i="25"/>
  <c r="F12" i="25"/>
  <c r="I12" i="25"/>
  <c r="E12" i="25"/>
  <c r="D12" i="25"/>
  <c r="C12" i="25"/>
  <c r="F6" i="25"/>
  <c r="K9" i="27" l="1"/>
  <c r="Q10" i="27"/>
  <c r="R10" i="27" s="1"/>
  <c r="S10" i="27" s="1"/>
  <c r="T10" i="27"/>
  <c r="Q61" i="27"/>
  <c r="R61" i="27" s="1"/>
  <c r="S61" i="27" s="1"/>
  <c r="T61" i="27"/>
  <c r="K15" i="25"/>
  <c r="K14" i="25" s="1"/>
  <c r="H20" i="12"/>
  <c r="I20" i="12" s="1"/>
  <c r="K18" i="25"/>
  <c r="H18" i="12"/>
  <c r="C11" i="25"/>
  <c r="I11" i="25"/>
  <c r="F11" i="25"/>
  <c r="G12" i="25"/>
  <c r="G11" i="25" s="1"/>
  <c r="D11" i="25"/>
  <c r="E11" i="25"/>
  <c r="J12" i="25"/>
  <c r="J11" i="25" s="1"/>
  <c r="Q9" i="27" l="1"/>
  <c r="I18" i="12"/>
  <c r="H17" i="12"/>
  <c r="I17" i="12" s="1"/>
  <c r="H11" i="25"/>
  <c r="K11" i="25"/>
  <c r="D22" i="23" l="1"/>
  <c r="E22" i="23"/>
  <c r="F22" i="23"/>
  <c r="G22" i="23"/>
  <c r="H22" i="23"/>
  <c r="I22" i="23"/>
  <c r="J22" i="23"/>
  <c r="I37" i="23"/>
  <c r="J37" i="23"/>
  <c r="E10" i="22" l="1"/>
  <c r="F10" i="22"/>
  <c r="G10" i="22"/>
  <c r="H10" i="22"/>
  <c r="I10" i="22"/>
  <c r="J10" i="22"/>
  <c r="K10" i="22"/>
  <c r="D10" i="22"/>
  <c r="D33" i="23" l="1"/>
  <c r="D21" i="23" s="1"/>
  <c r="G33" i="23"/>
  <c r="G21" i="23" s="1"/>
  <c r="I33" i="23"/>
  <c r="I21" i="23" s="1"/>
  <c r="J33" i="23"/>
  <c r="J21" i="23" s="1"/>
  <c r="C33" i="23"/>
  <c r="C22" i="23"/>
  <c r="C21" i="23" s="1"/>
  <c r="L38" i="23" l="1"/>
  <c r="C11" i="24" l="1"/>
  <c r="F11" i="24"/>
  <c r="H11" i="24"/>
  <c r="J11" i="24"/>
  <c r="E13" i="24"/>
  <c r="D13" i="24" s="1"/>
  <c r="E12" i="24"/>
  <c r="D12" i="24" s="1"/>
  <c r="D11" i="24" s="1"/>
  <c r="E6" i="24"/>
  <c r="G13" i="24"/>
  <c r="I13" i="24" s="1"/>
  <c r="G12" i="24"/>
  <c r="I12" i="24" s="1"/>
  <c r="D37" i="23"/>
  <c r="E37" i="23"/>
  <c r="F37" i="23"/>
  <c r="G37" i="23"/>
  <c r="H37" i="23"/>
  <c r="C37" i="23"/>
  <c r="K24" i="23"/>
  <c r="K25" i="23"/>
  <c r="I12" i="23"/>
  <c r="E12" i="23"/>
  <c r="D12" i="23"/>
  <c r="C12" i="23"/>
  <c r="K12" i="23"/>
  <c r="K38" i="23"/>
  <c r="K37" i="23" s="1"/>
  <c r="K36" i="23"/>
  <c r="K35" i="23"/>
  <c r="F34" i="23"/>
  <c r="E34" i="23"/>
  <c r="E33" i="23" s="1"/>
  <c r="E21" i="23" s="1"/>
  <c r="L23" i="23"/>
  <c r="K23" i="23"/>
  <c r="F15" i="23"/>
  <c r="H15" i="23" s="1"/>
  <c r="F13" i="23"/>
  <c r="F6" i="23"/>
  <c r="K22" i="23" l="1"/>
  <c r="I11" i="24"/>
  <c r="G11" i="24"/>
  <c r="E11" i="24"/>
  <c r="H34" i="23"/>
  <c r="F33" i="23"/>
  <c r="F21" i="23" s="1"/>
  <c r="F12" i="23"/>
  <c r="F11" i="23" s="1"/>
  <c r="C11" i="23"/>
  <c r="D11" i="23"/>
  <c r="I11" i="23"/>
  <c r="E11" i="23"/>
  <c r="G13" i="23"/>
  <c r="G15" i="23"/>
  <c r="K34" i="23" l="1"/>
  <c r="H33" i="23"/>
  <c r="H21" i="23" s="1"/>
  <c r="G12" i="23"/>
  <c r="G11" i="23" s="1"/>
  <c r="H13" i="23"/>
  <c r="H12" i="23" s="1"/>
  <c r="K33" i="23" l="1"/>
  <c r="K21" i="23" s="1"/>
  <c r="H11" i="23"/>
  <c r="J13" i="23"/>
  <c r="K11" i="23" l="1"/>
  <c r="J12" i="23"/>
  <c r="J11" i="23" s="1"/>
  <c r="B16" i="12" l="1"/>
  <c r="AC12" i="13" l="1"/>
  <c r="AD12" i="13" s="1"/>
  <c r="AC13" i="13"/>
  <c r="AD13" i="13" s="1"/>
  <c r="AC14" i="13"/>
  <c r="AD14" i="13" s="1"/>
  <c r="AC15" i="13"/>
  <c r="AD15" i="13" s="1"/>
  <c r="AC16" i="13"/>
  <c r="AD16" i="13" s="1"/>
  <c r="AC17" i="13"/>
  <c r="AD17" i="13" s="1"/>
  <c r="AC33" i="13"/>
  <c r="AD33" i="13" s="1"/>
  <c r="AC34" i="13"/>
  <c r="AD34" i="13" s="1"/>
  <c r="AC35" i="13"/>
  <c r="AD35" i="13" s="1"/>
  <c r="AC36" i="13"/>
  <c r="AD36" i="13" s="1"/>
  <c r="AB12" i="13"/>
  <c r="AB13" i="13"/>
  <c r="AB14" i="13"/>
  <c r="AB15" i="13"/>
  <c r="AB16" i="13"/>
  <c r="AB17" i="13"/>
  <c r="AB30" i="13"/>
  <c r="AB31" i="13"/>
  <c r="AB32" i="13"/>
  <c r="AB33" i="13"/>
  <c r="AB34" i="13"/>
  <c r="AB35" i="13"/>
  <c r="AB36" i="13"/>
  <c r="AA12" i="13"/>
  <c r="AA13" i="13"/>
  <c r="AA14" i="13"/>
  <c r="AA15" i="13"/>
  <c r="AA16" i="13"/>
  <c r="AA17" i="13"/>
  <c r="AA29" i="13"/>
  <c r="AA30" i="13"/>
  <c r="AA31" i="13"/>
  <c r="AA33" i="13"/>
  <c r="AA34" i="13"/>
  <c r="AA35" i="13"/>
  <c r="AA36" i="13"/>
  <c r="E19" i="13" l="1"/>
  <c r="AA19" i="13" s="1"/>
  <c r="E20" i="13"/>
  <c r="AA20" i="13" s="1"/>
  <c r="E21" i="13"/>
  <c r="AA21" i="13" s="1"/>
  <c r="E22" i="13"/>
  <c r="AA22" i="13" s="1"/>
  <c r="E23" i="13"/>
  <c r="AA23" i="13" s="1"/>
  <c r="E24" i="13"/>
  <c r="AA24" i="13" s="1"/>
  <c r="E25" i="13"/>
  <c r="AA25" i="13" s="1"/>
  <c r="E26" i="13"/>
  <c r="AA26" i="13" s="1"/>
  <c r="E27" i="13"/>
  <c r="AA27" i="13" s="1"/>
  <c r="E32" i="13"/>
  <c r="AA32" i="13" s="1"/>
  <c r="H11" i="10" l="1"/>
  <c r="H20" i="13"/>
  <c r="H21" i="13"/>
  <c r="H22" i="13"/>
  <c r="H24" i="13"/>
  <c r="H25" i="13"/>
  <c r="H26" i="13"/>
  <c r="H27" i="13"/>
  <c r="H19" i="13"/>
  <c r="G23" i="13"/>
  <c r="H23" i="13" s="1"/>
  <c r="Q11" i="10" l="1"/>
  <c r="E28" i="13"/>
  <c r="F28" i="13"/>
  <c r="G28" i="13"/>
  <c r="H28" i="13"/>
  <c r="I28" i="13"/>
  <c r="D28" i="13"/>
  <c r="E18" i="13"/>
  <c r="F18" i="13"/>
  <c r="G18" i="13"/>
  <c r="H18" i="13"/>
  <c r="I18" i="13"/>
  <c r="D18" i="13"/>
  <c r="AA28" i="13" l="1"/>
  <c r="E9" i="13"/>
  <c r="AA18" i="13"/>
  <c r="G9" i="13"/>
  <c r="F9" i="13"/>
  <c r="D9" i="13"/>
  <c r="I9" i="13"/>
  <c r="H9" i="13"/>
  <c r="K31" i="13"/>
  <c r="AC31" i="13" s="1"/>
  <c r="AD31" i="13" s="1"/>
  <c r="K30" i="13"/>
  <c r="AC30" i="13" s="1"/>
  <c r="AD30" i="13" s="1"/>
  <c r="O30" i="13"/>
  <c r="K29" i="13"/>
  <c r="J29" i="13"/>
  <c r="K28" i="13" l="1"/>
  <c r="AC28" i="13" s="1"/>
  <c r="AC29" i="13"/>
  <c r="AD29" i="13" s="1"/>
  <c r="AB29" i="13"/>
  <c r="AA9" i="13"/>
  <c r="O29" i="13"/>
  <c r="J28" i="13"/>
  <c r="Y29" i="13"/>
  <c r="Y30" i="13"/>
  <c r="Q30" i="13"/>
  <c r="Q29" i="13"/>
  <c r="AD28" i="13" l="1"/>
  <c r="AB28" i="13"/>
  <c r="L27" i="13"/>
  <c r="M27" i="13" s="1"/>
  <c r="K27" i="13"/>
  <c r="X27" i="13" s="1"/>
  <c r="J27" i="13"/>
  <c r="Y27" i="13" l="1"/>
  <c r="AB27" i="13"/>
  <c r="U27" i="13"/>
  <c r="V27" i="13" s="1"/>
  <c r="AC27" i="13"/>
  <c r="AD27" i="13" s="1"/>
  <c r="O27" i="13"/>
  <c r="S27" i="13"/>
  <c r="T27" i="13" s="1"/>
  <c r="W27" i="13"/>
  <c r="R27" i="13"/>
  <c r="P27" i="13"/>
  <c r="Q27" i="13"/>
  <c r="Y12" i="13" l="1"/>
  <c r="Y13" i="13"/>
  <c r="Y14" i="13"/>
  <c r="Y15" i="13"/>
  <c r="Y16" i="13"/>
  <c r="Y17" i="13"/>
  <c r="Y32" i="13"/>
  <c r="Y33" i="13"/>
  <c r="Y34" i="13"/>
  <c r="Y35" i="13"/>
  <c r="Y36" i="13"/>
  <c r="X12" i="13"/>
  <c r="X13" i="13"/>
  <c r="X14" i="13"/>
  <c r="X15" i="13"/>
  <c r="X16" i="13"/>
  <c r="X17" i="13"/>
  <c r="X33" i="13"/>
  <c r="X34" i="13"/>
  <c r="X35" i="13"/>
  <c r="X36" i="13"/>
  <c r="W12" i="13"/>
  <c r="W13" i="13"/>
  <c r="W14" i="13"/>
  <c r="W15" i="13"/>
  <c r="W16" i="13"/>
  <c r="W17" i="13"/>
  <c r="W33" i="13"/>
  <c r="W34" i="13"/>
  <c r="W35" i="13"/>
  <c r="W36" i="13"/>
  <c r="V36" i="13"/>
  <c r="U12" i="13"/>
  <c r="V12" i="13" s="1"/>
  <c r="U13" i="13"/>
  <c r="V13" i="13" s="1"/>
  <c r="U14" i="13"/>
  <c r="V14" i="13" s="1"/>
  <c r="U15" i="13"/>
  <c r="V15" i="13" s="1"/>
  <c r="U16" i="13"/>
  <c r="V16" i="13" s="1"/>
  <c r="U17" i="13"/>
  <c r="V17" i="13" s="1"/>
  <c r="U33" i="13"/>
  <c r="V33" i="13" s="1"/>
  <c r="U34" i="13"/>
  <c r="V34" i="13" s="1"/>
  <c r="U35" i="13"/>
  <c r="V35" i="13" s="1"/>
  <c r="A3" i="13" l="1"/>
  <c r="A3" i="11" s="1"/>
  <c r="A3" i="22"/>
  <c r="D10" i="11"/>
  <c r="D9" i="11" s="1"/>
  <c r="E10" i="11"/>
  <c r="E9" i="11" s="1"/>
  <c r="F10" i="11"/>
  <c r="F9" i="11" s="1"/>
  <c r="G10" i="11"/>
  <c r="G9" i="11" s="1"/>
  <c r="H10" i="11"/>
  <c r="H9" i="11" s="1"/>
  <c r="I10" i="11"/>
  <c r="I9" i="11" s="1"/>
  <c r="J10" i="11"/>
  <c r="K10" i="11"/>
  <c r="M11" i="11"/>
  <c r="N11" i="11"/>
  <c r="O11" i="11"/>
  <c r="P11" i="11"/>
  <c r="Q11" i="11" s="1"/>
  <c r="M12" i="11"/>
  <c r="N12" i="11"/>
  <c r="O12" i="11"/>
  <c r="P12" i="11"/>
  <c r="Q12" i="11" s="1"/>
  <c r="M13" i="11"/>
  <c r="N13" i="11"/>
  <c r="O13" i="11"/>
  <c r="P13" i="11"/>
  <c r="Q13" i="11" s="1"/>
  <c r="M14" i="11"/>
  <c r="N14" i="11"/>
  <c r="O14" i="11"/>
  <c r="P14" i="11"/>
  <c r="Q14" i="11" s="1"/>
  <c r="M15" i="11"/>
  <c r="N15" i="11"/>
  <c r="O15" i="11"/>
  <c r="P15" i="11"/>
  <c r="Q15" i="11" s="1"/>
  <c r="M16" i="11"/>
  <c r="N16" i="11"/>
  <c r="O16" i="11"/>
  <c r="P16" i="11"/>
  <c r="Q16" i="11" s="1"/>
  <c r="M17" i="11"/>
  <c r="N17" i="11"/>
  <c r="O17" i="11"/>
  <c r="P17" i="11"/>
  <c r="Q17" i="11" s="1"/>
  <c r="M18" i="11"/>
  <c r="N18" i="11"/>
  <c r="O18" i="11"/>
  <c r="P18" i="11"/>
  <c r="Q18" i="11" s="1"/>
  <c r="M19" i="11"/>
  <c r="N19" i="11"/>
  <c r="O19" i="11"/>
  <c r="P19" i="11"/>
  <c r="Q19" i="11" s="1"/>
  <c r="M20" i="11"/>
  <c r="N20" i="11"/>
  <c r="O20" i="11"/>
  <c r="P20" i="11"/>
  <c r="Q20" i="11" s="1"/>
  <c r="M21" i="11"/>
  <c r="N21" i="11"/>
  <c r="O21" i="11"/>
  <c r="P21" i="11"/>
  <c r="Q21" i="11" s="1"/>
  <c r="D23" i="11"/>
  <c r="D22" i="11" s="1"/>
  <c r="E23" i="11"/>
  <c r="E22" i="11" s="1"/>
  <c r="F23" i="11"/>
  <c r="F22" i="11" s="1"/>
  <c r="G23" i="11"/>
  <c r="G22" i="11" s="1"/>
  <c r="H23" i="11"/>
  <c r="H22" i="11" s="1"/>
  <c r="I23" i="11"/>
  <c r="I22" i="11" s="1"/>
  <c r="J23" i="11"/>
  <c r="J22" i="11" s="1"/>
  <c r="K23" i="11"/>
  <c r="K22" i="11" s="1"/>
  <c r="M24" i="11"/>
  <c r="N24" i="11"/>
  <c r="O24" i="11"/>
  <c r="P24" i="11"/>
  <c r="Q24" i="11" s="1"/>
  <c r="M25" i="11"/>
  <c r="N25" i="11"/>
  <c r="O25" i="11"/>
  <c r="P25" i="11"/>
  <c r="Q25" i="11" s="1"/>
  <c r="M26" i="11"/>
  <c r="N26" i="11"/>
  <c r="O26" i="11"/>
  <c r="P26" i="11"/>
  <c r="Q26" i="11" s="1"/>
  <c r="M27" i="11"/>
  <c r="N27" i="11"/>
  <c r="O27" i="11"/>
  <c r="P27" i="11"/>
  <c r="Q27" i="11" s="1"/>
  <c r="M28" i="11"/>
  <c r="N28" i="11"/>
  <c r="O28" i="11"/>
  <c r="P28" i="11"/>
  <c r="Q28" i="11" s="1"/>
  <c r="M29" i="11"/>
  <c r="N29" i="11"/>
  <c r="O29" i="11"/>
  <c r="P29" i="11"/>
  <c r="Q29" i="11" s="1"/>
  <c r="M30" i="11"/>
  <c r="N30" i="11"/>
  <c r="O30" i="11"/>
  <c r="P30" i="11"/>
  <c r="Q30" i="11" s="1"/>
  <c r="M31" i="11"/>
  <c r="N31" i="11"/>
  <c r="O31" i="11"/>
  <c r="P31" i="11"/>
  <c r="Q31" i="11" s="1"/>
  <c r="M32" i="11"/>
  <c r="N32" i="11"/>
  <c r="O32" i="11"/>
  <c r="P32" i="11"/>
  <c r="Q32" i="11" s="1"/>
  <c r="M33" i="11"/>
  <c r="N33" i="11"/>
  <c r="O33" i="11"/>
  <c r="P33" i="11"/>
  <c r="Q33" i="11" s="1"/>
  <c r="M10" i="11" l="1"/>
  <c r="A3" i="25"/>
  <c r="A3" i="23"/>
  <c r="A3" i="24"/>
  <c r="P22" i="11"/>
  <c r="Q22" i="11" s="1"/>
  <c r="N22" i="11"/>
  <c r="P10" i="11"/>
  <c r="Q10" i="11" s="1"/>
  <c r="I8" i="11"/>
  <c r="D8" i="11"/>
  <c r="K9" i="11"/>
  <c r="P9" i="11" s="1"/>
  <c r="P23" i="11"/>
  <c r="Q23" i="11" s="1"/>
  <c r="O10" i="11"/>
  <c r="F8" i="11"/>
  <c r="N10" i="11"/>
  <c r="O22" i="11"/>
  <c r="O23" i="11"/>
  <c r="G8" i="11"/>
  <c r="O9" i="11"/>
  <c r="E8" i="11"/>
  <c r="M22" i="11"/>
  <c r="H8" i="11"/>
  <c r="N23" i="11"/>
  <c r="M23" i="11"/>
  <c r="J9" i="11"/>
  <c r="N15" i="14"/>
  <c r="K8" i="11" l="1"/>
  <c r="P8" i="11" s="1"/>
  <c r="O8" i="11"/>
  <c r="Q9" i="11"/>
  <c r="J8" i="11"/>
  <c r="N8" i="11" s="1"/>
  <c r="N9" i="11"/>
  <c r="M9" i="11"/>
  <c r="R27" i="14"/>
  <c r="S27" i="14" s="1"/>
  <c r="R35" i="14"/>
  <c r="S35" i="14" s="1"/>
  <c r="R60" i="14"/>
  <c r="R61" i="14"/>
  <c r="S61" i="14" s="1"/>
  <c r="R62" i="14"/>
  <c r="S62" i="14" s="1"/>
  <c r="R76" i="14"/>
  <c r="S12" i="13"/>
  <c r="T12" i="13" s="1"/>
  <c r="S13" i="13"/>
  <c r="T13" i="13" s="1"/>
  <c r="S14" i="13"/>
  <c r="T14" i="13" s="1"/>
  <c r="S15" i="13"/>
  <c r="T15" i="13" s="1"/>
  <c r="S16" i="13"/>
  <c r="T16" i="13" s="1"/>
  <c r="S17" i="13"/>
  <c r="T17" i="13" s="1"/>
  <c r="Q61" i="14"/>
  <c r="Q62"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40" i="14"/>
  <c r="P50" i="14"/>
  <c r="P52" i="14"/>
  <c r="P53" i="14"/>
  <c r="P54" i="14"/>
  <c r="P60" i="14"/>
  <c r="P61" i="14"/>
  <c r="P62" i="14"/>
  <c r="O61" i="14"/>
  <c r="O62" i="14"/>
  <c r="N12" i="14"/>
  <c r="N13" i="14"/>
  <c r="N14" i="14"/>
  <c r="N16" i="14"/>
  <c r="N17" i="14"/>
  <c r="N18" i="14"/>
  <c r="N19" i="14"/>
  <c r="N20" i="14"/>
  <c r="N21" i="14"/>
  <c r="N22" i="14"/>
  <c r="N23" i="14"/>
  <c r="N24" i="14"/>
  <c r="N25" i="14"/>
  <c r="N26" i="14"/>
  <c r="N27" i="14"/>
  <c r="N28" i="14"/>
  <c r="N29" i="14"/>
  <c r="N30" i="14"/>
  <c r="N31" i="14"/>
  <c r="N32" i="14"/>
  <c r="N33" i="14"/>
  <c r="N34" i="14"/>
  <c r="N35" i="14"/>
  <c r="N36" i="14"/>
  <c r="N37" i="14"/>
  <c r="N40" i="14"/>
  <c r="N45" i="14"/>
  <c r="N50" i="14"/>
  <c r="N51" i="14"/>
  <c r="N52" i="14"/>
  <c r="N53" i="14"/>
  <c r="N54" i="14"/>
  <c r="N61" i="14"/>
  <c r="N62" i="14"/>
  <c r="N69" i="14"/>
  <c r="N70" i="14"/>
  <c r="R12" i="13"/>
  <c r="R13" i="13"/>
  <c r="R14" i="13"/>
  <c r="R15" i="13"/>
  <c r="R16" i="13"/>
  <c r="R17" i="13"/>
  <c r="Q12" i="13"/>
  <c r="Q13" i="13"/>
  <c r="Q14" i="13"/>
  <c r="Q15" i="13"/>
  <c r="Q16" i="13"/>
  <c r="Q17" i="13"/>
  <c r="Q32" i="13"/>
  <c r="P12" i="13"/>
  <c r="P13" i="13"/>
  <c r="P14" i="13"/>
  <c r="P15" i="13"/>
  <c r="P16" i="13"/>
  <c r="P17" i="13"/>
  <c r="O12" i="13"/>
  <c r="O13" i="13"/>
  <c r="O14" i="13"/>
  <c r="O15" i="13"/>
  <c r="O16" i="13"/>
  <c r="O17" i="13"/>
  <c r="O32" i="13"/>
  <c r="M8" i="11" l="1"/>
  <c r="Q8" i="11"/>
  <c r="G8" i="15" l="1"/>
  <c r="E82" i="14" l="1"/>
  <c r="F83" i="14"/>
  <c r="F81" i="14" s="1"/>
  <c r="F73" i="14"/>
  <c r="F72" i="14" s="1"/>
  <c r="E75" i="14"/>
  <c r="E76" i="14"/>
  <c r="E77" i="14"/>
  <c r="E78" i="14"/>
  <c r="E74" i="14"/>
  <c r="F65" i="14"/>
  <c r="E65" i="14" s="1"/>
  <c r="E67" i="14"/>
  <c r="E68" i="14"/>
  <c r="E69" i="14"/>
  <c r="E70" i="14"/>
  <c r="E71" i="14"/>
  <c r="E66" i="14"/>
  <c r="F48" i="14"/>
  <c r="F47" i="14" s="1"/>
  <c r="G48" i="14"/>
  <c r="G47" i="14" s="1"/>
  <c r="G46" i="14" s="1"/>
  <c r="E50" i="14"/>
  <c r="E51" i="14"/>
  <c r="E52" i="14"/>
  <c r="E53" i="14"/>
  <c r="E54" i="14"/>
  <c r="E55" i="14"/>
  <c r="E56" i="14"/>
  <c r="E57" i="14"/>
  <c r="E58" i="14"/>
  <c r="E59" i="14"/>
  <c r="E49" i="14"/>
  <c r="F39" i="14"/>
  <c r="E39" i="14" s="1"/>
  <c r="E41" i="14"/>
  <c r="E42" i="14"/>
  <c r="E43" i="14"/>
  <c r="E44" i="14"/>
  <c r="E45" i="14"/>
  <c r="E40" i="14"/>
  <c r="G11" i="14"/>
  <c r="G10" i="14" s="1"/>
  <c r="G9" i="14" s="1"/>
  <c r="E13" i="14"/>
  <c r="E15" i="14"/>
  <c r="E16" i="14"/>
  <c r="E17" i="14"/>
  <c r="E18" i="14"/>
  <c r="E20" i="14"/>
  <c r="E21" i="14"/>
  <c r="E22" i="14"/>
  <c r="E23" i="14"/>
  <c r="E24" i="14"/>
  <c r="E25" i="14"/>
  <c r="E26" i="14"/>
  <c r="E27" i="14"/>
  <c r="E28" i="14"/>
  <c r="E29" i="14"/>
  <c r="E30" i="14"/>
  <c r="E31" i="14"/>
  <c r="E32" i="14"/>
  <c r="E33" i="14"/>
  <c r="E34" i="14"/>
  <c r="E35" i="14"/>
  <c r="E36" i="14"/>
  <c r="E37" i="14"/>
  <c r="E12" i="14"/>
  <c r="F19" i="14"/>
  <c r="E19" i="14" s="1"/>
  <c r="F14" i="14"/>
  <c r="E11" i="13"/>
  <c r="E11" i="10"/>
  <c r="O11" i="10" s="1"/>
  <c r="E12" i="10"/>
  <c r="O12" i="10" s="1"/>
  <c r="E13" i="10"/>
  <c r="O13" i="10" s="1"/>
  <c r="E14" i="10"/>
  <c r="O14" i="10" s="1"/>
  <c r="E10" i="10"/>
  <c r="O10" i="10" s="1"/>
  <c r="E10" i="15"/>
  <c r="R10" i="15" s="1"/>
  <c r="E15" i="15"/>
  <c r="R15" i="15" s="1"/>
  <c r="E17" i="15"/>
  <c r="R17" i="15" s="1"/>
  <c r="E18" i="15"/>
  <c r="R18" i="15" s="1"/>
  <c r="E19" i="15"/>
  <c r="E20" i="15"/>
  <c r="E21" i="15"/>
  <c r="E22" i="15"/>
  <c r="E23" i="15"/>
  <c r="R23" i="15" s="1"/>
  <c r="E24" i="15"/>
  <c r="R24" i="15" s="1"/>
  <c r="E25" i="15"/>
  <c r="R25" i="15" s="1"/>
  <c r="E26" i="15"/>
  <c r="L19" i="15"/>
  <c r="L20" i="15"/>
  <c r="L21" i="15"/>
  <c r="L22" i="15"/>
  <c r="L24" i="15"/>
  <c r="L26" i="15"/>
  <c r="L18" i="15"/>
  <c r="R26" i="15" l="1"/>
  <c r="R22" i="15"/>
  <c r="O22" i="15"/>
  <c r="O18" i="15"/>
  <c r="R21" i="15"/>
  <c r="O26" i="15"/>
  <c r="R20" i="15"/>
  <c r="R19" i="15"/>
  <c r="E14" i="15"/>
  <c r="L14" i="15"/>
  <c r="J21" i="15"/>
  <c r="O21" i="15" s="1"/>
  <c r="J20" i="15"/>
  <c r="O20" i="15" s="1"/>
  <c r="J22" i="15"/>
  <c r="J18" i="15"/>
  <c r="J10" i="15"/>
  <c r="E9" i="15"/>
  <c r="R9" i="15" s="1"/>
  <c r="E9" i="10"/>
  <c r="O9" i="10" s="1"/>
  <c r="J17" i="15"/>
  <c r="O17" i="15" s="1"/>
  <c r="J24" i="15"/>
  <c r="U24" i="15" s="1"/>
  <c r="W26" i="13"/>
  <c r="F11" i="14"/>
  <c r="F10" i="14" s="1"/>
  <c r="W24" i="13"/>
  <c r="W23" i="13"/>
  <c r="W32" i="13"/>
  <c r="W25" i="13"/>
  <c r="W22" i="13"/>
  <c r="W21" i="13"/>
  <c r="W31" i="13"/>
  <c r="W19" i="13"/>
  <c r="W20" i="13"/>
  <c r="O28" i="14"/>
  <c r="O27" i="14"/>
  <c r="Q27" i="14"/>
  <c r="O71" i="14"/>
  <c r="O77" i="14"/>
  <c r="P24" i="13"/>
  <c r="O69" i="14"/>
  <c r="O82" i="14"/>
  <c r="O66" i="14"/>
  <c r="P25" i="13"/>
  <c r="O24" i="14"/>
  <c r="O70" i="14"/>
  <c r="Q35" i="14"/>
  <c r="O35" i="14"/>
  <c r="O23" i="14"/>
  <c r="P23" i="13"/>
  <c r="O22" i="14"/>
  <c r="O40" i="14"/>
  <c r="F64" i="14"/>
  <c r="E64" i="14" s="1"/>
  <c r="O49" i="14"/>
  <c r="J19" i="15"/>
  <c r="O19" i="15" s="1"/>
  <c r="J26" i="15"/>
  <c r="O21" i="14"/>
  <c r="O45" i="14"/>
  <c r="O54" i="14"/>
  <c r="E14" i="14"/>
  <c r="P31" i="13"/>
  <c r="O13" i="14"/>
  <c r="P26" i="13"/>
  <c r="P21" i="13"/>
  <c r="O20" i="14"/>
  <c r="O44" i="14"/>
  <c r="O53" i="14"/>
  <c r="F38" i="14"/>
  <c r="E38" i="14" s="1"/>
  <c r="Q76" i="14"/>
  <c r="O76" i="14"/>
  <c r="O26" i="14"/>
  <c r="O25" i="14"/>
  <c r="P20" i="13"/>
  <c r="O18" i="14"/>
  <c r="O43" i="14"/>
  <c r="O52" i="14"/>
  <c r="P22" i="13"/>
  <c r="P32" i="13"/>
  <c r="O42" i="14"/>
  <c r="O51" i="14"/>
  <c r="O74" i="14"/>
  <c r="P19" i="13"/>
  <c r="O12" i="14"/>
  <c r="O16" i="14"/>
  <c r="O41" i="14"/>
  <c r="O50" i="14"/>
  <c r="O78" i="14"/>
  <c r="G8" i="14"/>
  <c r="F46" i="14"/>
  <c r="E46" i="14" s="1"/>
  <c r="E47" i="14"/>
  <c r="F80" i="14"/>
  <c r="E81" i="14"/>
  <c r="E48" i="14"/>
  <c r="E73" i="14"/>
  <c r="E83" i="14"/>
  <c r="J20" i="13"/>
  <c r="J21" i="13"/>
  <c r="J22" i="13"/>
  <c r="J23" i="13"/>
  <c r="J24" i="13"/>
  <c r="J25" i="13"/>
  <c r="J26" i="13"/>
  <c r="Y31" i="13"/>
  <c r="J19" i="13"/>
  <c r="O24" i="15" l="1"/>
  <c r="P24" i="15" s="1"/>
  <c r="Q24" i="15" s="1"/>
  <c r="J9" i="15"/>
  <c r="O9" i="15" s="1"/>
  <c r="O10" i="15"/>
  <c r="L13" i="15"/>
  <c r="E13" i="15"/>
  <c r="R13" i="15" s="1"/>
  <c r="R14" i="15"/>
  <c r="J14" i="15"/>
  <c r="J13" i="15" s="1"/>
  <c r="C16" i="12"/>
  <c r="C15" i="12" s="1"/>
  <c r="K17" i="15"/>
  <c r="E11" i="14"/>
  <c r="Y25" i="13"/>
  <c r="AB25" i="13"/>
  <c r="Y20" i="13"/>
  <c r="AB20" i="13"/>
  <c r="Y21" i="13"/>
  <c r="AB21" i="13"/>
  <c r="Y26" i="13"/>
  <c r="AB26" i="13"/>
  <c r="Y24" i="13"/>
  <c r="AB24" i="13"/>
  <c r="Y23" i="13"/>
  <c r="AB23" i="13"/>
  <c r="Y22" i="13"/>
  <c r="AB22" i="13"/>
  <c r="AB19" i="13"/>
  <c r="Y19" i="13"/>
  <c r="J18" i="13"/>
  <c r="E10" i="13"/>
  <c r="Q31" i="13"/>
  <c r="O31" i="13"/>
  <c r="Q19" i="13"/>
  <c r="O19" i="13"/>
  <c r="O25" i="13"/>
  <c r="Q25" i="13"/>
  <c r="O24" i="13"/>
  <c r="Q24" i="13"/>
  <c r="O23" i="13"/>
  <c r="Q23" i="13"/>
  <c r="O83" i="14"/>
  <c r="Q26" i="13"/>
  <c r="O26" i="13"/>
  <c r="F63" i="14"/>
  <c r="E63" i="14" s="1"/>
  <c r="Q22" i="13"/>
  <c r="O22" i="13"/>
  <c r="O21" i="13"/>
  <c r="Q21" i="13"/>
  <c r="O20" i="13"/>
  <c r="Q20" i="13"/>
  <c r="F9" i="14"/>
  <c r="E9" i="14" s="1"/>
  <c r="E80" i="14"/>
  <c r="F79" i="14"/>
  <c r="E79" i="14" s="1"/>
  <c r="L20" i="13"/>
  <c r="M20" i="13" s="1"/>
  <c r="L21" i="13"/>
  <c r="M21" i="13" s="1"/>
  <c r="L22" i="13"/>
  <c r="M22" i="13" s="1"/>
  <c r="L23" i="13"/>
  <c r="M23" i="13" s="1"/>
  <c r="L24" i="13"/>
  <c r="M24" i="13" s="1"/>
  <c r="L25" i="13"/>
  <c r="M25" i="13" s="1"/>
  <c r="L26" i="13"/>
  <c r="M26" i="13" s="1"/>
  <c r="L31" i="13"/>
  <c r="M31" i="13" s="1"/>
  <c r="L19" i="13"/>
  <c r="M19" i="13" s="1"/>
  <c r="K32" i="13"/>
  <c r="AC32" i="13" s="1"/>
  <c r="AD32" i="13" s="1"/>
  <c r="M8" i="15"/>
  <c r="O14" i="15" l="1"/>
  <c r="O13" i="15"/>
  <c r="U17" i="15"/>
  <c r="P17" i="15"/>
  <c r="Q17" i="15" s="1"/>
  <c r="S17" i="15"/>
  <c r="J9" i="13"/>
  <c r="AB18" i="13"/>
  <c r="U32" i="13"/>
  <c r="X32" i="13"/>
  <c r="F8" i="14"/>
  <c r="E8" i="14" s="1"/>
  <c r="S32" i="13"/>
  <c r="T32" i="13" s="1"/>
  <c r="R32" i="13"/>
  <c r="L18" i="13"/>
  <c r="L10" i="13" s="1"/>
  <c r="L9" i="13" s="1"/>
  <c r="M18" i="13"/>
  <c r="M10" i="13" s="1"/>
  <c r="M9" i="13" s="1"/>
  <c r="AB9" i="13" l="1"/>
  <c r="K71" i="14"/>
  <c r="J68" i="14"/>
  <c r="O68" i="14" s="1"/>
  <c r="I68" i="14"/>
  <c r="N71" i="14" l="1"/>
  <c r="P71" i="14"/>
  <c r="L22" i="14"/>
  <c r="R22" i="14" l="1"/>
  <c r="S22" i="14" s="1"/>
  <c r="Q22" i="14"/>
  <c r="L59" i="14"/>
  <c r="L58" i="14"/>
  <c r="L57" i="14"/>
  <c r="L56" i="14"/>
  <c r="L37" i="14"/>
  <c r="L36" i="14"/>
  <c r="L34" i="14"/>
  <c r="L33" i="14"/>
  <c r="L32" i="14"/>
  <c r="L31" i="14"/>
  <c r="L30" i="14"/>
  <c r="L29" i="14"/>
  <c r="L28" i="14"/>
  <c r="L26" i="14"/>
  <c r="L25" i="14"/>
  <c r="L24" i="14"/>
  <c r="L23" i="14"/>
  <c r="L21" i="14"/>
  <c r="L20" i="14"/>
  <c r="L18" i="14"/>
  <c r="L17" i="14"/>
  <c r="L16" i="14"/>
  <c r="L15" i="14"/>
  <c r="L13" i="14"/>
  <c r="L12" i="14"/>
  <c r="L45" i="14"/>
  <c r="L44" i="14"/>
  <c r="L43" i="14"/>
  <c r="L42" i="14"/>
  <c r="L41" i="14"/>
  <c r="L40" i="14"/>
  <c r="L55" i="14"/>
  <c r="L54" i="14"/>
  <c r="L53" i="14"/>
  <c r="L52" i="14"/>
  <c r="L51" i="14"/>
  <c r="L50" i="14"/>
  <c r="L49" i="14"/>
  <c r="L71" i="14"/>
  <c r="L70" i="14"/>
  <c r="L69" i="14"/>
  <c r="L68" i="14"/>
  <c r="L67" i="14"/>
  <c r="L66" i="14"/>
  <c r="L78" i="14"/>
  <c r="L77" i="14"/>
  <c r="L75" i="14"/>
  <c r="L74" i="14"/>
  <c r="L82" i="14"/>
  <c r="J14" i="10"/>
  <c r="J12" i="10"/>
  <c r="J13" i="10"/>
  <c r="K26" i="13"/>
  <c r="AC26" i="13" s="1"/>
  <c r="AD26" i="13" s="1"/>
  <c r="K25" i="13"/>
  <c r="AC25" i="13" s="1"/>
  <c r="AD25" i="13" s="1"/>
  <c r="K24" i="13"/>
  <c r="AC24" i="13" s="1"/>
  <c r="AD24" i="13" s="1"/>
  <c r="K23" i="13"/>
  <c r="AC23" i="13" s="1"/>
  <c r="AD23" i="13" s="1"/>
  <c r="K22" i="13"/>
  <c r="AC22" i="13" s="1"/>
  <c r="AD22" i="13" s="1"/>
  <c r="K21" i="13"/>
  <c r="AC21" i="13" s="1"/>
  <c r="AD21" i="13" s="1"/>
  <c r="K20" i="13"/>
  <c r="AC20" i="13" s="1"/>
  <c r="AD20" i="13" s="1"/>
  <c r="K19" i="13"/>
  <c r="AC19" i="13" s="1"/>
  <c r="AD19" i="13" s="1"/>
  <c r="K11" i="13"/>
  <c r="I49" i="14"/>
  <c r="I45" i="14"/>
  <c r="P45" i="14" s="1"/>
  <c r="I44" i="14"/>
  <c r="H83" i="14"/>
  <c r="H82" i="14"/>
  <c r="R12" i="10" l="1"/>
  <c r="N12" i="10"/>
  <c r="P12" i="10"/>
  <c r="N13" i="10"/>
  <c r="R13" i="10"/>
  <c r="P13" i="10"/>
  <c r="R14" i="10"/>
  <c r="N14" i="10"/>
  <c r="K18" i="13"/>
  <c r="U31" i="13"/>
  <c r="V31" i="13" s="1"/>
  <c r="X31" i="13"/>
  <c r="U21" i="13"/>
  <c r="V21" i="13" s="1"/>
  <c r="X21" i="13"/>
  <c r="U20" i="13"/>
  <c r="V20" i="13" s="1"/>
  <c r="X20" i="13"/>
  <c r="U24" i="13"/>
  <c r="V24" i="13" s="1"/>
  <c r="X24" i="13"/>
  <c r="U19" i="13"/>
  <c r="V19" i="13" s="1"/>
  <c r="X19" i="13"/>
  <c r="U25" i="13"/>
  <c r="V25" i="13" s="1"/>
  <c r="X25" i="13"/>
  <c r="U22" i="13"/>
  <c r="V22" i="13" s="1"/>
  <c r="X22" i="13"/>
  <c r="U23" i="13"/>
  <c r="V23" i="13" s="1"/>
  <c r="X23" i="13"/>
  <c r="X11" i="13"/>
  <c r="U26" i="13"/>
  <c r="V26" i="13" s="1"/>
  <c r="X26" i="13"/>
  <c r="R77" i="14"/>
  <c r="Q77" i="14"/>
  <c r="Q31" i="14"/>
  <c r="R54" i="14"/>
  <c r="S54" i="14" s="1"/>
  <c r="Q54" i="14"/>
  <c r="R18" i="14"/>
  <c r="S18" i="14" s="1"/>
  <c r="Q18" i="14"/>
  <c r="R40" i="14"/>
  <c r="S40" i="14" s="1"/>
  <c r="Q40" i="14"/>
  <c r="R68" i="14"/>
  <c r="Q68" i="14"/>
  <c r="R41" i="14"/>
  <c r="Q41" i="14"/>
  <c r="R21" i="14"/>
  <c r="S21" i="14" s="1"/>
  <c r="Q21" i="14"/>
  <c r="Q36" i="14"/>
  <c r="Q32" i="14"/>
  <c r="Q37" i="14"/>
  <c r="S26" i="13"/>
  <c r="T26" i="13" s="1"/>
  <c r="R26" i="13"/>
  <c r="R24" i="14"/>
  <c r="S24" i="14" s="1"/>
  <c r="Q24" i="14"/>
  <c r="Q56" i="14"/>
  <c r="R53" i="14"/>
  <c r="S53" i="14" s="1"/>
  <c r="Q53" i="14"/>
  <c r="Q17" i="14"/>
  <c r="S31" i="13"/>
  <c r="T31" i="13" s="1"/>
  <c r="R31" i="13"/>
  <c r="R69" i="14"/>
  <c r="S69" i="14" s="1"/>
  <c r="Q69" i="14"/>
  <c r="R23" i="14"/>
  <c r="S23" i="14" s="1"/>
  <c r="Q23" i="14"/>
  <c r="S19" i="13"/>
  <c r="T19" i="13" s="1"/>
  <c r="R19" i="13"/>
  <c r="R70" i="14"/>
  <c r="S70" i="14" s="1"/>
  <c r="Q70" i="14"/>
  <c r="S20" i="13"/>
  <c r="T20" i="13" s="1"/>
  <c r="R20" i="13"/>
  <c r="R71" i="14"/>
  <c r="S71" i="14" s="1"/>
  <c r="Q71" i="14"/>
  <c r="R44" i="14"/>
  <c r="Q44" i="14"/>
  <c r="R25" i="14"/>
  <c r="S25" i="14" s="1"/>
  <c r="Q25" i="14"/>
  <c r="Q57" i="14"/>
  <c r="S21" i="13"/>
  <c r="T21" i="13" s="1"/>
  <c r="R21" i="13"/>
  <c r="E14" i="12"/>
  <c r="R49" i="14"/>
  <c r="Q49" i="14"/>
  <c r="R45" i="14"/>
  <c r="S45" i="14" s="1"/>
  <c r="Q45" i="14"/>
  <c r="R26" i="14"/>
  <c r="S26" i="14" s="1"/>
  <c r="Q26" i="14"/>
  <c r="Q58" i="14"/>
  <c r="R16" i="14"/>
  <c r="S16" i="14" s="1"/>
  <c r="Q16" i="14"/>
  <c r="Q55" i="14"/>
  <c r="Q34" i="14"/>
  <c r="R42" i="14"/>
  <c r="Q42" i="14"/>
  <c r="R43" i="14"/>
  <c r="Q43" i="14"/>
  <c r="S22" i="13"/>
  <c r="T22" i="13" s="1"/>
  <c r="R22" i="13"/>
  <c r="R82" i="14"/>
  <c r="Q82" i="14"/>
  <c r="R50" i="14"/>
  <c r="S50" i="14" s="1"/>
  <c r="Q50" i="14"/>
  <c r="R12" i="14"/>
  <c r="S12" i="14" s="1"/>
  <c r="Q12" i="14"/>
  <c r="R28" i="14"/>
  <c r="S28" i="14" s="1"/>
  <c r="Q28" i="14"/>
  <c r="Q59" i="14"/>
  <c r="R11" i="13"/>
  <c r="S25" i="13"/>
  <c r="T25" i="13" s="1"/>
  <c r="R25" i="13"/>
  <c r="R78" i="14"/>
  <c r="Q78" i="14"/>
  <c r="R66" i="14"/>
  <c r="Q66" i="14"/>
  <c r="Q33" i="14"/>
  <c r="Q67" i="14"/>
  <c r="R20" i="14"/>
  <c r="S20" i="14" s="1"/>
  <c r="Q20" i="14"/>
  <c r="S23" i="13"/>
  <c r="T23" i="13" s="1"/>
  <c r="R23" i="13"/>
  <c r="R74" i="14"/>
  <c r="Q74" i="14"/>
  <c r="R51" i="14"/>
  <c r="S51" i="14" s="1"/>
  <c r="Q51" i="14"/>
  <c r="R13" i="14"/>
  <c r="S13" i="14" s="1"/>
  <c r="Q13" i="14"/>
  <c r="Q29" i="14"/>
  <c r="S24" i="13"/>
  <c r="T24" i="13" s="1"/>
  <c r="R24" i="13"/>
  <c r="Q75" i="14"/>
  <c r="R52" i="14"/>
  <c r="S52" i="14" s="1"/>
  <c r="Q52" i="14"/>
  <c r="Q15" i="14"/>
  <c r="Q30" i="14"/>
  <c r="L47" i="14"/>
  <c r="L73" i="14"/>
  <c r="L65" i="14"/>
  <c r="L48" i="14"/>
  <c r="L39" i="14"/>
  <c r="L64" i="14"/>
  <c r="K9" i="13" l="1"/>
  <c r="AC9" i="13" s="1"/>
  <c r="AD9" i="13" s="1"/>
  <c r="AC18" i="13"/>
  <c r="AD18" i="13" s="1"/>
  <c r="X18" i="13"/>
  <c r="Q64" i="14"/>
  <c r="L72" i="14"/>
  <c r="Q73" i="14"/>
  <c r="L46" i="14"/>
  <c r="Q47" i="14"/>
  <c r="Q48" i="14"/>
  <c r="L38" i="14"/>
  <c r="Q39" i="14"/>
  <c r="Q65" i="14"/>
  <c r="K10" i="13"/>
  <c r="R18" i="13"/>
  <c r="D13" i="12"/>
  <c r="D16" i="12"/>
  <c r="E16" i="12"/>
  <c r="H16" i="12"/>
  <c r="D15" i="12" l="1"/>
  <c r="F15" i="12" s="1"/>
  <c r="F16" i="12"/>
  <c r="H15" i="12"/>
  <c r="I15" i="12" s="1"/>
  <c r="I16" i="12"/>
  <c r="E15" i="12"/>
  <c r="G15" i="12" s="1"/>
  <c r="G16" i="12"/>
  <c r="H13" i="12"/>
  <c r="H14" i="12"/>
  <c r="X10" i="13"/>
  <c r="C13" i="12"/>
  <c r="R10" i="13"/>
  <c r="Q38" i="14"/>
  <c r="Q46" i="14"/>
  <c r="L63" i="14"/>
  <c r="L8" i="15"/>
  <c r="J10" i="10"/>
  <c r="K10" i="15"/>
  <c r="U10" i="15" l="1"/>
  <c r="P10" i="15"/>
  <c r="Q10" i="15" s="1"/>
  <c r="S10" i="15"/>
  <c r="R10" i="10"/>
  <c r="N10" i="10"/>
  <c r="P10" i="10"/>
  <c r="K9" i="15"/>
  <c r="F13" i="12"/>
  <c r="H12" i="12"/>
  <c r="H10" i="12" s="1"/>
  <c r="E8" i="15"/>
  <c r="R8" i="15" s="1"/>
  <c r="I13" i="12"/>
  <c r="X9" i="13"/>
  <c r="Q63" i="14"/>
  <c r="R9" i="13"/>
  <c r="J17" i="14"/>
  <c r="U9" i="15" l="1"/>
  <c r="P9" i="15"/>
  <c r="Q9" i="15" s="1"/>
  <c r="S9" i="15"/>
  <c r="H11" i="12"/>
  <c r="O17" i="14"/>
  <c r="R17" i="14"/>
  <c r="S17" i="14" s="1"/>
  <c r="K78" i="14"/>
  <c r="K77" i="14"/>
  <c r="K76" i="14"/>
  <c r="K44" i="14"/>
  <c r="K43" i="14"/>
  <c r="K42" i="14"/>
  <c r="K41" i="14"/>
  <c r="P41" i="14" l="1"/>
  <c r="S41" i="14"/>
  <c r="N41" i="14"/>
  <c r="P42" i="14"/>
  <c r="S42" i="14"/>
  <c r="N42" i="14"/>
  <c r="N76" i="14"/>
  <c r="S76" i="14"/>
  <c r="P76" i="14"/>
  <c r="S44" i="14"/>
  <c r="N44" i="14"/>
  <c r="P44" i="14"/>
  <c r="P43" i="14"/>
  <c r="S43" i="14"/>
  <c r="N43" i="14"/>
  <c r="P77" i="14"/>
  <c r="S77" i="14"/>
  <c r="N77" i="14"/>
  <c r="S78" i="14"/>
  <c r="N78" i="14"/>
  <c r="J75" i="14"/>
  <c r="J11" i="10"/>
  <c r="K83" i="14"/>
  <c r="K82" i="14"/>
  <c r="L83" i="14"/>
  <c r="K74" i="14"/>
  <c r="J9" i="10" l="1"/>
  <c r="R11" i="10"/>
  <c r="N11" i="10"/>
  <c r="P11" i="10"/>
  <c r="N82" i="14"/>
  <c r="P82" i="14"/>
  <c r="S82" i="14"/>
  <c r="N83" i="14"/>
  <c r="P83" i="14"/>
  <c r="K75" i="14"/>
  <c r="O75" i="14"/>
  <c r="R75" i="14"/>
  <c r="S74" i="14"/>
  <c r="P74" i="14"/>
  <c r="N74" i="14"/>
  <c r="L81" i="14"/>
  <c r="R83" i="14"/>
  <c r="S83" i="14" s="1"/>
  <c r="Q83" i="14"/>
  <c r="J15" i="14"/>
  <c r="J67" i="14"/>
  <c r="K59" i="14"/>
  <c r="K58" i="14"/>
  <c r="K57" i="14"/>
  <c r="K56" i="14"/>
  <c r="K55" i="14"/>
  <c r="J58" i="14"/>
  <c r="J57" i="14"/>
  <c r="J56" i="14"/>
  <c r="J55" i="14"/>
  <c r="J59" i="14"/>
  <c r="R9" i="10" l="1"/>
  <c r="P57" i="14"/>
  <c r="N57" i="14"/>
  <c r="O55" i="14"/>
  <c r="R55" i="14"/>
  <c r="S55" i="14" s="1"/>
  <c r="O67" i="14"/>
  <c r="R67" i="14"/>
  <c r="O15" i="14"/>
  <c r="R15" i="14"/>
  <c r="S15" i="14" s="1"/>
  <c r="O59" i="14"/>
  <c r="R59" i="14"/>
  <c r="S59" i="14" s="1"/>
  <c r="O56" i="14"/>
  <c r="R56" i="14"/>
  <c r="S56" i="14" s="1"/>
  <c r="S75" i="14"/>
  <c r="N75" i="14"/>
  <c r="P75" i="14"/>
  <c r="O57" i="14"/>
  <c r="R57" i="14"/>
  <c r="S57" i="14" s="1"/>
  <c r="N56" i="14"/>
  <c r="P56" i="14"/>
  <c r="P58" i="14"/>
  <c r="N58" i="14"/>
  <c r="P59" i="14"/>
  <c r="N59" i="14"/>
  <c r="L80" i="14"/>
  <c r="Q81" i="14"/>
  <c r="O58" i="14"/>
  <c r="R58" i="14"/>
  <c r="S58" i="14" s="1"/>
  <c r="P55" i="14"/>
  <c r="N55" i="14"/>
  <c r="J37" i="14"/>
  <c r="J36" i="14"/>
  <c r="J34" i="14"/>
  <c r="J33" i="14"/>
  <c r="J32" i="14"/>
  <c r="J31" i="14"/>
  <c r="J30" i="14"/>
  <c r="J29" i="14"/>
  <c r="O37" i="14" l="1"/>
  <c r="R37" i="14"/>
  <c r="S37" i="14" s="1"/>
  <c r="O29" i="14"/>
  <c r="R29" i="14"/>
  <c r="S29" i="14" s="1"/>
  <c r="O36" i="14"/>
  <c r="R36" i="14"/>
  <c r="S36" i="14" s="1"/>
  <c r="L79" i="14"/>
  <c r="Q80" i="14"/>
  <c r="O30" i="14"/>
  <c r="R30" i="14"/>
  <c r="S30" i="14" s="1"/>
  <c r="O31" i="14"/>
  <c r="R31" i="14"/>
  <c r="S31" i="14" s="1"/>
  <c r="O32" i="14"/>
  <c r="R32" i="14"/>
  <c r="S32" i="14" s="1"/>
  <c r="O33" i="14"/>
  <c r="R33" i="14"/>
  <c r="S33" i="14" s="1"/>
  <c r="O34" i="14"/>
  <c r="R34" i="14"/>
  <c r="S34" i="14" s="1"/>
  <c r="K26" i="15"/>
  <c r="K23" i="15"/>
  <c r="K22" i="15"/>
  <c r="K21" i="15"/>
  <c r="K20" i="15"/>
  <c r="K19" i="15"/>
  <c r="K18" i="15"/>
  <c r="S22" i="15" l="1"/>
  <c r="U22" i="15"/>
  <c r="P22" i="15"/>
  <c r="Q22" i="15" s="1"/>
  <c r="S23" i="15"/>
  <c r="U23" i="15"/>
  <c r="P23" i="15"/>
  <c r="Q23" i="15" s="1"/>
  <c r="U19" i="15"/>
  <c r="P19" i="15"/>
  <c r="Q19" i="15" s="1"/>
  <c r="S19" i="15"/>
  <c r="S20" i="15"/>
  <c r="U20" i="15"/>
  <c r="P20" i="15"/>
  <c r="Q20" i="15" s="1"/>
  <c r="S21" i="15"/>
  <c r="U21" i="15"/>
  <c r="P21" i="15"/>
  <c r="Q21" i="15" s="1"/>
  <c r="P26" i="15"/>
  <c r="Q26" i="15" s="1"/>
  <c r="S26" i="15"/>
  <c r="U26" i="15"/>
  <c r="U18" i="15"/>
  <c r="P18" i="15"/>
  <c r="Q18" i="15" s="1"/>
  <c r="S18" i="15"/>
  <c r="K14" i="15"/>
  <c r="Q79" i="14"/>
  <c r="I78" i="14"/>
  <c r="P78" i="14" s="1"/>
  <c r="H14" i="10"/>
  <c r="K13" i="15" l="1"/>
  <c r="P14" i="15"/>
  <c r="Q14" i="15" s="1"/>
  <c r="U14" i="15"/>
  <c r="S14" i="15"/>
  <c r="H9" i="10"/>
  <c r="Q14" i="10"/>
  <c r="P14" i="10"/>
  <c r="E13" i="12"/>
  <c r="E12" i="12" s="1"/>
  <c r="E10" i="12" s="1"/>
  <c r="K68" i="14"/>
  <c r="I69" i="14"/>
  <c r="P69" i="14" s="1"/>
  <c r="I70" i="14"/>
  <c r="P70" i="14" s="1"/>
  <c r="I51" i="14"/>
  <c r="P51" i="14" s="1"/>
  <c r="U13" i="15" l="1"/>
  <c r="P13" i="15"/>
  <c r="Q13" i="15" s="1"/>
  <c r="S13" i="15"/>
  <c r="Q9" i="10"/>
  <c r="P9" i="10"/>
  <c r="S68" i="14"/>
  <c r="N68" i="14"/>
  <c r="P68" i="14"/>
  <c r="K66" i="14"/>
  <c r="K49" i="14"/>
  <c r="N49" i="14" l="1"/>
  <c r="S49" i="14"/>
  <c r="P49" i="14"/>
  <c r="P66" i="14"/>
  <c r="S66" i="14"/>
  <c r="N66" i="14"/>
  <c r="H81" i="14"/>
  <c r="H80" i="14" s="1"/>
  <c r="H79" i="14" s="1"/>
  <c r="I81" i="14"/>
  <c r="J81" i="14"/>
  <c r="K81" i="14"/>
  <c r="K80" i="14" s="1"/>
  <c r="K79" i="14" s="1"/>
  <c r="H73" i="14"/>
  <c r="H72" i="14" s="1"/>
  <c r="I73" i="14"/>
  <c r="J73" i="14"/>
  <c r="K73" i="14"/>
  <c r="K72" i="14" s="1"/>
  <c r="H64" i="14"/>
  <c r="I64" i="14"/>
  <c r="H65" i="14"/>
  <c r="I65" i="14"/>
  <c r="H47" i="14"/>
  <c r="H46" i="14" s="1"/>
  <c r="I47" i="14"/>
  <c r="J47" i="14"/>
  <c r="K47" i="14"/>
  <c r="K46" i="14" s="1"/>
  <c r="H48" i="14"/>
  <c r="I48" i="14"/>
  <c r="J48" i="14"/>
  <c r="K48" i="14"/>
  <c r="H39" i="14"/>
  <c r="H38" i="14" s="1"/>
  <c r="I39" i="14"/>
  <c r="J39" i="14"/>
  <c r="K39" i="14"/>
  <c r="K38" i="14" s="1"/>
  <c r="H11" i="14"/>
  <c r="H10" i="14" s="1"/>
  <c r="I11" i="14"/>
  <c r="I10" i="14" s="1"/>
  <c r="J8" i="15"/>
  <c r="N8" i="15"/>
  <c r="P48" i="14" l="1"/>
  <c r="I46" i="14"/>
  <c r="P46" i="14" s="1"/>
  <c r="P47" i="14"/>
  <c r="J38" i="14"/>
  <c r="O39" i="14"/>
  <c r="R39" i="14"/>
  <c r="J80" i="14"/>
  <c r="O81" i="14"/>
  <c r="R81" i="14"/>
  <c r="I38" i="14"/>
  <c r="P38" i="14" s="1"/>
  <c r="P39" i="14"/>
  <c r="I72" i="14"/>
  <c r="P72" i="14" s="1"/>
  <c r="P73" i="14"/>
  <c r="I80" i="14"/>
  <c r="P81" i="14"/>
  <c r="J46" i="14"/>
  <c r="O47" i="14"/>
  <c r="R47" i="14"/>
  <c r="O48" i="14"/>
  <c r="R48" i="14"/>
  <c r="J72" i="14"/>
  <c r="R72" i="14" s="1"/>
  <c r="O73" i="14"/>
  <c r="R73" i="14"/>
  <c r="F8" i="15"/>
  <c r="J64" i="14"/>
  <c r="K67" i="14"/>
  <c r="K11" i="14"/>
  <c r="H8" i="15"/>
  <c r="I8" i="15"/>
  <c r="J65" i="14"/>
  <c r="D8" i="15"/>
  <c r="K8" i="15"/>
  <c r="H63" i="14"/>
  <c r="H9" i="14"/>
  <c r="T8" i="15" l="1"/>
  <c r="S8" i="15"/>
  <c r="U8" i="15"/>
  <c r="P8" i="15"/>
  <c r="Q8" i="15"/>
  <c r="I9" i="14"/>
  <c r="I63" i="14"/>
  <c r="O65" i="14"/>
  <c r="R65" i="14"/>
  <c r="J63" i="14"/>
  <c r="O64" i="14"/>
  <c r="R64" i="14"/>
  <c r="I79" i="14"/>
  <c r="P79" i="14" s="1"/>
  <c r="P80" i="14"/>
  <c r="O46" i="14"/>
  <c r="R46" i="14"/>
  <c r="J79" i="14"/>
  <c r="O80" i="14"/>
  <c r="R80" i="14"/>
  <c r="P67" i="14"/>
  <c r="S67" i="14"/>
  <c r="N67" i="14"/>
  <c r="O38" i="14"/>
  <c r="R38" i="14"/>
  <c r="K10" i="14"/>
  <c r="P11" i="14"/>
  <c r="G13" i="12"/>
  <c r="K65" i="14"/>
  <c r="P65" i="14" s="1"/>
  <c r="K64" i="14"/>
  <c r="H8" i="14"/>
  <c r="D81" i="14"/>
  <c r="E72" i="14"/>
  <c r="D73" i="14"/>
  <c r="D65" i="14"/>
  <c r="D64" i="14"/>
  <c r="E60" i="14"/>
  <c r="D60" i="14"/>
  <c r="D48" i="14"/>
  <c r="D47" i="14"/>
  <c r="D39" i="14"/>
  <c r="D11" i="14"/>
  <c r="D10" i="14" s="1"/>
  <c r="A3" i="14"/>
  <c r="N11" i="14" l="1"/>
  <c r="S64" i="14"/>
  <c r="N64" i="14"/>
  <c r="S65" i="14"/>
  <c r="N65" i="14"/>
  <c r="D72" i="14"/>
  <c r="D63" i="14" s="1"/>
  <c r="N73" i="14"/>
  <c r="S73" i="14"/>
  <c r="O72" i="14"/>
  <c r="Q72" i="14"/>
  <c r="D80" i="14"/>
  <c r="N81" i="14"/>
  <c r="S81" i="14"/>
  <c r="O63" i="14"/>
  <c r="R63" i="14"/>
  <c r="S60" i="14"/>
  <c r="N60" i="14"/>
  <c r="O60" i="14"/>
  <c r="Q60" i="14"/>
  <c r="O79" i="14"/>
  <c r="R79" i="14"/>
  <c r="I8" i="14"/>
  <c r="D38" i="14"/>
  <c r="D9" i="14" s="1"/>
  <c r="S39" i="14"/>
  <c r="N39" i="14"/>
  <c r="D46" i="14"/>
  <c r="N47" i="14"/>
  <c r="S47" i="14"/>
  <c r="K63" i="14"/>
  <c r="P63" i="14" s="1"/>
  <c r="P64" i="14"/>
  <c r="S48" i="14"/>
  <c r="N48" i="14"/>
  <c r="K9" i="14"/>
  <c r="P10" i="14"/>
  <c r="N10" i="14"/>
  <c r="J14" i="14"/>
  <c r="O14" i="14" s="1"/>
  <c r="L14" i="14"/>
  <c r="J19" i="14"/>
  <c r="O19" i="14" s="1"/>
  <c r="L19" i="14"/>
  <c r="E10" i="14"/>
  <c r="F35" i="13"/>
  <c r="F34" i="13"/>
  <c r="Y18" i="13"/>
  <c r="N11" i="13"/>
  <c r="J11" i="13"/>
  <c r="I11" i="13"/>
  <c r="H11" i="13"/>
  <c r="Y11" i="13" s="1"/>
  <c r="G11" i="13"/>
  <c r="F11" i="13"/>
  <c r="D11" i="13"/>
  <c r="AB11" i="13" l="1"/>
  <c r="AA11" i="13"/>
  <c r="AC11" i="13"/>
  <c r="AD11" i="13" s="1"/>
  <c r="W11" i="13"/>
  <c r="U11" i="13"/>
  <c r="V11" i="13" s="1"/>
  <c r="W18" i="13"/>
  <c r="U18" i="13"/>
  <c r="V18" i="13" s="1"/>
  <c r="S63" i="14"/>
  <c r="N63" i="14"/>
  <c r="P11" i="13"/>
  <c r="S11" i="13"/>
  <c r="T11" i="13" s="1"/>
  <c r="N46" i="14"/>
  <c r="S46" i="14"/>
  <c r="P18" i="13"/>
  <c r="S18" i="13"/>
  <c r="T18" i="13" s="1"/>
  <c r="Q18" i="13"/>
  <c r="O18" i="13"/>
  <c r="R14" i="14"/>
  <c r="S14" i="14" s="1"/>
  <c r="Q14" i="14"/>
  <c r="S72" i="14"/>
  <c r="N72" i="14"/>
  <c r="D79" i="14"/>
  <c r="D8" i="14" s="1"/>
  <c r="S80" i="14"/>
  <c r="N80" i="14"/>
  <c r="O11" i="13"/>
  <c r="S38" i="14"/>
  <c r="N38" i="14"/>
  <c r="H10" i="13"/>
  <c r="Q11" i="13"/>
  <c r="R19" i="14"/>
  <c r="S19" i="14" s="1"/>
  <c r="Q19" i="14"/>
  <c r="P9" i="14"/>
  <c r="N9" i="14"/>
  <c r="K8" i="14"/>
  <c r="L11" i="14"/>
  <c r="J11" i="14"/>
  <c r="I10" i="13"/>
  <c r="D10" i="13"/>
  <c r="J10" i="13"/>
  <c r="G10" i="13"/>
  <c r="N10" i="13"/>
  <c r="F10" i="13"/>
  <c r="AB10" i="13" l="1"/>
  <c r="AA10" i="13"/>
  <c r="AC10" i="13"/>
  <c r="AD10" i="13" s="1"/>
  <c r="W10" i="13"/>
  <c r="U10" i="13"/>
  <c r="V10" i="13" s="1"/>
  <c r="Y10" i="13"/>
  <c r="J10" i="14"/>
  <c r="O11" i="14"/>
  <c r="O10" i="13"/>
  <c r="Q10" i="13"/>
  <c r="S79" i="14"/>
  <c r="N79" i="14"/>
  <c r="P10" i="13"/>
  <c r="S10" i="13"/>
  <c r="T10" i="13" s="1"/>
  <c r="L10" i="14"/>
  <c r="Q11" i="14"/>
  <c r="R11" i="14"/>
  <c r="S11" i="14" s="1"/>
  <c r="P8" i="14"/>
  <c r="N8" i="14"/>
  <c r="D14" i="12"/>
  <c r="D12" i="12" s="1"/>
  <c r="D10" i="12" s="1"/>
  <c r="Q9" i="13" l="1"/>
  <c r="Y9" i="13"/>
  <c r="W9" i="13"/>
  <c r="U9" i="13"/>
  <c r="V9" i="13" s="1"/>
  <c r="P9" i="13"/>
  <c r="S9" i="13"/>
  <c r="T9" i="13" s="1"/>
  <c r="O9" i="13"/>
  <c r="J9" i="14"/>
  <c r="O10" i="14"/>
  <c r="L9" i="14"/>
  <c r="R10" i="14"/>
  <c r="S10" i="14" s="1"/>
  <c r="Q10" i="14"/>
  <c r="J8" i="14" l="1"/>
  <c r="O9" i="14"/>
  <c r="E11" i="12"/>
  <c r="L8" i="14"/>
  <c r="R9" i="14"/>
  <c r="S9" i="14" s="1"/>
  <c r="Q9" i="14"/>
  <c r="C14" i="12"/>
  <c r="N7" i="3"/>
  <c r="M7" i="3"/>
  <c r="I7" i="3"/>
  <c r="F14" i="12" l="1"/>
  <c r="M14" i="12"/>
  <c r="C12" i="12"/>
  <c r="C10" i="12" s="1"/>
  <c r="I14" i="12"/>
  <c r="O8" i="14"/>
  <c r="Q8" i="14"/>
  <c r="R8" i="14"/>
  <c r="S8" i="14" s="1"/>
  <c r="G14" i="12"/>
  <c r="J8" i="3"/>
  <c r="J7" i="3" s="1"/>
  <c r="I10" i="3" s="1"/>
  <c r="I4" i="3"/>
  <c r="H4" i="3"/>
  <c r="J4" i="3" s="1"/>
  <c r="G4" i="3"/>
  <c r="C11" i="12" l="1"/>
  <c r="I11" i="12" s="1"/>
  <c r="F10" i="12"/>
  <c r="F12" i="12"/>
  <c r="I12" i="12"/>
  <c r="G12" i="12"/>
  <c r="G11" i="12"/>
  <c r="F11" i="12"/>
  <c r="G10" i="12" l="1"/>
  <c r="I10" i="12"/>
  <c r="H27" i="27"/>
  <c r="J27" i="27"/>
  <c r="J26" i="27" l="1"/>
  <c r="R27" i="27"/>
  <c r="S27" i="27" s="1"/>
  <c r="W27" i="27"/>
  <c r="U27" i="27"/>
  <c r="V27" i="27"/>
  <c r="H26" i="27"/>
  <c r="J9" i="27"/>
  <c r="H9" i="27" l="1"/>
  <c r="V26" i="27"/>
  <c r="U26" i="27"/>
  <c r="W9" i="27"/>
  <c r="R26" i="27"/>
  <c r="S26" i="27" s="1"/>
  <c r="W26" i="27"/>
</calcChain>
</file>

<file path=xl/comments1.xml><?xml version="1.0" encoding="utf-8"?>
<comments xmlns="http://schemas.openxmlformats.org/spreadsheetml/2006/main">
  <authors>
    <author>Microsoft</author>
  </authors>
  <commentList>
    <comment ref="B68" authorId="0" shapeId="0">
      <text>
        <r>
          <rPr>
            <b/>
            <sz val="9"/>
            <color indexed="81"/>
            <rFont val="Tahoma"/>
            <family val="2"/>
          </rPr>
          <t>Microsoft:</t>
        </r>
        <r>
          <rPr>
            <sz val="9"/>
            <color indexed="81"/>
            <rFont val="Tahoma"/>
            <family val="2"/>
          </rPr>
          <t xml:space="preserve">
312
</t>
        </r>
      </text>
    </comment>
    <comment ref="B69" authorId="0" shapeId="0">
      <text>
        <r>
          <rPr>
            <b/>
            <sz val="9"/>
            <color indexed="81"/>
            <rFont val="Tahoma"/>
            <family val="2"/>
          </rPr>
          <t>Microsoft:</t>
        </r>
        <r>
          <rPr>
            <sz val="9"/>
            <color indexed="81"/>
            <rFont val="Tahoma"/>
            <family val="2"/>
          </rPr>
          <t xml:space="preserve">
341</t>
        </r>
      </text>
    </comment>
    <comment ref="B70" authorId="0" shapeId="0">
      <text>
        <r>
          <rPr>
            <b/>
            <sz val="9"/>
            <color indexed="81"/>
            <rFont val="Tahoma"/>
            <family val="2"/>
          </rPr>
          <t>Microsoft:</t>
        </r>
        <r>
          <rPr>
            <sz val="9"/>
            <color indexed="81"/>
            <rFont val="Tahoma"/>
            <family val="2"/>
          </rPr>
          <t xml:space="preserve">
341</t>
        </r>
      </text>
    </comment>
  </commentList>
</comments>
</file>

<file path=xl/sharedStrings.xml><?xml version="1.0" encoding="utf-8"?>
<sst xmlns="http://schemas.openxmlformats.org/spreadsheetml/2006/main" count="1163" uniqueCount="495">
  <si>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</si>
  <si>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</si>
  <si>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</si>
  <si>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</si>
  <si>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</si>
  <si>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</si>
  <si>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</si>
  <si>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</si>
  <si>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</si>
  <si>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</si>
  <si>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</si>
  <si>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</si>
  <si>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</si>
  <si>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</si>
  <si>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</si>
  <si>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</si>
  <si>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</si>
  <si>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</si>
  <si>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</si>
  <si>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</si>
  <si>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</si>
  <si>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</si>
  <si>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</si>
  <si>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</si>
  <si>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</si>
  <si>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</si>
  <si>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</si>
  <si>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Địa điểm xây dựng</t>
  </si>
  <si>
    <t>*</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</si>
  <si>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</si>
  <si>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</si>
  <si>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</si>
  <si>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</si>
  <si>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</si>
  <si>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Đường từ bản Hồng Lực xã Nà Sáy – bản Co Đứa xã Mường Khong</t>
  </si>
  <si>
    <t>Xã Nà Sáy + xã Mường Khong</t>
  </si>
  <si>
    <t>Xã Chiềng Đông</t>
  </si>
  <si>
    <t>Xã Quài Nưa</t>
  </si>
  <si>
    <t>Xã Mường Khong</t>
  </si>
  <si>
    <t>Xã Nà Tòng</t>
  </si>
  <si>
    <t>Xã Quài Tở</t>
  </si>
  <si>
    <t>Xã Quài Cang</t>
  </si>
  <si>
    <t>Xã Tỏa Tình</t>
  </si>
  <si>
    <t>Tên công trình</t>
  </si>
  <si>
    <t>Đơn vị tính: Triệu đồng</t>
  </si>
  <si>
    <t>Kế hoạch vốn năm 2022</t>
  </si>
  <si>
    <t>II</t>
  </si>
  <si>
    <t>xã Tênh Phông</t>
  </si>
  <si>
    <t>Biểu số 02</t>
  </si>
  <si>
    <t>Số TT</t>
  </si>
  <si>
    <t>1</t>
  </si>
  <si>
    <t>2</t>
  </si>
  <si>
    <t>3</t>
  </si>
  <si>
    <t>4</t>
  </si>
  <si>
    <t>TỔNG CỘNG</t>
  </si>
  <si>
    <t>UBND huyện Tuần Giáo</t>
  </si>
  <si>
    <t>Công trình tiếp chi</t>
  </si>
  <si>
    <t>Đường từ Sân vận động - huyện đội - QL6 và trận địa phòng không</t>
  </si>
  <si>
    <t>Đã hoàn thành</t>
  </si>
  <si>
    <t>Nâng cấp đường nội thị khối Tân Giang</t>
  </si>
  <si>
    <t>Đang thi công</t>
  </si>
  <si>
    <t>Nâng cấp đường khối 20/7 - bản Đông</t>
  </si>
  <si>
    <t>Xây dựng cơ sở hạ tầng khu đấu giá QSD đất khu trung tâm xã Chiềng Đông</t>
  </si>
  <si>
    <t>Vỉa hè khối Tân Thủy</t>
  </si>
  <si>
    <t>Đèn chiếu sáng, đèn trang trí khu trung tâm thị trấn Tuần Giáo (QL6, QL279 + đường tránh QL279)</t>
  </si>
  <si>
    <t>Thị trấn Tuần Giáo</t>
  </si>
  <si>
    <t>Công trình KCM</t>
  </si>
  <si>
    <t>Nâng cấp cầu khối Đồng Tâm + Mặt đường khối Huổi Củ, thị trấn Tuần Giáo</t>
  </si>
  <si>
    <t>Nâng cấp sửa chữa đường bản Củ, bản Bó Giáng xã Quài Nưa</t>
  </si>
  <si>
    <t>Nâng cấp cầu đi bản Co Muông, xã Nà Tòng</t>
  </si>
  <si>
    <t>Nâng cấp sửa chữa đường bản Cản, bản Sáng, bản Sảo</t>
  </si>
  <si>
    <t>Nâng cấp sửa chữa đường bản Háng Tàu, xã Tỏa Tình</t>
  </si>
  <si>
    <t>Cổng chào huyện Tuần Giáo</t>
  </si>
  <si>
    <t>Hạ tầng khu đất trụ sở xã Quài tở (cũ)</t>
  </si>
  <si>
    <t>Đường nội bản Nậm din + Háng Khúa xã Phình Sáng</t>
  </si>
  <si>
    <t>Xã Phình Sáng</t>
  </si>
  <si>
    <t>Cửa hàng giới thiệu sản phẩm OCOP</t>
  </si>
  <si>
    <t>UBND Thị Trấn Tuần Giáo</t>
  </si>
  <si>
    <t>Đường các bản Nong Tấu, Chiềng Khoang</t>
  </si>
  <si>
    <t>Đường khối Thắng Lợi</t>
  </si>
  <si>
    <t>Nguồn vốn</t>
  </si>
  <si>
    <t>Giá trị khối lượng thực hiện</t>
  </si>
  <si>
    <t>Giá trị giải ngân</t>
  </si>
  <si>
    <t>Vốn cân đối ngân sách địa phương (huyện quản lý)</t>
  </si>
  <si>
    <t>Vốn cân đối ngân sách địa phương</t>
  </si>
  <si>
    <t>Lũy kế KL từ khởi công</t>
  </si>
  <si>
    <t>Lũy kế giải ngân từ khởi công</t>
  </si>
  <si>
    <t>Tổng mức đầu tư</t>
  </si>
  <si>
    <t>5</t>
  </si>
  <si>
    <t>6</t>
  </si>
  <si>
    <t>7</t>
  </si>
  <si>
    <t>8</t>
  </si>
  <si>
    <t>9</t>
  </si>
  <si>
    <t>10</t>
  </si>
  <si>
    <t>III</t>
  </si>
  <si>
    <t>Biểu số 03</t>
  </si>
  <si>
    <t>Biểu số 04</t>
  </si>
  <si>
    <t>Dự toán năm 2022</t>
  </si>
  <si>
    <t>A</t>
  </si>
  <si>
    <t>Sự nghiệp giao thông</t>
  </si>
  <si>
    <t>Ban QLDA các công trình huyện</t>
  </si>
  <si>
    <t>Sửa chữa nâng cấp đường vào bản Song Ia</t>
  </si>
  <si>
    <t>Nâng cấp đường QL6 - bản Bông</t>
  </si>
  <si>
    <t>Nâng cấp đường vào bản Gia Bọp (Giai đoạn 2)</t>
  </si>
  <si>
    <t>Xã Mường Mùn</t>
  </si>
  <si>
    <t>Nâng cấp đường bản Đứa - bản Pậu</t>
  </si>
  <si>
    <t>Nâng cấp đường từ bản Hua Sa A - bản Chế Á</t>
  </si>
  <si>
    <t>Nâng cấp đường Bản Bon A - Noong Bả</t>
  </si>
  <si>
    <t>Xã Ta Ma</t>
  </si>
  <si>
    <t>Nâng cấp cầu bản Xuân Tươi</t>
  </si>
  <si>
    <t>Nâng cấp đường bản Hua Mức 3 - Trung tâm xã (Giai đoạn 2)</t>
  </si>
  <si>
    <t>Xã Pú Xi</t>
  </si>
  <si>
    <t>Nâng cấp đường vào bản Hua Ca - Thẳm Pao xã Quài Tở (giai đoạn 1)</t>
  </si>
  <si>
    <t>Nâng cấp đường bản Phung + bản Phủ + bản Sái Ngoài</t>
  </si>
  <si>
    <t>Nâng cấp đường bản Ten Cá</t>
  </si>
  <si>
    <t>Nâng cấp đường bản Đứa</t>
  </si>
  <si>
    <t>Nâng cấp đường từ bản Hiệu - bản Phang</t>
  </si>
  <si>
    <t>Nâng cấp cầu bản Hiệu</t>
  </si>
  <si>
    <t>Xã Chiềng Sinh</t>
  </si>
  <si>
    <t>Nâng cấp đường bản Sảo - bản Cong</t>
  </si>
  <si>
    <t>Đường từ sân vận động - huyện đội - QL6 và trận địa phòng không</t>
  </si>
  <si>
    <t>Ban QLDA các công trình</t>
  </si>
  <si>
    <t>Sửa chữa nút giao thông ngã 4 trung tâm xã Pú Nhung + Nút giao thông ngã 3 Rạng Đông - Ta Ma</t>
  </si>
  <si>
    <t>Sửa chữa đường nội bản Rạng Đông</t>
  </si>
  <si>
    <t>Sửa chữa đường bản Xuân Tươi - bản Hốc Hỏm, xã Mùn Chung</t>
  </si>
  <si>
    <t>Sửa chữa đường bao quanh sân vận động huyện Tuần Giáo và Sửa chữa sân huyện ủy, HĐND-UBND huyện Tuần Giáo (Hạng mục sơn vạch kẻ đường)</t>
  </si>
  <si>
    <t>Sửa chữa Đường Rạng Đông - Ta Ma</t>
  </si>
  <si>
    <t>Sửa chữa đường vào bản Bon A</t>
  </si>
  <si>
    <t>Xã Rạng Đông</t>
  </si>
  <si>
    <t>B</t>
  </si>
  <si>
    <t>Sự nghiệp thủy lợi</t>
  </si>
  <si>
    <t>Nâng cấp sửa chữa NSH bản Nậm Cá</t>
  </si>
  <si>
    <t>Xã Nà Sáy</t>
  </si>
  <si>
    <t>Nâng cấp thủy lợi bản Khá, bản Sái Ngoài</t>
  </si>
  <si>
    <t>Kè chống sạt lở suối Nậm Hon (đoạn bản Giăng xã Quài Cang)</t>
  </si>
  <si>
    <t>Nâng cấp kênh nội đồng bản Che Phai + bản Kép (giai đoạn 2)</t>
  </si>
  <si>
    <t>Kè bảo vệ khu dân cư khu vực bản Nát xã Quài Cang, huyện Tuần Giáo</t>
  </si>
  <si>
    <t>Kè bảo vệ suối Nậm Hua khu vực bản Hiệu, bản Kép xã Chiềng Sinh, huyện Tuần Giáo</t>
  </si>
  <si>
    <t>C</t>
  </si>
  <si>
    <t>Sự nghiệp kinh tế khác</t>
  </si>
  <si>
    <t>Hạ tầng khu đất số 3 khối Sơn Thủy</t>
  </si>
  <si>
    <t>Sửa chữa trụ sở huyện ủy</t>
  </si>
  <si>
    <t>Hạ tầng khu đất xen kẹt khối Tân Giang</t>
  </si>
  <si>
    <t>Sửa chữa, cải tạo trụ sở HĐND-UBND huyện</t>
  </si>
  <si>
    <t>Sửa chữa trụ sở xã Mùn Chung + xã Mường Mùn</t>
  </si>
  <si>
    <t>Xã Mùn Chung; xã Mường Mùn</t>
  </si>
  <si>
    <t>Đường + San nền khu trung tâm xã Tỏa Tình</t>
  </si>
  <si>
    <t>Sửa chữa trụ sở Liên Cơ quan</t>
  </si>
  <si>
    <t>Sửa chữa hệ thống đèn chiếu sáng khu vực trung tâm thị trấn Tuần Giáo và xã Quài Tở (Trục QL6 và QL279)</t>
  </si>
  <si>
    <t>Sửa chữa trụ sở Trung tâm Văn hoá - TT-TH</t>
  </si>
  <si>
    <t>Sửa chữa Nhà khách UBND huyện</t>
  </si>
  <si>
    <t>D</t>
  </si>
  <si>
    <t>Hỗ trợ đất lúa</t>
  </si>
  <si>
    <t xml:space="preserve">Công trình tiếp chi </t>
  </si>
  <si>
    <t>Kè chống xói lở suối Nậm Hon khu vực bản Sái Ngoài, xã Quài Cang</t>
  </si>
  <si>
    <t>Kè chống xói lở suối Nậm Hon khu vực bản Nong Tấu, thị trấn Tuần Giáo</t>
  </si>
  <si>
    <t>Điều chỉnh đồ án quy hoạch chi tiết xây dựng tỷ lệ 1/500 khu trung tâm thị trấn Tuần Giáo và Đồ án quy hoạch chi tiết xây dựng tỷ lệ 1/500 khu trung tâm thị trấn Tuần Giáo (giai đoạn 2).</t>
  </si>
  <si>
    <t xml:space="preserve">Tổng số </t>
  </si>
  <si>
    <t>Phòng Giáo dục và Đào tạo</t>
  </si>
  <si>
    <t>Cải tạo, sửa chữa trường TH Phình Sáng; TH Nậm Din</t>
  </si>
  <si>
    <t>Xã  Phình Sáng</t>
  </si>
  <si>
    <t>Xã Pú Nhung</t>
  </si>
  <si>
    <t>Cải tạo, sửa chữa các trường MN, TH xã Quài Tở</t>
  </si>
  <si>
    <t>Cải tạo, sửa chữa trường TH&amp;THCS xã Tỏa Tình</t>
  </si>
  <si>
    <t>Cải tạo, sửa chữa các trường TH Mường Thín, TH Chiềng Sinh</t>
  </si>
  <si>
    <t>Xã Chiềng Sinh, Mường Thín</t>
  </si>
  <si>
    <t>Cải tạo, sửa chữa các trường MN, TH xã Quài Cang</t>
  </si>
  <si>
    <t>Cải tạo, sửa chữa các trường MN xã Quài Nưa</t>
  </si>
  <si>
    <t>Cải tạo, sửa chữa trường TH Pú Nhung</t>
  </si>
  <si>
    <t>Cải tạo, sửa chữa các trường MN, TH xã Nà Tòng</t>
  </si>
  <si>
    <t>Xã nà Tòng</t>
  </si>
  <si>
    <t>Cải tạo, sửa chữa trường TH Rạng Đông</t>
  </si>
  <si>
    <t>Cải tạo, sửa chữa trường TH Ta Ma</t>
  </si>
  <si>
    <t>Cải tạo, sửa chữa trường TH Mùn Chung</t>
  </si>
  <si>
    <t>Xã Mùn Chung</t>
  </si>
  <si>
    <t>Công trình khởi công mới năm 2022</t>
  </si>
  <si>
    <t>Sửa chữa Trường MN Nậm Din, THCS Phình Sáng</t>
  </si>
  <si>
    <t>Sửa chữa Trường MN Chiềng Sinh</t>
  </si>
  <si>
    <t>Sửa chữa Trường MN Bình Minh</t>
  </si>
  <si>
    <t>Sửa chữa Trường MN, TH số 1 Thị trấn</t>
  </si>
  <si>
    <t>Thị trấn</t>
  </si>
  <si>
    <t>Sửa chữa Trường  PTDT BT TH&amp;THCS Tênh phông</t>
  </si>
  <si>
    <t>Tênh Phông</t>
  </si>
  <si>
    <t>Sửa chữa Trường TH Mường Mùn</t>
  </si>
  <si>
    <t>Mường Mùn</t>
  </si>
  <si>
    <t xml:space="preserve">Sửa chữa Trường TH&amp;THCS Nà Sáy                                                          </t>
  </si>
  <si>
    <t>Nà Sáy</t>
  </si>
  <si>
    <t>Sửa chữa Trường THCS Mường Mùn</t>
  </si>
  <si>
    <t>Sửa chữa Trường PTDTBT THCS Mùn Chung</t>
  </si>
  <si>
    <t>Mùn Chung</t>
  </si>
  <si>
    <t>Sửa chữa Nhà làm việc  Phòng GD&amp;ĐT</t>
  </si>
  <si>
    <t>LG CĐNSĐP tỉnh 7tỷ</t>
  </si>
  <si>
    <t>Nguồn vốn ngân sách trung ương</t>
  </si>
  <si>
    <t>Trường THCS thị trấn Tuần Giáo, tỉnh Điện Biên</t>
  </si>
  <si>
    <t>Nguồn vốn cân đối ngân sách địa phương</t>
  </si>
  <si>
    <t>Đường từ bản Hồng Lực, xã Nà Sáy - bản Co Đứa xã Mường Khong, huyện Tuần Giáo</t>
  </si>
  <si>
    <t>Đường từ bản Co Đứa - TT xã Mường Khong, huyện Tuần Giáo</t>
  </si>
  <si>
    <t>Đường trung tâm xã Tênh Phông (Km1+967) - bản Thẳm Nặm, huyện Tuần Giáo</t>
  </si>
  <si>
    <t>LG dự phòng NSTW 5 tỷ</t>
  </si>
  <si>
    <t>LG dự phòng NSTW 12 tỷ</t>
  </si>
  <si>
    <t>TT Tuần Giáo; Xã Quài Tở</t>
  </si>
  <si>
    <t>Xã Pú Nhung + Rạng Đông + Ta Ma</t>
  </si>
  <si>
    <t>Biểu số 05</t>
  </si>
  <si>
    <t>6 Tháng/2022</t>
  </si>
  <si>
    <t>Kè khu lâm trường và khu dân cư khối Sơn Thủy thị trấn Tuần Giáo, huyện Tuần Giáo</t>
  </si>
  <si>
    <t>Trụ sở xã Tỏa Tình huyện Tuần Giáo</t>
  </si>
  <si>
    <t>Trường THCS xã Nà Sáy, huyện Tuần Giáo</t>
  </si>
  <si>
    <t>Đường Nậm Din - Khua Trá huyện Tuần Giáo</t>
  </si>
  <si>
    <t>Đường Phiêng Pi - Trại Phong huyện Tuần Giáo</t>
  </si>
  <si>
    <t>Đường nội cụm trung tâm cụm xã Nà Sáy</t>
  </si>
  <si>
    <t>Đường giao thông xã Ẳng Cang, huyện Tuần Giáo</t>
  </si>
  <si>
    <t>Kè chống sạt lở khu dân cư khu vực thị trấn Tuần Giáo</t>
  </si>
  <si>
    <t>Sửa chữa đường Mường Khong, bản Huổi Nôm, huyện Tuần Giáo</t>
  </si>
  <si>
    <t>Trường mầm non Mường Mùn xã Mường Mùn huyện Tuần Giáo</t>
  </si>
  <si>
    <t xml:space="preserve">Xã Nà Sáy </t>
  </si>
  <si>
    <t>Xã Ẳng Cang</t>
  </si>
  <si>
    <t>Nâng cấp đường vào bản Trung Dình</t>
  </si>
  <si>
    <t>Nâng cấp ngầm tràn bản Món</t>
  </si>
  <si>
    <t>Khắc phục hậu quả thiên tai đường từ bản Sáng xã Quài Cang đến bản Chế Á xã Tỏa Tình</t>
  </si>
  <si>
    <t>Nâng cấp cầu vào bản Thẩm Pao (02 cầu)</t>
  </si>
  <si>
    <t>Nâng cấp đường từ QL279 - bản Xá Tự</t>
  </si>
  <si>
    <t>Sửa chữa, nâng cấp đường từ bản Phiêng Hin đến bản Hua Sát</t>
  </si>
  <si>
    <t>Nâng cấp đường bản Kệt (khu dãn dân Púng Quái)</t>
  </si>
  <si>
    <t>Nâng cấp đường vào bản Phình Cứ</t>
  </si>
  <si>
    <t>Nâng cấp đường từ bản Nà Chua - Huổi Cáy</t>
  </si>
  <si>
    <t>Đường bản Lồng - QL6 xã Tỏa Tình</t>
  </si>
  <si>
    <t>Khắc phục hậu quả thiên tai thủy lợi bản Đứa xã Quài Tở</t>
  </si>
  <si>
    <t>Nâng cấp kênh thủy lợi bản Cón</t>
  </si>
  <si>
    <t>Nâng cấp kênh bản Ta thủy lợi bản Hua Ca</t>
  </si>
  <si>
    <t>Sửa chữa, nâng cấp thủy lợi bản Lồng xã Tỏa Tình</t>
  </si>
  <si>
    <t>Nâng cấp thủy lợi bản Phung và thủy lợi Ná Ban</t>
  </si>
  <si>
    <r>
      <t xml:space="preserve">Công trình tiếp chi </t>
    </r>
    <r>
      <rPr>
        <sz val="12"/>
        <rFont val="Times New Roman"/>
        <family val="1"/>
      </rPr>
      <t>(theo TT 92/2017/TT-BTC)</t>
    </r>
  </si>
  <si>
    <r>
      <t xml:space="preserve">Công trình KCM </t>
    </r>
    <r>
      <rPr>
        <sz val="12"/>
        <rFont val="Times New Roman"/>
        <family val="1"/>
      </rPr>
      <t>(theo TT 65/2021/TT-BTC)</t>
    </r>
  </si>
  <si>
    <t>Chi sau QT</t>
  </si>
  <si>
    <t>Ước giải ngân đến 31/12/2022</t>
  </si>
  <si>
    <t>Dự kiến kế hoạch vốn năm 2023</t>
  </si>
  <si>
    <t>Công trình đang QT</t>
  </si>
  <si>
    <t>11</t>
  </si>
  <si>
    <t>Thừa vốn sau QT</t>
  </si>
  <si>
    <t>Công trình đang TC</t>
  </si>
  <si>
    <t>Công trình chờ QT - Thừa vốn</t>
  </si>
  <si>
    <t>Công trình đang thi công</t>
  </si>
  <si>
    <t>Đang thực hiện QH</t>
  </si>
  <si>
    <t>Vốn cân đối ngân sách địa phương (tỉnh quản lý)</t>
  </si>
  <si>
    <t>Vốn đầu tư công</t>
  </si>
  <si>
    <t>Nhu cầu vốn năm 2023</t>
  </si>
  <si>
    <t>Nhu cầu kế hoạch vốn năm 2023</t>
  </si>
  <si>
    <t>Các công trình khời công mới năm 2023</t>
  </si>
  <si>
    <t>Đường từ bản Hồng Lực xã Nà Sáy - bản Co Đứa xã Mường Khong</t>
  </si>
  <si>
    <t>Đường từ bản Co Đứa - TT xã Mường Khong</t>
  </si>
  <si>
    <t>Tổng cộng</t>
  </si>
  <si>
    <t>12</t>
  </si>
  <si>
    <t>13</t>
  </si>
  <si>
    <t>Ttong đó</t>
  </si>
  <si>
    <t>QĐ số 4458 ngày 20/12/2021</t>
  </si>
  <si>
    <t>QĐ số 784 ngày 07/4/2022</t>
  </si>
  <si>
    <t>KẾT QUẢ THỰC HIỆN KINH PHÍ SỬA CHỮA, BẢO DƯỠNG CÁC CÔNG TRÌNH THUỘC SỰ NGHIỆP KINH TẾ 6 THÁNG ĐẦU NĂM 2022</t>
  </si>
  <si>
    <t xml:space="preserve">KẾT QUẢ THỰC HIỆN NGUỒN VỐN SỰ NGHIỆP GIÁO DỤC VÀ ĐÀO TẠO 6 THÁNG ĐẦU NĂM 2022 </t>
  </si>
  <si>
    <t>KH vốn 
năm 2022</t>
  </si>
  <si>
    <t>KẾT QUẢ THỰC HIỆN NGUỒN THU TIỀN SỬ DỤNG ĐẤT 9 THÁNG ĐẦU NĂM 2022</t>
  </si>
  <si>
    <t>9 tháng đầu năm 2022</t>
  </si>
  <si>
    <t>Nước sinh hoạt trung tâm xã Nà Tòng</t>
  </si>
  <si>
    <t>Đường QL279 - TT xã Pú Nhung</t>
  </si>
  <si>
    <t>Đường trung tâm xã Tênh Phông (Km1+967) – bản Thẳm Nặm, huyện Tuần Giáo.</t>
  </si>
  <si>
    <t>Đường BT nội bản Chứn xã Mường Thín</t>
  </si>
  <si>
    <t>Đường  giao thông từ bản Sáng đến bản Ten Cá xã Quài Cang</t>
  </si>
  <si>
    <t>Nhà văn hóa xã Quài Cang</t>
  </si>
  <si>
    <t>Nhà văn hóa xã Mường Khong</t>
  </si>
  <si>
    <t>Nhà văn hóa xã Tênh Phông</t>
  </si>
  <si>
    <t>Trụ sở xã Mường Khong</t>
  </si>
  <si>
    <t>Nhà văn hóa bản Lói xã Quài Tở</t>
  </si>
  <si>
    <t>Đường giao thông bản Yên - Thẳm Xả xã Mường Thín</t>
  </si>
  <si>
    <t>Đường giao thông từ bản Cộng đến bản Phang xã Chiềng Đông</t>
  </si>
  <si>
    <t>Đường giao thông từ ngã ba Pa Cá đến bản Nậm Cá xã Nà Sáy</t>
  </si>
  <si>
    <t>Đường Nậm Cá - Hồng Lực xã Nà Sáy</t>
  </si>
  <si>
    <t xml:space="preserve">Bản đặc biệt khó khăn (01 bản) Đường nội bản Dửn - Giai đoạn 2 </t>
  </si>
  <si>
    <t>Điểm trường mầm non Chiềng Ban xã Mùn Chung</t>
  </si>
  <si>
    <t>Đường bản Hán xã Quài Cang</t>
  </si>
  <si>
    <t>Nhà văn hoá bản Co Đứa xã Mường Khong</t>
  </si>
  <si>
    <t>Chương trình MTQG giảm nghèo bền vững</t>
  </si>
  <si>
    <t>Trung tâm văn hóa huyện Tuần Giáo</t>
  </si>
  <si>
    <t>Đường liên xã Nà Sáy - Mường Khong</t>
  </si>
  <si>
    <t>Trường PTDTBT tiểu học Khoong Hin</t>
  </si>
  <si>
    <t>Dự án tiếp chi</t>
  </si>
  <si>
    <t>Giao vốn tại QĐ 4650/QĐ-UBND nhưng chưa thực hiện được đấu giá QSD đất để phân bổ cho các dự án</t>
  </si>
  <si>
    <t>Chuyển nguồn năm 2021 sang từ QĐ 1583  ngày 17/08/202</t>
  </si>
  <si>
    <t>Ước giải ngân đến 31/1/2023</t>
  </si>
  <si>
    <t>Chương trình mục tiêu quốc gia xây dựng nông thôn mới</t>
  </si>
  <si>
    <t>Chương trình mục tiêu quốc gia giảm nghèo bền vững</t>
  </si>
  <si>
    <t xml:space="preserve">Vốn ngân sách trung ương </t>
  </si>
  <si>
    <t>Vốn Ngân sách địa phương</t>
  </si>
  <si>
    <t xml:space="preserve">ĐỀ XUẤT NHU CẦU ĐIỀU CHỈNH KẾ HOẠCH TRUNG HẠN GIAI ĐOẠN 2021-2025 </t>
  </si>
  <si>
    <t xml:space="preserve">Quyết định đầu tư </t>
  </si>
  <si>
    <t>Kế hoạch trung hạn 2021-2025</t>
  </si>
  <si>
    <t>Đề xuất điều chỉnh</t>
  </si>
  <si>
    <t>Kế hoạch trung hạn 2021-2025 sau điều chỉnh</t>
  </si>
  <si>
    <t>Số QĐ; ngày, tháng, năm ban hành</t>
  </si>
  <si>
    <t xml:space="preserve">TMĐT </t>
  </si>
  <si>
    <t>Trong đó: Vốn NSTW</t>
  </si>
  <si>
    <t>Trong đó:</t>
  </si>
  <si>
    <t>Tăng</t>
  </si>
  <si>
    <t>Giảm</t>
  </si>
  <si>
    <t xml:space="preserve"> Đã giao năm 2021</t>
  </si>
  <si>
    <t xml:space="preserve"> Đã giao năm 2022</t>
  </si>
  <si>
    <t>1427/QĐ-UBND
ngày 14/8/2022</t>
  </si>
  <si>
    <t>13.000 triệu đồng từ nguồn vốn giảm không thực hiện dự án của công trình Đường liên xã Quài Cang – Tỏa Tình</t>
  </si>
  <si>
    <t>Đường liên xã Quài Cang – Tỏa Tình</t>
  </si>
  <si>
    <t>Hủy dự án</t>
  </si>
  <si>
    <t>Trường Phổ thông Dân tộc bán trú THCS Mùn Chung</t>
  </si>
  <si>
    <t>Bổ sung dự án; 14.000 triệu đồng từ nguồn vốn giảm không thực hiện dự án của công trình Đường liên xã Quài Cang – Tỏa Tình.</t>
  </si>
  <si>
    <t>STT</t>
  </si>
  <si>
    <t>Kế hoạch vốn giai đoạn 2021-2025</t>
  </si>
  <si>
    <t>Điều chỉnh kế hoạch vốn NSTW năm 2022</t>
  </si>
  <si>
    <t>Nguyên nhân điều chỉnh</t>
  </si>
  <si>
    <t>Tổng số tất cả các nguồn vốn</t>
  </si>
  <si>
    <t>Kế hoạch vốn NSTW năm 2022 sau điều chỉnh</t>
  </si>
  <si>
    <t>Cương trình MTQG phát triển KT-XH vùng đồng bào dân tộc thiểu số và miền núi</t>
  </si>
  <si>
    <t>Thừa vốn do hết nhiệm vụ chi (Chi phí này đã thực hiện - Nhân dân đóng góp)</t>
  </si>
  <si>
    <t>Thừa vốn do hết nhiệm vụ chi</t>
  </si>
  <si>
    <t>Đường từ bản Nà Sáy 1 đến Pa Cá, xã Nà Sáy</t>
  </si>
  <si>
    <t>Đường giao thông bản Yên - Thẳm Xả xã Mường Thín (giai đoạn 2)</t>
  </si>
  <si>
    <t>Dự án khởi công mới</t>
  </si>
  <si>
    <t>Do trừ chi phí dự phòng; khối lượng xây lắp giảm so với hợp đồng; chi phí GPMB giảm so với QĐ phê duyệt</t>
  </si>
  <si>
    <t>ĐIỀU CHỈNH KẾ HOẠCH VỐN ĐẦU TƯ CÔNG NĂM 2022 CỦA 03 CHƯƠNG TRÌNH MỤC TIÊU QUỐC GIA</t>
  </si>
  <si>
    <t>Kế hoạch vốn năm 2022 đã giao</t>
  </si>
  <si>
    <t>Giữ nguyên KHV</t>
  </si>
  <si>
    <t>BIỂU SỐ 05</t>
  </si>
  <si>
    <t>Tỷ lệ giải ngân so với KH vốn giao (%)</t>
  </si>
  <si>
    <t>ĐIỀU CHỈNH KẾ HOẠCH VỐN ĐẦU TƯ CÔNG NĂM 2022 NGUỒN CÂN ĐỐI NGÂN SÁCH ĐỊA PHƯƠNG (TỈNH QUẢN LÝ)</t>
  </si>
  <si>
    <t xml:space="preserve">Thừa vốn do hết nhiệm vụ chi </t>
  </si>
  <si>
    <t>Trong đó: Vốn NSĐP</t>
  </si>
  <si>
    <t>Điều chỉnh kế hoạch vốn NSĐP năm 2022</t>
  </si>
  <si>
    <t>Kế hoạch vốn NSĐPnăm 2022 sau điều chỉnh</t>
  </si>
  <si>
    <t>Không chi hết KHV đã giao</t>
  </si>
  <si>
    <t>Giữ nguyên KHV đã giao</t>
  </si>
  <si>
    <t>BIỂU SỐ 06</t>
  </si>
  <si>
    <t>Tỷ lệ giải ngân ước đến 31/1/2023</t>
  </si>
  <si>
    <t>Đường QL6 - bản Co Sản, xã Mùn Chung</t>
  </si>
  <si>
    <t>Sửa chữa đường bản Bó - bản Nôm - bản Chăn, xã Chiềng Đông</t>
  </si>
  <si>
    <t>Đường trung tâm xã Tỏa Tình - bản Hua Sa A, huyện Tuần Giáo</t>
  </si>
  <si>
    <t>Nước sinh hoạt bản Ten Cá</t>
  </si>
  <si>
    <t>Có khối lượng hoàn thành, nhưng chưa bố trí đủ vốn</t>
  </si>
  <si>
    <t>Đề xuất điều chỉnh KHV</t>
  </si>
  <si>
    <t>Đường từ bản Mu - bản Cưởm</t>
  </si>
  <si>
    <t xml:space="preserve">Đường bê tông QL 279 - bản Vánh 3 </t>
  </si>
  <si>
    <t>BIỂU SỐ 07</t>
  </si>
  <si>
    <t>ĐỀ XUẤT KẾ HOẠCH VỐN ĐẦU TƯ CÔNG NĂM 2022 CỦA 03 CHƯƠNG TRÌNH MỤC TIÊU QUỐC GIA</t>
  </si>
  <si>
    <t>Trả nợ sau QT</t>
  </si>
  <si>
    <t>Chương trình mục tiêu quốc gia phát triển kinh tế - xã hội vùng đồng bào dân tộc thiểu số và miền núi</t>
  </si>
  <si>
    <t>Nguồn vốn Đầu tư phát triển các Chương trình mục tiêu quốc gia</t>
  </si>
  <si>
    <t>Xã Nà Sáy - Mường Khong</t>
  </si>
  <si>
    <t>KCM 2022</t>
  </si>
  <si>
    <t>Xã Mường Thín</t>
  </si>
  <si>
    <t>Chương trình MTQG phát triển kinh tế - xã hội vùng đồng bào dân tộc thiểu số và miền núi</t>
  </si>
  <si>
    <t>Đường giao thông bản Yên - Thẩm Xả xã Mường Thín (giai đoạn 2)</t>
  </si>
  <si>
    <t>Xã Tênh Phông</t>
  </si>
  <si>
    <t>Đường từ bản Nà Sáy 1 đến Pa Cá xã Nà Sáy</t>
  </si>
  <si>
    <t>Đường từ bản Hồng Lực, xã Nà Sáy – bản Co Đứa, xã Mường Khong, huyện Tuần Giáo.</t>
  </si>
  <si>
    <t>Chương trình MTQG xây dựng nông thôn mới</t>
  </si>
  <si>
    <t>Giá trị giải ngân đến 31/12/2022</t>
  </si>
  <si>
    <t>Giá trị KLTH từ 01/01/2022 đến 31/12/2022</t>
  </si>
  <si>
    <t>Tỷ lệ KLTH so với KH vốn giao (%)</t>
  </si>
  <si>
    <t>Lũy kế GN từ khởi công</t>
  </si>
  <si>
    <t xml:space="preserve"> KẾT QUẢ THỰC HIỆN NGUỒN VỐN ĐẦU TƯ PHÁT TRIỂN CÁC CHƯƠNG TRÌNH MỤC TIÊU QUỐC GIA NĂM 2022</t>
  </si>
  <si>
    <t>KẾT QUẢ THỰC HIỆN NGUỒN VỐN NGÂN SÁCH TRUNG ƯƠNG VÀ NGUỒN CÂN ĐỐI NGÂN SÁCH ĐỊA PHƯƠNG (TỈNH QUẢN LÝ) NĂM 2022</t>
  </si>
  <si>
    <t xml:space="preserve"> KẾT QUẢ THỰC HIỆN NGUỒN VỐN CÂN ĐỐI NGÂN SÁCH ĐỊA PHƯƠNG (HUYỆN QUẢN LÝ) NĂM 2022</t>
  </si>
  <si>
    <t xml:space="preserve"> Năm 2022</t>
  </si>
  <si>
    <t>BIỂU TỔNG HỢP KẾT QUẢ THỰC HIỆN NGUỒN VỐN SỰ NGHIỆP CÁC CHƯƠNG TRÌNH MTQG ĐẦU NĂM 2022</t>
  </si>
  <si>
    <t>Vốn sự nghiệp NSTW</t>
  </si>
  <si>
    <t>Vốn đối ứng NS huyện</t>
  </si>
  <si>
    <t>Dự án 1: Giải quyết tình trạng thiếu đất ở, nhà ở, đất sản xuất và nước sinh hoạt</t>
  </si>
  <si>
    <t>Dự án 3: Phát triển sản xuất, nông lâm nghiệp bền vững, phát triển tiềm năng, thế mạnh của các vùng miền để sản xuất hàng hoá theo chuỗ giá trị.</t>
  </si>
  <si>
    <t>Dự án 4: Đầu tư cơ sở hạ tầng thiết yếu phục vụ sản xuất đời sống trong vùng đồng bào dân tộc thiểu số và miền núi</t>
  </si>
  <si>
    <t xml:space="preserve">Dự án 5: Phát triển giáo dục đào tạo nâng cao chất lượng nguồn nhân lực </t>
  </si>
  <si>
    <t>Dự án 6: Bảo tồn phát huy giá trị văn hoá truyền thống tốt đẹp của các dân tộc thiểu số gắn với phát triển du lịch</t>
  </si>
  <si>
    <t>-</t>
  </si>
  <si>
    <t>Tiểu dự án 2: Hỗ trợ phát triển sản xuất theo chuỗi giá trị, vùng trồng dược liệu quý, thúc đẩy khởi nghiệp kinh doanh khởi nghiệp và thu hút đầu tư vùng đồng bào DTTS&amp;MN</t>
  </si>
  <si>
    <t xml:space="preserve">Tiểu dự án 1: Đầu tư cơ sở hạ tầng thiết yếu , phục vụ sản xuất, đời sống trong vùng đồng bào dân tộc thiểu số và miền núi </t>
  </si>
  <si>
    <t xml:space="preserve">Tiểu dự án 2: Bồi dưỡng kiến thức dân tộc; đào tạo dự bị đại học, đại học và sau đại học đáp ứng nhu cầu nhân lực cho vùng đồng bào dân tộc thiểu số </t>
  </si>
  <si>
    <t>Tiểu dự án 3: Dự án phát triển giáo dục nghề nghiệp (GDNN) và giải quyết việc làm cho người lao động vùng dân tộc thiểu số và miền núi</t>
  </si>
  <si>
    <t>CHƯƠNG TRÌNH MTQG XÂY DỰNG NÔNG THÔN MỚI</t>
  </si>
  <si>
    <t>CHƯƠNG TRÌNH MTQG PHÁT TRIỂN KINH TẾ - XÃ HỘI VÙNG ĐỒNG BÀO DÂN TỘC THIỂU SỐ VÀ MIỀN NÚI</t>
  </si>
  <si>
    <t>Dự án 8: Thực hiện bình đẳng giới và giải quyết nhữn vấn đề cấp thiết đối với phụ nữ và trẻ em</t>
  </si>
  <si>
    <t>Dự án 9: Đầu tư phát triển nhóm dân tộc thiểu số còn nhiều khó khăn và khó khăn đặc thù</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</si>
  <si>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</si>
  <si>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</si>
  <si>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</si>
  <si>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 (Sự nghiệp Văn hóa - Thông tin)</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</si>
  <si>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</si>
  <si>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</si>
  <si>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Dự án 1: Hỗ trợ đầu tư phát triển hạ tầng kinh tế - xã hội các huyện nghèo, các xã ĐBKK vùng bãi ngang, ven biển và hải đảo</t>
  </si>
  <si>
    <t>CHƯƠNG TRÌNH MTQG GIẢM NGHÈO BỀN VỮNG</t>
  </si>
  <si>
    <t>Tiểu dự án 1: Hỗ trợ đầu tư phát triển hạ tầng kinh tế - xã hội các huyện nghèo, xã ĐBKK vùng bãi ngang, ven biển và hải đảo</t>
  </si>
  <si>
    <t>Dự án 2: Đa dạng hóa sinh kế, phát triển mô hình giảm nghèo</t>
  </si>
  <si>
    <t>Dự án 3: Hỗ trợ phát triển sản xuất, cải thiện dinh dưỡng</t>
  </si>
  <si>
    <t>Tiểu dự án 1: Hỗ trợ phát triển sản xuất trong lĩnh vực nông nghiệp</t>
  </si>
  <si>
    <t>Dự án 4: Phát triển giáo dục nghề nghiệp, việc làm bền vững</t>
  </si>
  <si>
    <t>Tiểu dự án 1: Phát triển giáo dục nghề nghiệp vùng nghèo, vùng khó khăn (nguồn sự nghiệp)</t>
  </si>
  <si>
    <t>Tiểu dự án 2: Hỗ trợ người lao động đi làm việc ở nước ngoài theo hợp đồng</t>
  </si>
  <si>
    <t xml:space="preserve">Tiểu dự án 3: Hỗ trợ việc làm bền vững </t>
  </si>
  <si>
    <t>Dự án 6: Truyền thông và giảm nghèo về thông tin</t>
  </si>
  <si>
    <t>Tiểu dự án 1: Giảm nghèo về thông tin</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</si>
  <si>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</si>
  <si>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</si>
  <si>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</si>
  <si>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</si>
  <si>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Nội dung 04: Triển khai Chương trình mỗi xã một sản phẩm (OCOP) gắn với lợi thế vùng miền</t>
  </si>
  <si>
    <t xml:space="preserve">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t>
  </si>
  <si>
    <t>Lũy kế từ khởi công</t>
  </si>
  <si>
    <t>Số..., ngày .../.../...</t>
  </si>
  <si>
    <t>Số 2186, ngày 18/12/2020 (Kế hoạch vốn giao đầu năm)</t>
  </si>
  <si>
    <t>Khối lượng thực hiện</t>
  </si>
  <si>
    <t>Kế hoạch vốn năm 2021</t>
  </si>
  <si>
    <t xml:space="preserve">6 Tháng </t>
  </si>
  <si>
    <t xml:space="preserve">3 tháng </t>
  </si>
  <si>
    <t>Năm 2020</t>
  </si>
  <si>
    <t xml:space="preserve">Địa điểm xây dựng </t>
  </si>
  <si>
    <t>Công trình khởi công mới 2022</t>
  </si>
  <si>
    <t xml:space="preserve"> TÌNH HÌNH THỰC HIỆN KẾ HOẠCH VỐN SỰ NGHIỆP GIÁO DỤC VÀ ĐÀO TẠO (CÓ TÍNH CHẤT ĐẦU TƯ) NĂM 2022</t>
  </si>
  <si>
    <t>Biểu 07</t>
  </si>
  <si>
    <t>Biểu 06</t>
  </si>
  <si>
    <t>IV</t>
  </si>
  <si>
    <t>Nguồn vốn đầu tư từ nguồn thu tiền sử dụng đất</t>
  </si>
  <si>
    <t>Đề nghị giảm 4.727 do không không có dân tộc đặc thù</t>
  </si>
  <si>
    <t>Sửa chữa Nhà làm việc Phòng GD&amp;ĐT</t>
  </si>
  <si>
    <t>Sửa chữa Trường  PTDT BT TH&amp;THCS Tênh Phông</t>
  </si>
  <si>
    <t>BIỂU TỔNG HỢP KẾT QUẢ THỰC HIỆN CÁC NGUỒN VỐN NĂM 2022</t>
  </si>
  <si>
    <t xml:space="preserve">Thừa vốn hết nhu cầu </t>
  </si>
  <si>
    <t>Nâng cấp đường QL6 - TT xã Rạng Đông - TT xã Phình Sáng - Phảng Củ, huyện Tuần Giáo</t>
  </si>
  <si>
    <t>Dự án bảo vệ và phát triển rừng bền vững tỉnh Điện Biên giai đoạn 2021-2025</t>
  </si>
  <si>
    <t>xã Rạng Đông -  Phình Sáng</t>
  </si>
  <si>
    <t>Biểu 01</t>
  </si>
  <si>
    <t>Ước giải ngân đến 31/01/2023</t>
  </si>
  <si>
    <t>KẾT QUẢ THỰC HIỆN NGUỒN THU TIỀN ĐẤU GIÁ QUYỀN SỬ DỤNG ĐẤT NĂM 2022</t>
  </si>
  <si>
    <t>Thừa vốn</t>
  </si>
  <si>
    <t>Đường nội bản Nậm Din + Háng Khúa xã Phình Sáng</t>
  </si>
  <si>
    <t>Thanh toán sau QT</t>
  </si>
  <si>
    <t>Biểu 02-ĐT</t>
  </si>
  <si>
    <t>Biểu 03-ĐT</t>
  </si>
  <si>
    <t>Biểu 04-ĐT</t>
  </si>
  <si>
    <t>Biểu 05-ĐT</t>
  </si>
  <si>
    <t>Sân vận động huyện Tuần Giáo</t>
  </si>
  <si>
    <t>Dự án KCM 2023</t>
  </si>
  <si>
    <t>Dự kiến KH vốn năm 2023</t>
  </si>
  <si>
    <t>Dự án chuản bị đầu tư + KCM 2023</t>
  </si>
  <si>
    <t>NSH trung tâm  xã Pú Xi mới</t>
  </si>
  <si>
    <t>NHS bản Ten Hon + Thẩm Nậm xã Tênh Phông</t>
  </si>
  <si>
    <t>Dự án bố trí dân cư vùng có nguy cơ thiên tai đến định cư tại khu Á Lềnh, xã Phình Sáng, huyện Tuần Giáo</t>
  </si>
  <si>
    <t>KCH kênh nội đồng thủy lợi Chiềng Sinh II</t>
  </si>
  <si>
    <t>Đường bản Ly Xôm xã Chiềng Sinh</t>
  </si>
  <si>
    <t>Đường từ bản Nôm đi bản Hua Nạ</t>
  </si>
  <si>
    <t>Đường từ bản Chăn đi bản Hua Chăn xã Chiềng Đông</t>
  </si>
  <si>
    <t>Cầu vào bản Kéo Lạ xã Nà Sáy</t>
  </si>
  <si>
    <t>Đường Huổi khạ - Pú Piến xã Mường Mùn (Giai đoạn 2)</t>
  </si>
  <si>
    <t>Đường từ bản Phiêng Hoa -Á Lềnh, xã Phình Sáng</t>
  </si>
  <si>
    <t>Đường + ngầm bản Khong Nưa xã Mường Khong</t>
  </si>
  <si>
    <t>Đường vào bản Há Dùa xã Tênh Phông (GĐ2)</t>
  </si>
  <si>
    <t>Nhà văn hóa xã Rạng Đông</t>
  </si>
  <si>
    <t>Đường từ ngã ba đi Nà Đắng - bản Trạm Củ xã Ta Ma</t>
  </si>
  <si>
    <t>Đường từ TT xã Pú Xi - bản Pú Xi 2</t>
  </si>
  <si>
    <t>Đường từ bản Hua Mức III  đi bản Thẩm Táng xã Pú Xi (Giai đoạn 1)</t>
  </si>
  <si>
    <t>Trường PTDT BT TH Bình Minh</t>
  </si>
  <si>
    <t>Trường PTDTBT THCS Ta Ma</t>
  </si>
  <si>
    <t>Trường PTDTBT THCS Phình Sáng</t>
  </si>
  <si>
    <t>Trường PTDTBT TH Nà Tòng</t>
  </si>
  <si>
    <t>Trường PTDTBT TH Nậm Din</t>
  </si>
  <si>
    <t>Nà Tòng</t>
  </si>
  <si>
    <t>Đường liên xã Rạng Đông - Nà Tòng</t>
  </si>
  <si>
    <t>Trường PTDTBT THCS và Tiểu học Pú Xi</t>
  </si>
  <si>
    <t>Xã Rạng Đông - Nà Tòng</t>
  </si>
  <si>
    <t>Dự án chuẩn bị đầu tư + KCM 2023</t>
  </si>
  <si>
    <t>Dự án KCM 2022</t>
  </si>
  <si>
    <t>Đề nghị điều chỉnh KH trung hạn NTM là 3.900 triệu đồng và bổ sung KHV 2023 là 1.900 tr.đồng</t>
  </si>
  <si>
    <t>Đề nghị cho phép kéo dài số vốn 4.655 tr,đồng chưa giải ngân được năm 2022 sang năm 2023</t>
  </si>
  <si>
    <t>Đề nghị kéo dài vốn năm 2022 sang năm 2023</t>
  </si>
  <si>
    <t>Dự kiến KH vốn năm 2023 (Bao gồm cả vốn kéo dài năm 2022 chuyển sang)</t>
  </si>
  <si>
    <t>KHV 2023 là 10.000 tr.đồng; Đề nghị  kéo dài là 2.742 tr. đồng</t>
  </si>
  <si>
    <t>Kế hoạch vốn năm 2023</t>
  </si>
  <si>
    <t>Vốn kéo dài năm 2022 chuyển sang 2023</t>
  </si>
  <si>
    <t>Kế hoạch vốn 2023 (bao gồm cả vốn đề nghị kéo dài)</t>
  </si>
  <si>
    <t>Công trình KCM 2022</t>
  </si>
  <si>
    <t xml:space="preserve">Uớc chi đền bù 1,8 tỷ; giá trị dư ứng xây lắp 950 tr. </t>
  </si>
  <si>
    <t>CBĐT năm 2022; KCM 2023</t>
  </si>
  <si>
    <t>Đề xuất kéo dài năm 2022 sang năm 2023 là 20 tỷ và bố trí KHV năm 2023 là 10 tỷ</t>
  </si>
  <si>
    <t>Trường PTDTBT TH Mường Mùn</t>
  </si>
  <si>
    <t>Thủy lợi bản Kệt xã Quài Cang</t>
  </si>
  <si>
    <t>KCM  (Đã phân bổ theo BC 355/BC-UBND tỉnh)</t>
  </si>
  <si>
    <t>KCM (đề nghị phân bổ)</t>
  </si>
  <si>
    <t>Đường + ngầm bản Co Đứa xã Mường Khong</t>
  </si>
  <si>
    <t>KHV 2023 là 15.000 tr.đồng; Đề nghị  kéo dài là 2044,8 tr. đồng</t>
  </si>
  <si>
    <t>Đề nghị phân bổ để CBĐT</t>
  </si>
  <si>
    <t>Vốn CT 275  là 3.837 tr.đồng. Do CT 275 đã kết thúc nên UBND huyện TG đề nghị UBND tỉnh đ/c trung hạn 21-25 và bổ sung KHV năm 2023 cho dự án bằng nguồn GNBV với số tiền là 1.907 tr.đồng.</t>
  </si>
  <si>
    <t>Đã dự kiến phân bổ theo BC 355/BC-UBND tỉnh</t>
  </si>
  <si>
    <t>Dự kiến nguồn thu từ đấu giá năm 2023 là 15 tỷ. Trong đó 90% trích cho đầu tư là 13,5 tỷ: 80% cho Ban QLDA và 20% cho thị trấn</t>
  </si>
  <si>
    <t>(Kèm theo Báo cáo số 86 /BC-BKTXH, ngày 08 háng 12 năm 2022 củaBan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</si>
</sst>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3" formatCode="_(* #,##0.00_);_(* \(#,##0.00\);_(* &quot;-&quot;??_);_(@_)"/>
    <numFmt numFmtId="164" formatCode="_-* #,##0.00\ _₫_-;\-* #,##0.00\ _₫_-;_-* &quot;-&quot;??\ _₫_-;_-@_-"/>
    <numFmt numFmtId="165" formatCode="_(* #,##0.0_);_(* \(#,##0.0\);_(* &quot;-&quot;??_);_(@_)"/>
    <numFmt numFmtId="166" formatCode="_-* #,##0.0_-;\-* #,##0.0_-;_-* &quot;-&quot;??_-;_-@_-"/>
    <numFmt numFmtId="167" formatCode="_-* #,##0.00_-;\-* #,##0.00_-;_-* &quot;-&quot;??_-;_-@_-"/>
    <numFmt numFmtId="168" formatCode="_(* #,##0.0_);_(* \(#,##0.0\);_(* &quot;-&quot;?_);_(@_)"/>
    <numFmt numFmtId="169" formatCode="_-* #,##0.0\ _₫_-;\-* #,##0.0\ _₫_-;_-* &quot;-&quot;??\ _₫_-;_-@_-"/>
    <numFmt numFmtId="170" formatCode="#,##0.000"/>
    <numFmt numFmtId="171" formatCode="_(* #,##0.0000_);_(* \(#,##0.0000\);_(* &quot;-&quot;??_);_(@_)"/>
    <numFmt numFmtId="172" formatCode="_-* #,##0_-;\-* #,##0_-;_-* &quot;-&quot;??_-;_-@_-"/>
    <numFmt numFmtId="173" formatCode="#,##0.0"/>
    <numFmt numFmtId="174" formatCode="_-* #,##0.0\ _₫_-;\-* #,##0.0\ _₫_-;_-* &quot;-&quot;?\ _₫_-;_-@_-"/>
    <numFmt numFmtId="175" formatCode="0.0%"/>
    <numFmt numFmtId="176" formatCode="_-* #,##0.00\ _₫_-;\-* #,##0.00\ _₫_-;_-* &quot;-&quot;&quot;?&quot;&quot;?&quot;\ _₫_-;_-@_-"/>
    <numFmt numFmtId="177" formatCode="#,##0.00\ &quot;?&quot;;[Red]\-#,##0.00\ &quot;?&quot;"/>
    <numFmt numFmtId="178" formatCode="0.000%"/>
    <numFmt numFmtId="179" formatCode="0.000"/>
    <numFmt numFmtId="180" formatCode="_-* #,##0\ _₫_-;\-* #,##0\ _₫_-;_-* &quot;-&quot;??\ _₫_-;_-@_-"/>
    <numFmt numFmtId="181" formatCode="#,##0.0_);\(#,##0.0\)"/>
    <numFmt numFmtId="182" formatCode="&quot;$&quot;#,##0;[Red]\-&quot;$&quot;#,##0"/>
    <numFmt numFmtId="183" formatCode="_-&quot;$&quot;* #,##0_-;\-&quot;$&quot;* #,##0_-;_-&quot;$&quot;* &quot;-&quot;_-;_-@_-"/>
    <numFmt numFmtId="184" formatCode="_-* #,##0_-;\-* #,##0_-;_-* &quot;-&quot;_-;_-@_-"/>
    <numFmt numFmtId="185" formatCode="_-&quot;$&quot;* #,##0.00_-;\-&quot;$&quot;* #,##0.00_-;_-&quot;$&quot;* &quot;-&quot;??_-;_-@_-"/>
    <numFmt numFmtId="186" formatCode="00.000"/>
    <numFmt numFmtId="187" formatCode="&quot;￥&quot;#,##0;&quot;￥&quot;\-#,##0"/>
    <numFmt numFmtId="188" formatCode="#,##0\ &quot;DM&quot;;\-#,##0\ &quot;DM&quot;"/>
    <numFmt numFmtId="189" formatCode="\$#,##0\ ;\(\$#,##0\)"/>
    <numFmt numFmtId="190" formatCode="&quot;\&quot;#,##0;[Red]&quot;\&quot;&quot;\&quot;\-#,##0"/>
    <numFmt numFmtId="191" formatCode="&quot;\&quot;#,##0.00;[Red]&quot;\&quot;&quot;\&quot;&quot;\&quot;&quot;\&quot;&quot;\&quot;&quot;\&quot;\-#,##0.00"/>
    <numFmt numFmtId="192" formatCode="0.00_)"/>
    <numFmt numFmtId="193" formatCode="#,##0\ &quot;F&quot;;[Red]\-#,##0\ &quot;F&quot;"/>
    <numFmt numFmtId="194" formatCode="#,##0.00\ &quot;F&quot;;\-#,##0.00\ &quot;F&quot;"/>
    <numFmt numFmtId="195" formatCode="#,##0.00\ &quot;F&quot;;[Red]\-#,##0.00\ &quot;F&quot;"/>
    <numFmt numFmtId="196" formatCode="_-* #,##0\ &quot;F&quot;_-;\-* #,##0\ &quot;F&quot;_-;_-* &quot;-&quot;\ &quot;F&quot;_-;_-@_-"/>
    <numFmt numFmtId="197" formatCode="#,##0.00000"/>
  </numFmts>
  <fonts count="59">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2"/>
      <name val=".VnTime"/>
      <family val="2"/>
    </font>
    <font>
      <sz val="10"/>
      <name val="Times New Roman"/>
      <family val="1"/>
      <charset val="163"/>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1"/>
      <charset val="163"/>
    </font>
    <font>
      <sz val="14"/>
      <name val="Times New Roman"/>
      <family val="1"/>
    </font>
    <font>
      <sz val="10"/>
      <name val="Helv"/>
      <family val="2"/>
    </font>
    <font>
      <sz val="12"/>
      <color rgb="FF0000CC"/>
      <name val="Times New Roman"/>
      <family val="1"/>
    </font>
    <font>
      <b/>
      <u/>
      <sz val="12"/>
      <color theme="1"/>
      <name val="Times New Roman"/>
      <family val="1"/>
    </font>
    <font>
      <b/>
      <sz val="14"/>
      <color theme="1"/>
      <name val="Times New Roman"/>
      <family val="1"/>
    </font>
    <font>
      <b/>
      <sz val="14"/>
      <name val="Times New Roman"/>
      <family val="1"/>
    </font>
    <font>
      <i/>
      <sz val="14"/>
      <name val="Times New Roman"/>
      <family val="1"/>
    </font>
    <font>
      <i/>
      <sz val="11"/>
      <color theme="1"/>
      <name val="Calibri"/>
      <family val="2"/>
      <charset val="163"/>
      <scheme val="minor"/>
    </font>
    <font>
      <b/>
      <sz val="13"/>
      <name val="Times New Roman"/>
      <family val="1"/>
    </font>
    <font>
      <sz val="13"/>
      <name val="Times New Roman"/>
      <family val="1"/>
    </font>
    <font>
      <sz val="11"/>
      <color theme="1"/>
      <name val="Times New Roman"/>
      <family val="1"/>
    </font>
    <font>
      <sz val="11"/>
      <color theme="1"/>
      <name val="Calibri"/>
      <family val="2"/>
      <scheme val="minor"/>
    </font>
    <font>
      <i/>
      <sz val="14"/>
      <color theme="1"/>
      <name val="Times New Roman"/>
      <family val="1"/>
    </font>
    <font>
      <sz val="12"/>
      <name val="Times New Roman"/>
      <family val="2"/>
      <charset val="163"/>
    </font>
    <font>
      <b/>
      <sz val="12"/>
      <name val="Times New Roman"/>
      <family val="2"/>
      <charset val="163"/>
    </font>
    <font>
      <b/>
      <i/>
      <sz val="12"/>
      <name val="Times New Roman"/>
      <family val="1"/>
    </font>
    <font>
      <sz val="10"/>
      <name val="Arial"/>
      <family val="2"/>
      <charset val="163"/>
    </font>
    <font>
      <sz val="11"/>
      <color indexed="8"/>
      <name val="Calibri"/>
      <family val="2"/>
    </font>
    <font>
      <sz val="11"/>
      <color indexed="8"/>
      <name val="Arial"/>
      <family val="2"/>
      <charset val="163"/>
    </font>
    <font>
      <sz val="11"/>
      <color theme="1"/>
      <name val="Arial"/>
      <family val="2"/>
      <charset val="163"/>
    </font>
    <font>
      <sz val="11"/>
      <color indexed="8"/>
      <name val="Arial"/>
      <family val="2"/>
    </font>
    <font>
      <sz val="11"/>
      <color theme="1"/>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b/>
      <i/>
      <sz val="12"/>
      <color rgb="FFFF0000"/>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double">
        <color indexed="64"/>
      </top>
      <bottom/>
      <diagonal/>
    </border>
  </borders>
  <cellStyleXfs count="102">
    <xf numFmtId="0" fontId="0" fillId="0" borderId="0"/>
    <xf numFmtId="164" fontId="6" fillId="0" borderId="0" applyFont="0" applyFill="0" applyBorder="0" applyAlignment="0" applyProtection="0"/>
    <xf numFmtId="0" fontId="8" fillId="0" borderId="0"/>
    <xf numFmtId="43" fontId="10" fillId="0" borderId="0" applyFont="0" applyFill="0" applyBorder="0" applyAlignment="0" applyProtection="0"/>
    <xf numFmtId="0" fontId="10" fillId="0" borderId="0"/>
    <xf numFmtId="0" fontId="12" fillId="0" borderId="0"/>
    <xf numFmtId="167" fontId="10" fillId="0" borderId="0" applyFont="0" applyFill="0" applyBorder="0" applyAlignment="0" applyProtection="0"/>
    <xf numFmtId="0" fontId="10" fillId="0" borderId="0"/>
    <xf numFmtId="0" fontId="13" fillId="0" borderId="0"/>
    <xf numFmtId="167" fontId="10" fillId="0" borderId="0" applyFont="0" applyFill="0" applyBorder="0" applyAlignment="0" applyProtection="0"/>
    <xf numFmtId="9" fontId="6"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20" fillId="0" borderId="0"/>
    <xf numFmtId="0" fontId="10" fillId="0" borderId="0"/>
    <xf numFmtId="0" fontId="30" fillId="0" borderId="0"/>
    <xf numFmtId="164" fontId="30" fillId="0" borderId="0" applyFont="0" applyFill="0" applyBorder="0" applyAlignment="0" applyProtection="0"/>
    <xf numFmtId="0" fontId="8" fillId="0" borderId="0"/>
    <xf numFmtId="0" fontId="8" fillId="0" borderId="0"/>
    <xf numFmtId="0" fontId="35" fillId="0" borderId="0"/>
    <xf numFmtId="43" fontId="36" fillId="0" borderId="0" applyFont="0" applyFill="0" applyBorder="0" applyAlignment="0" applyProtection="0"/>
    <xf numFmtId="43" fontId="36"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37"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8" fillId="0" borderId="0"/>
    <xf numFmtId="0" fontId="8" fillId="0" borderId="0"/>
    <xf numFmtId="0" fontId="39" fillId="0" borderId="0"/>
    <xf numFmtId="0" fontId="8" fillId="0" borderId="0"/>
    <xf numFmtId="0" fontId="19" fillId="0" borderId="0"/>
    <xf numFmtId="0" fontId="40" fillId="0" borderId="0"/>
    <xf numFmtId="0" fontId="35" fillId="0" borderId="0"/>
    <xf numFmtId="0" fontId="36" fillId="0" borderId="0"/>
    <xf numFmtId="0" fontId="36" fillId="0" borderId="0"/>
    <xf numFmtId="0" fontId="8" fillId="0" borderId="0"/>
    <xf numFmtId="0" fontId="8" fillId="0" borderId="0"/>
    <xf numFmtId="0" fontId="38" fillId="0" borderId="0"/>
    <xf numFmtId="191" fontId="8" fillId="0" borderId="0" applyFont="0" applyFill="0" applyBorder="0" applyAlignment="0" applyProtection="0"/>
    <xf numFmtId="0" fontId="41" fillId="0" borderId="0" applyFont="0" applyFill="0" applyBorder="0" applyAlignment="0" applyProtection="0"/>
    <xf numFmtId="190" fontId="8" fillId="0" borderId="0" applyFont="0" applyFill="0" applyBorder="0" applyAlignment="0" applyProtection="0"/>
    <xf numFmtId="40" fontId="41" fillId="0" borderId="0" applyFont="0" applyFill="0" applyBorder="0" applyAlignment="0" applyProtection="0"/>
    <xf numFmtId="38" fontId="41" fillId="0" borderId="0" applyFont="0" applyFill="0" applyBorder="0" applyAlignment="0" applyProtection="0"/>
    <xf numFmtId="10" fontId="8" fillId="0" borderId="0" applyFont="0" applyFill="0" applyBorder="0" applyAlignment="0" applyProtection="0"/>
    <xf numFmtId="0" fontId="42" fillId="0" borderId="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xf numFmtId="0" fontId="43" fillId="0" borderId="0"/>
    <xf numFmtId="43" fontId="19" fillId="0" borderId="0" applyFont="0" applyFill="0" applyBorder="0" applyAlignment="0" applyProtection="0"/>
    <xf numFmtId="43" fontId="10" fillId="0" borderId="0" applyFont="0" applyFill="0" applyBorder="0" applyAlignment="0" applyProtection="0"/>
    <xf numFmtId="3" fontId="8" fillId="0" borderId="0" applyFont="0" applyFill="0" applyBorder="0" applyAlignment="0" applyProtection="0"/>
    <xf numFmtId="189"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44" fillId="0" borderId="18" applyNumberFormat="0" applyAlignment="0" applyProtection="0">
      <alignment horizontal="left" vertical="center"/>
    </xf>
    <xf numFmtId="0" fontId="44" fillId="0" borderId="9">
      <alignment horizontal="left" vertical="center"/>
    </xf>
    <xf numFmtId="0" fontId="45" fillId="0" borderId="0" applyNumberFormat="0" applyFill="0" applyBorder="0" applyAlignment="0" applyProtection="0"/>
    <xf numFmtId="0" fontId="44" fillId="0" borderId="0" applyNumberFormat="0" applyFill="0" applyBorder="0" applyAlignment="0" applyProtection="0"/>
    <xf numFmtId="0" fontId="19" fillId="0" borderId="0"/>
    <xf numFmtId="0" fontId="46" fillId="0" borderId="0" applyNumberFormat="0" applyFont="0" applyFill="0" applyAlignment="0"/>
    <xf numFmtId="192" fontId="47" fillId="0" borderId="0"/>
    <xf numFmtId="0" fontId="8" fillId="0" borderId="0"/>
    <xf numFmtId="0" fontId="12" fillId="0" borderId="0"/>
    <xf numFmtId="0" fontId="12" fillId="0" borderId="0"/>
    <xf numFmtId="195" fontId="48" fillId="0" borderId="8">
      <alignment horizontal="right" vertical="center"/>
    </xf>
    <xf numFmtId="0" fontId="8" fillId="0" borderId="19" applyNumberFormat="0" applyFont="0" applyFill="0" applyAlignment="0" applyProtection="0"/>
    <xf numFmtId="196" fontId="48" fillId="0" borderId="8">
      <alignment horizontal="center"/>
    </xf>
    <xf numFmtId="193" fontId="48" fillId="0" borderId="0"/>
    <xf numFmtId="194" fontId="48" fillId="0" borderId="1"/>
    <xf numFmtId="0" fontId="56" fillId="0" borderId="0" applyFont="0" applyFill="0" applyBorder="0" applyAlignment="0" applyProtection="0"/>
    <xf numFmtId="0" fontId="56" fillId="0" borderId="0" applyFont="0" applyFill="0" applyBorder="0" applyAlignment="0" applyProtection="0"/>
    <xf numFmtId="0" fontId="10" fillId="0" borderId="0">
      <alignment vertical="center"/>
    </xf>
    <xf numFmtId="40" fontId="49" fillId="0" borderId="0" applyFont="0" applyFill="0" applyBorder="0" applyAlignment="0" applyProtection="0"/>
    <xf numFmtId="38"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9" fontId="50" fillId="0" borderId="0" applyFont="0" applyFill="0" applyBorder="0" applyAlignment="0" applyProtection="0"/>
    <xf numFmtId="0" fontId="51" fillId="0" borderId="0"/>
    <xf numFmtId="188" fontId="53" fillId="0" borderId="0" applyFont="0" applyFill="0" applyBorder="0" applyAlignment="0" applyProtection="0"/>
    <xf numFmtId="178" fontId="53" fillId="0" borderId="0" applyFont="0" applyFill="0" applyBorder="0" applyAlignment="0" applyProtection="0"/>
    <xf numFmtId="187" fontId="53" fillId="0" borderId="0" applyFont="0" applyFill="0" applyBorder="0" applyAlignment="0" applyProtection="0"/>
    <xf numFmtId="186" fontId="53" fillId="0" borderId="0" applyFont="0" applyFill="0" applyBorder="0" applyAlignment="0" applyProtection="0"/>
    <xf numFmtId="0" fontId="54" fillId="0" borderId="0"/>
    <xf numFmtId="0" fontId="46" fillId="0" borderId="0"/>
    <xf numFmtId="184" fontId="52" fillId="0" borderId="0" applyFont="0" applyFill="0" applyBorder="0" applyAlignment="0" applyProtection="0"/>
    <xf numFmtId="167" fontId="52" fillId="0" borderId="0" applyFont="0" applyFill="0" applyBorder="0" applyAlignment="0" applyProtection="0"/>
    <xf numFmtId="183" fontId="52" fillId="0" borderId="0" applyFont="0" applyFill="0" applyBorder="0" applyAlignment="0" applyProtection="0"/>
    <xf numFmtId="182" fontId="55" fillId="0" borderId="0" applyFont="0" applyFill="0" applyBorder="0" applyAlignment="0" applyProtection="0"/>
    <xf numFmtId="185" fontId="52" fillId="0" borderId="0" applyFont="0" applyFill="0" applyBorder="0" applyAlignment="0" applyProtection="0"/>
  </cellStyleXfs>
  <cellXfs count="63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3" fontId="0" fillId="0" borderId="0" xfId="0" applyNumberFormat="1"/>
    <xf numFmtId="0" fontId="7" fillId="0" borderId="0" xfId="0" applyFont="1" applyFill="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165" fontId="9"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2" borderId="1" xfId="4" applyFont="1" applyFill="1" applyBorder="1" applyAlignment="1">
      <alignment horizontal="center" vertical="center" wrapText="1"/>
    </xf>
    <xf numFmtId="3" fontId="9" fillId="2" borderId="1" xfId="0" applyNumberFormat="1" applyFont="1" applyFill="1" applyBorder="1" applyAlignment="1">
      <alignment horizontal="left" vertical="center" wrapText="1"/>
    </xf>
    <xf numFmtId="1" fontId="9" fillId="0" borderId="0" xfId="2" applyNumberFormat="1" applyFont="1" applyFill="1" applyAlignment="1">
      <alignment vertical="center" wrapText="1"/>
    </xf>
    <xf numFmtId="1" fontId="10" fillId="0" borderId="0" xfId="2" applyNumberFormat="1" applyFont="1" applyFill="1" applyAlignment="1">
      <alignment vertical="center"/>
    </xf>
    <xf numFmtId="3" fontId="9" fillId="0" borderId="0" xfId="2" applyNumberFormat="1" applyFont="1" applyFill="1" applyBorder="1" applyAlignment="1">
      <alignment horizontal="center" vertical="center" wrapText="1"/>
    </xf>
    <xf numFmtId="0" fontId="10" fillId="0" borderId="1" xfId="2" applyNumberFormat="1" applyFont="1" applyFill="1" applyBorder="1" applyAlignment="1">
      <alignment horizontal="center" vertical="center" wrapText="1"/>
    </xf>
    <xf numFmtId="3" fontId="10" fillId="0" borderId="1" xfId="2" quotePrefix="1" applyNumberFormat="1" applyFont="1" applyFill="1" applyBorder="1" applyAlignment="1">
      <alignment horizontal="center" vertical="center" wrapText="1"/>
    </xf>
    <xf numFmtId="3" fontId="10" fillId="0" borderId="0" xfId="2"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1" fontId="9" fillId="0" borderId="1" xfId="2" applyNumberFormat="1" applyFont="1" applyFill="1" applyBorder="1" applyAlignment="1">
      <alignment horizontal="left" vertical="center" wrapText="1"/>
    </xf>
    <xf numFmtId="165" fontId="9" fillId="0" borderId="1" xfId="1" applyNumberFormat="1" applyFont="1" applyFill="1" applyBorder="1" applyAlignment="1">
      <alignment horizontal="right" vertical="center" shrinkToFit="1"/>
    </xf>
    <xf numFmtId="1" fontId="9" fillId="0" borderId="0" xfId="2" applyNumberFormat="1" applyFont="1" applyFill="1" applyAlignment="1">
      <alignment vertical="center"/>
    </xf>
    <xf numFmtId="165" fontId="10" fillId="0" borderId="1" xfId="2" applyNumberFormat="1" applyFont="1" applyFill="1" applyBorder="1" applyAlignment="1">
      <alignment horizontal="right" vertical="center" shrinkToFit="1"/>
    </xf>
    <xf numFmtId="49" fontId="10" fillId="0" borderId="0" xfId="2" applyNumberFormat="1" applyFont="1" applyFill="1" applyBorder="1" applyAlignment="1">
      <alignment horizontal="center" vertical="center"/>
    </xf>
    <xf numFmtId="1" fontId="10" fillId="0" borderId="0" xfId="2" applyNumberFormat="1" applyFont="1" applyFill="1" applyAlignment="1">
      <alignment vertical="center" wrapText="1"/>
    </xf>
    <xf numFmtId="1" fontId="10" fillId="0" borderId="0" xfId="2" applyNumberFormat="1" applyFont="1" applyFill="1" applyAlignment="1">
      <alignment horizontal="center" vertical="center" wrapText="1"/>
    </xf>
    <xf numFmtId="1" fontId="10" fillId="0" borderId="0" xfId="2" applyNumberFormat="1" applyFont="1" applyFill="1" applyAlignment="1">
      <alignment horizontal="right" vertical="center"/>
    </xf>
    <xf numFmtId="1" fontId="10" fillId="0" borderId="0" xfId="2" applyNumberFormat="1" applyFont="1" applyFill="1" applyAlignment="1">
      <alignment horizontal="center" vertical="center"/>
    </xf>
    <xf numFmtId="1" fontId="10" fillId="0" borderId="0" xfId="2" applyNumberFormat="1" applyFont="1" applyFill="1" applyBorder="1" applyAlignment="1">
      <alignment vertical="center" wrapText="1"/>
    </xf>
    <xf numFmtId="1" fontId="10" fillId="0" borderId="0" xfId="2" applyNumberFormat="1" applyFont="1" applyFill="1" applyBorder="1" applyAlignment="1">
      <alignment horizontal="center" vertical="center" wrapText="1"/>
    </xf>
    <xf numFmtId="1" fontId="10" fillId="0" borderId="0" xfId="2" applyNumberFormat="1" applyFont="1" applyFill="1" applyBorder="1" applyAlignment="1">
      <alignment horizontal="right" vertical="center"/>
    </xf>
    <xf numFmtId="1" fontId="10" fillId="0" borderId="0" xfId="2" applyNumberFormat="1" applyFont="1" applyFill="1" applyBorder="1" applyAlignment="1">
      <alignment horizontal="center" vertical="center"/>
    </xf>
    <xf numFmtId="49" fontId="10" fillId="0" borderId="0" xfId="2" applyNumberFormat="1" applyFont="1" applyFill="1" applyAlignment="1">
      <alignment horizontal="center" vertical="center"/>
    </xf>
    <xf numFmtId="1" fontId="10" fillId="0" borderId="0" xfId="2" applyNumberFormat="1" applyFont="1" applyFill="1" applyBorder="1" applyAlignment="1">
      <alignment vertical="center"/>
    </xf>
    <xf numFmtId="1" fontId="10" fillId="0" borderId="0" xfId="2" applyNumberFormat="1" applyFont="1" applyFill="1" applyAlignment="1">
      <alignment horizontal="left" vertical="center" wrapText="1"/>
    </xf>
    <xf numFmtId="49" fontId="10" fillId="0" borderId="0" xfId="2" applyNumberFormat="1" applyFont="1" applyFill="1" applyAlignment="1">
      <alignment vertical="center"/>
    </xf>
    <xf numFmtId="0" fontId="10" fillId="2" borderId="1" xfId="7"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0" borderId="0" xfId="0" applyFont="1" applyFill="1" applyAlignment="1">
      <alignment horizontal="center"/>
    </xf>
    <xf numFmtId="0" fontId="9"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168" fontId="10" fillId="0" borderId="0" xfId="0" applyNumberFormat="1" applyFont="1" applyFill="1" applyAlignment="1">
      <alignment vertical="center"/>
    </xf>
    <xf numFmtId="168" fontId="10" fillId="0" borderId="0" xfId="0" applyNumberFormat="1" applyFont="1" applyFill="1" applyAlignment="1">
      <alignment horizontal="right" vertical="center"/>
    </xf>
    <xf numFmtId="3" fontId="11" fillId="0" borderId="0" xfId="0" applyNumberFormat="1" applyFont="1" applyFill="1" applyBorder="1" applyAlignment="1">
      <alignment horizontal="right" vertical="center"/>
    </xf>
    <xf numFmtId="171" fontId="10" fillId="0" borderId="1" xfId="3" applyNumberFormat="1" applyFont="1" applyFill="1" applyBorder="1" applyAlignment="1">
      <alignment vertical="center" wrapText="1"/>
    </xf>
    <xf numFmtId="170" fontId="9" fillId="0" borderId="0" xfId="0" applyNumberFormat="1" applyFont="1" applyFill="1" applyAlignment="1">
      <alignment vertical="center"/>
    </xf>
    <xf numFmtId="172" fontId="9" fillId="0" borderId="1" xfId="1" applyNumberFormat="1" applyFont="1" applyFill="1" applyBorder="1" applyAlignment="1">
      <alignment horizontal="right" vertical="center" shrinkToFit="1"/>
    </xf>
    <xf numFmtId="165" fontId="10" fillId="0" borderId="1" xfId="0" applyNumberFormat="1" applyFont="1" applyFill="1" applyBorder="1" applyAlignment="1">
      <alignment vertical="center" wrapText="1"/>
    </xf>
    <xf numFmtId="165" fontId="9" fillId="0" borderId="1" xfId="0" applyNumberFormat="1" applyFont="1" applyFill="1" applyBorder="1" applyAlignment="1">
      <alignment vertical="center" wrapText="1"/>
    </xf>
    <xf numFmtId="173" fontId="9" fillId="0" borderId="1" xfId="0" applyNumberFormat="1" applyFont="1" applyFill="1" applyBorder="1" applyAlignment="1">
      <alignment horizontal="right" vertical="center" wrapText="1"/>
    </xf>
    <xf numFmtId="165" fontId="10" fillId="0" borderId="1" xfId="0" applyNumberFormat="1" applyFont="1" applyFill="1" applyBorder="1" applyAlignment="1">
      <alignment horizontal="center" vertical="center" wrapText="1"/>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9" fillId="0" borderId="1" xfId="4" applyFont="1" applyFill="1" applyBorder="1" applyAlignment="1">
      <alignment horizontal="center" vertical="center" wrapText="1"/>
    </xf>
    <xf numFmtId="166" fontId="9" fillId="0" borderId="1" xfId="1" applyNumberFormat="1" applyFont="1" applyFill="1" applyBorder="1" applyAlignment="1">
      <alignment vertical="center"/>
    </xf>
    <xf numFmtId="0" fontId="9" fillId="2" borderId="1" xfId="4" applyFont="1" applyFill="1" applyBorder="1" applyAlignment="1">
      <alignment horizontal="left" vertical="center" wrapText="1"/>
    </xf>
    <xf numFmtId="166" fontId="9" fillId="2" borderId="1" xfId="1" applyNumberFormat="1" applyFont="1" applyFill="1" applyBorder="1" applyAlignment="1">
      <alignment vertical="center"/>
    </xf>
    <xf numFmtId="0" fontId="10" fillId="2" borderId="1" xfId="4" applyFont="1" applyFill="1" applyBorder="1" applyAlignment="1">
      <alignment horizontal="center" vertical="center"/>
    </xf>
    <xf numFmtId="166" fontId="10" fillId="2" borderId="1" xfId="1" applyNumberFormat="1" applyFont="1" applyFill="1" applyBorder="1" applyAlignment="1">
      <alignment vertical="center"/>
    </xf>
    <xf numFmtId="0" fontId="10" fillId="2" borderId="1" xfId="4" applyFont="1" applyFill="1" applyBorder="1" applyAlignment="1">
      <alignment vertical="center" wrapText="1"/>
    </xf>
    <xf numFmtId="0" fontId="9" fillId="2" borderId="1" xfId="4" applyFont="1" applyFill="1" applyBorder="1" applyAlignment="1">
      <alignment horizontal="center" vertical="center"/>
    </xf>
    <xf numFmtId="0" fontId="9" fillId="2" borderId="1" xfId="4" applyFont="1" applyFill="1" applyBorder="1" applyAlignment="1">
      <alignment vertical="center"/>
    </xf>
    <xf numFmtId="3" fontId="5" fillId="2" borderId="1" xfId="4" applyNumberFormat="1" applyFont="1" applyFill="1" applyBorder="1" applyAlignment="1">
      <alignment horizontal="center" vertical="center" wrapText="1"/>
    </xf>
    <xf numFmtId="3" fontId="5" fillId="2" borderId="1" xfId="4" applyNumberFormat="1" applyFont="1" applyFill="1" applyBorder="1" applyAlignment="1">
      <alignment horizontal="left" vertical="center" wrapText="1"/>
    </xf>
    <xf numFmtId="0" fontId="10" fillId="2" borderId="1" xfId="0" applyFont="1" applyFill="1" applyBorder="1" applyAlignment="1">
      <alignment horizontal="center" vertical="center"/>
    </xf>
    <xf numFmtId="172" fontId="10" fillId="2" borderId="1" xfId="9" applyNumberFormat="1" applyFont="1" applyFill="1" applyBorder="1" applyAlignment="1">
      <alignment vertical="center"/>
    </xf>
    <xf numFmtId="172" fontId="10" fillId="2" borderId="1" xfId="0" applyNumberFormat="1" applyFont="1" applyFill="1" applyBorder="1" applyAlignment="1">
      <alignment vertical="center"/>
    </xf>
    <xf numFmtId="0" fontId="10" fillId="2" borderId="11" xfId="0" applyFont="1" applyFill="1" applyBorder="1" applyAlignment="1">
      <alignment horizontal="center" vertical="center"/>
    </xf>
    <xf numFmtId="0" fontId="10" fillId="2" borderId="11" xfId="4" applyFont="1" applyFill="1" applyBorder="1" applyAlignment="1">
      <alignment vertical="center" wrapText="1"/>
    </xf>
    <xf numFmtId="172" fontId="10" fillId="2" borderId="11" xfId="0" applyNumberFormat="1" applyFont="1" applyFill="1" applyBorder="1" applyAlignment="1">
      <alignment vertical="center"/>
    </xf>
    <xf numFmtId="166" fontId="9" fillId="0" borderId="1" xfId="0" applyNumberFormat="1" applyFont="1" applyFill="1" applyBorder="1" applyAlignment="1">
      <alignment vertical="center"/>
    </xf>
    <xf numFmtId="0" fontId="10" fillId="2" borderId="8" xfId="4" applyFont="1" applyFill="1" applyBorder="1" applyAlignment="1">
      <alignment horizontal="justify" vertical="center" wrapText="1"/>
    </xf>
    <xf numFmtId="165" fontId="10" fillId="2" borderId="1" xfId="0" applyNumberFormat="1" applyFont="1" applyFill="1" applyBorder="1" applyAlignment="1">
      <alignment vertical="center" wrapText="1"/>
    </xf>
    <xf numFmtId="1" fontId="16" fillId="0" borderId="0" xfId="2" applyNumberFormat="1" applyFont="1" applyFill="1" applyAlignment="1">
      <alignment horizontal="right" vertical="center"/>
    </xf>
    <xf numFmtId="1" fontId="16" fillId="0" borderId="0" xfId="2" applyNumberFormat="1" applyFont="1" applyFill="1" applyBorder="1" applyAlignment="1">
      <alignment horizontal="right" vertical="center"/>
    </xf>
    <xf numFmtId="1" fontId="16" fillId="0" borderId="0" xfId="2" applyNumberFormat="1" applyFont="1" applyFill="1" applyAlignment="1">
      <alignment horizontal="left" vertical="center" wrapText="1"/>
    </xf>
    <xf numFmtId="1" fontId="16" fillId="0" borderId="0" xfId="2" applyNumberFormat="1" applyFont="1" applyFill="1" applyAlignment="1">
      <alignment vertical="center"/>
    </xf>
    <xf numFmtId="0" fontId="16" fillId="0" borderId="0" xfId="0" applyFont="1" applyFill="1" applyAlignment="1">
      <alignment horizontal="center"/>
    </xf>
    <xf numFmtId="3" fontId="16" fillId="0" borderId="0" xfId="0" applyNumberFormat="1" applyFont="1" applyFill="1" applyAlignment="1">
      <alignmen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shrinkToFit="1"/>
    </xf>
    <xf numFmtId="169" fontId="10"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horizontal="right" vertical="center" shrinkToFit="1"/>
    </xf>
    <xf numFmtId="173" fontId="10" fillId="2" borderId="1" xfId="0" applyNumberFormat="1" applyFont="1" applyFill="1" applyBorder="1" applyAlignment="1">
      <alignment vertical="center"/>
    </xf>
    <xf numFmtId="173" fontId="10" fillId="2" borderId="5" xfId="0" applyNumberFormat="1" applyFont="1" applyFill="1" applyBorder="1" applyAlignment="1">
      <alignment vertical="center"/>
    </xf>
    <xf numFmtId="173" fontId="10" fillId="0" borderId="1" xfId="1" applyNumberFormat="1" applyFont="1" applyFill="1" applyBorder="1" applyAlignment="1">
      <alignment horizontal="right" vertical="center" shrinkToFit="1"/>
    </xf>
    <xf numFmtId="173" fontId="10" fillId="2" borderId="1" xfId="4" applyNumberFormat="1" applyFont="1" applyFill="1" applyBorder="1" applyAlignment="1">
      <alignment vertical="center" shrinkToFit="1"/>
    </xf>
    <xf numFmtId="173" fontId="10"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xf>
    <xf numFmtId="173" fontId="9" fillId="2" borderId="1" xfId="0" applyNumberFormat="1" applyFont="1" applyFill="1" applyBorder="1" applyAlignment="1">
      <alignment vertical="center"/>
    </xf>
    <xf numFmtId="165" fontId="18" fillId="2" borderId="1" xfId="0" applyNumberFormat="1" applyFont="1" applyFill="1" applyBorder="1" applyAlignment="1">
      <alignment vertical="center" wrapText="1"/>
    </xf>
    <xf numFmtId="173" fontId="10" fillId="0" borderId="1" xfId="0" applyNumberFormat="1" applyFont="1" applyFill="1" applyBorder="1" applyAlignment="1">
      <alignment vertical="center"/>
    </xf>
    <xf numFmtId="173" fontId="19" fillId="0" borderId="1" xfId="0" applyNumberFormat="1" applyFont="1" applyFill="1" applyBorder="1" applyAlignment="1"/>
    <xf numFmtId="173" fontId="19" fillId="0" borderId="1" xfId="1" applyNumberFormat="1" applyFont="1" applyFill="1" applyBorder="1" applyAlignment="1">
      <alignment horizontal="right" vertical="center" shrinkToFit="1"/>
    </xf>
    <xf numFmtId="173" fontId="19" fillId="0" borderId="11" xfId="0" applyNumberFormat="1" applyFont="1" applyFill="1" applyBorder="1" applyAlignment="1">
      <alignment vertical="center"/>
    </xf>
    <xf numFmtId="0" fontId="10" fillId="3" borderId="0" xfId="0" applyFont="1" applyFill="1" applyAlignment="1">
      <alignment horizontal="center"/>
    </xf>
    <xf numFmtId="3" fontId="10" fillId="3" borderId="0" xfId="0" applyNumberFormat="1" applyFont="1" applyFill="1" applyAlignment="1">
      <alignment vertical="center"/>
    </xf>
    <xf numFmtId="0" fontId="16" fillId="3" borderId="0" xfId="0" applyFont="1" applyFill="1" applyAlignment="1">
      <alignment horizontal="center"/>
    </xf>
    <xf numFmtId="3" fontId="16" fillId="3" borderId="0" xfId="0" applyNumberFormat="1" applyFont="1" applyFill="1" applyAlignment="1">
      <alignment vertical="center"/>
    </xf>
    <xf numFmtId="0" fontId="9" fillId="2" borderId="1" xfId="0" applyFont="1" applyFill="1" applyBorder="1" applyAlignment="1">
      <alignment horizontal="left" vertical="center" wrapText="1"/>
    </xf>
    <xf numFmtId="172" fontId="9" fillId="2" borderId="1" xfId="1" applyNumberFormat="1" applyFont="1" applyFill="1" applyBorder="1" applyAlignment="1">
      <alignment horizontal="right" vertical="center" shrinkToFit="1"/>
    </xf>
    <xf numFmtId="0" fontId="9" fillId="2" borderId="1" xfId="0" applyFont="1" applyFill="1" applyBorder="1" applyAlignment="1">
      <alignment vertical="center" wrapText="1"/>
    </xf>
    <xf numFmtId="0" fontId="10" fillId="2" borderId="1" xfId="8" applyFont="1" applyFill="1" applyBorder="1" applyAlignment="1">
      <alignment horizontal="center" vertical="center" wrapText="1"/>
    </xf>
    <xf numFmtId="0" fontId="10" fillId="2" borderId="1" xfId="5" applyFont="1" applyFill="1" applyBorder="1" applyAlignment="1">
      <alignment vertical="center" wrapText="1"/>
    </xf>
    <xf numFmtId="165" fontId="10" fillId="2" borderId="1" xfId="0" applyNumberFormat="1" applyFont="1" applyFill="1" applyBorder="1" applyAlignment="1">
      <alignment horizontal="center" vertical="center" wrapText="1"/>
    </xf>
    <xf numFmtId="173" fontId="9" fillId="2" borderId="1" xfId="1" applyNumberFormat="1" applyFont="1" applyFill="1" applyBorder="1" applyAlignment="1">
      <alignment horizontal="right" vertical="center" shrinkToFit="1"/>
    </xf>
    <xf numFmtId="164" fontId="10" fillId="2" borderId="1" xfId="1" applyFont="1" applyFill="1" applyBorder="1" applyAlignment="1" applyProtection="1">
      <alignment horizontal="left" vertical="center" wrapText="1"/>
    </xf>
    <xf numFmtId="173" fontId="9" fillId="2" borderId="1" xfId="4" applyNumberFormat="1" applyFont="1" applyFill="1" applyBorder="1" applyAlignment="1">
      <alignment vertical="center" shrinkToFit="1"/>
    </xf>
    <xf numFmtId="164" fontId="10" fillId="2" borderId="1" xfId="1" applyFont="1" applyFill="1" applyBorder="1" applyAlignment="1" applyProtection="1">
      <alignment horizontal="center" vertical="center" wrapText="1"/>
    </xf>
    <xf numFmtId="173" fontId="9" fillId="2" borderId="1" xfId="1" applyNumberFormat="1" applyFont="1" applyFill="1" applyBorder="1" applyAlignment="1">
      <alignment vertical="center"/>
    </xf>
    <xf numFmtId="173" fontId="17" fillId="2" borderId="1" xfId="1" applyNumberFormat="1" applyFont="1" applyFill="1" applyBorder="1" applyAlignment="1">
      <alignment vertical="center"/>
    </xf>
    <xf numFmtId="173" fontId="16"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wrapText="1"/>
    </xf>
    <xf numFmtId="0" fontId="9" fillId="2" borderId="0" xfId="0" applyFont="1" applyFill="1" applyBorder="1" applyAlignment="1">
      <alignment horizontal="center" vertical="center" wrapText="1"/>
    </xf>
    <xf numFmtId="171" fontId="10" fillId="2" borderId="1" xfId="3" applyNumberFormat="1" applyFont="1" applyFill="1" applyBorder="1" applyAlignment="1">
      <alignment vertical="center" wrapText="1"/>
    </xf>
    <xf numFmtId="171" fontId="10" fillId="2" borderId="0" xfId="3" applyNumberFormat="1" applyFont="1" applyFill="1" applyBorder="1" applyAlignment="1">
      <alignment vertical="center" wrapText="1"/>
    </xf>
    <xf numFmtId="170" fontId="9" fillId="2" borderId="0" xfId="0" applyNumberFormat="1" applyFont="1" applyFill="1" applyAlignment="1">
      <alignment vertical="center"/>
    </xf>
    <xf numFmtId="0" fontId="10" fillId="2" borderId="1" xfId="0"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9" fillId="2" borderId="1" xfId="5" applyFont="1" applyFill="1" applyBorder="1" applyAlignment="1">
      <alignment horizontal="center" vertical="center"/>
    </xf>
    <xf numFmtId="0" fontId="9" fillId="0" borderId="1" xfId="2" applyNumberFormat="1" applyFont="1" applyFill="1" applyBorder="1" applyAlignment="1">
      <alignment horizontal="center" vertical="center" wrapText="1"/>
    </xf>
    <xf numFmtId="3" fontId="9" fillId="0" borderId="1" xfId="2" quotePrefix="1" applyNumberFormat="1" applyFont="1" applyFill="1" applyBorder="1" applyAlignment="1">
      <alignment horizontal="center" vertical="center" wrapText="1"/>
    </xf>
    <xf numFmtId="174" fontId="9" fillId="0" borderId="1" xfId="2" applyNumberFormat="1" applyFont="1" applyFill="1" applyBorder="1" applyAlignment="1">
      <alignment horizontal="center" vertical="center" wrapText="1"/>
    </xf>
    <xf numFmtId="3" fontId="9" fillId="0" borderId="0" xfId="2" applyNumberFormat="1" applyFont="1" applyFill="1" applyBorder="1" applyAlignment="1">
      <alignment vertical="center" wrapText="1"/>
    </xf>
    <xf numFmtId="175" fontId="9" fillId="0" borderId="1" xfId="10" applyNumberFormat="1" applyFont="1" applyFill="1" applyBorder="1" applyAlignment="1">
      <alignment horizontal="center" vertical="center" shrinkToFit="1"/>
    </xf>
    <xf numFmtId="1" fontId="10" fillId="0" borderId="0" xfId="2" applyNumberFormat="1" applyFont="1" applyFill="1" applyAlignment="1">
      <alignment horizontal="left" vertical="center" wrapText="1"/>
    </xf>
    <xf numFmtId="0" fontId="10" fillId="0" borderId="1" xfId="7" applyFont="1" applyFill="1" applyBorder="1" applyAlignment="1">
      <alignment horizontal="center" vertical="center" wrapText="1"/>
    </xf>
    <xf numFmtId="0" fontId="10" fillId="0" borderId="8" xfId="4" applyFont="1" applyFill="1" applyBorder="1" applyAlignment="1">
      <alignment horizontal="justify" vertical="center" wrapText="1"/>
    </xf>
    <xf numFmtId="0" fontId="10" fillId="0" borderId="1" xfId="4" applyFont="1" applyFill="1" applyBorder="1" applyAlignment="1">
      <alignment horizontal="center" vertical="center" wrapText="1"/>
    </xf>
    <xf numFmtId="173" fontId="10" fillId="0" borderId="1" xfId="4" applyNumberFormat="1" applyFont="1" applyFill="1" applyBorder="1" applyAlignment="1">
      <alignment vertical="center" shrinkToFit="1"/>
    </xf>
    <xf numFmtId="1" fontId="10" fillId="0" borderId="0" xfId="2" applyNumberFormat="1" applyFont="1" applyFill="1" applyAlignment="1">
      <alignment horizontal="left" vertical="center" wrapText="1"/>
    </xf>
    <xf numFmtId="3" fontId="9" fillId="0" borderId="1"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173" fontId="9" fillId="2" borderId="0" xfId="0" applyNumberFormat="1" applyFont="1" applyFill="1" applyAlignment="1">
      <alignment vertical="center"/>
    </xf>
    <xf numFmtId="170" fontId="17" fillId="3" borderId="0" xfId="0" applyNumberFormat="1" applyFont="1" applyFill="1" applyAlignment="1">
      <alignment vertical="center"/>
    </xf>
    <xf numFmtId="168" fontId="9" fillId="0" borderId="0" xfId="0" applyNumberFormat="1" applyFont="1" applyFill="1" applyAlignment="1">
      <alignment vertical="center"/>
    </xf>
    <xf numFmtId="173" fontId="9" fillId="0" borderId="0" xfId="0" applyNumberFormat="1" applyFont="1" applyFill="1" applyAlignment="1">
      <alignment vertical="center"/>
    </xf>
    <xf numFmtId="171" fontId="10" fillId="3" borderId="0" xfId="3" applyNumberFormat="1" applyFont="1" applyFill="1" applyBorder="1" applyAlignment="1">
      <alignment vertical="center" wrapText="1"/>
    </xf>
    <xf numFmtId="173" fontId="10" fillId="3" borderId="1" xfId="0" applyNumberFormat="1" applyFont="1" applyFill="1" applyBorder="1" applyAlignment="1">
      <alignment vertical="center"/>
    </xf>
    <xf numFmtId="173" fontId="10" fillId="3" borderId="1" xfId="1" applyNumberFormat="1" applyFont="1" applyFill="1" applyBorder="1" applyAlignment="1">
      <alignment horizontal="right" vertical="center" shrinkToFit="1"/>
    </xf>
    <xf numFmtId="3" fontId="9" fillId="0" borderId="1" xfId="0" applyNumberFormat="1" applyFont="1" applyFill="1" applyBorder="1" applyAlignment="1">
      <alignment horizontal="center" vertical="center" wrapText="1"/>
    </xf>
    <xf numFmtId="175" fontId="10" fillId="0" borderId="1" xfId="10"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wrapText="1"/>
    </xf>
    <xf numFmtId="0" fontId="10" fillId="2" borderId="1" xfId="0" applyFont="1" applyFill="1" applyBorder="1" applyAlignment="1" applyProtection="1">
      <alignment horizontal="left" vertical="center" wrapText="1"/>
    </xf>
    <xf numFmtId="175" fontId="9" fillId="0" borderId="1" xfId="2" applyNumberFormat="1" applyFont="1" applyFill="1" applyBorder="1" applyAlignment="1">
      <alignment horizontal="right" vertical="center" wrapText="1"/>
    </xf>
    <xf numFmtId="178" fontId="9" fillId="0" borderId="1" xfId="2" applyNumberFormat="1" applyFont="1" applyFill="1" applyBorder="1" applyAlignment="1">
      <alignment horizontal="right" vertical="center" wrapText="1"/>
    </xf>
    <xf numFmtId="10" fontId="9" fillId="0" borderId="0" xfId="2" applyNumberFormat="1" applyFont="1" applyFill="1" applyBorder="1" applyAlignment="1">
      <alignment vertical="center" wrapText="1"/>
    </xf>
    <xf numFmtId="10" fontId="9" fillId="0" borderId="0" xfId="2" applyNumberFormat="1" applyFont="1" applyFill="1" applyAlignment="1">
      <alignment vertical="center"/>
    </xf>
    <xf numFmtId="1" fontId="21" fillId="0" borderId="0" xfId="2" applyNumberFormat="1" applyFont="1" applyFill="1" applyAlignment="1">
      <alignment vertical="center"/>
    </xf>
    <xf numFmtId="1" fontId="5" fillId="0" borderId="0" xfId="2" applyNumberFormat="1" applyFont="1" applyFill="1" applyAlignment="1">
      <alignment vertical="center"/>
    </xf>
    <xf numFmtId="3" fontId="2" fillId="0" borderId="0" xfId="2" applyNumberFormat="1" applyFont="1" applyFill="1" applyBorder="1" applyAlignment="1">
      <alignment horizontal="center" vertical="center" wrapText="1"/>
    </xf>
    <xf numFmtId="173" fontId="5" fillId="2" borderId="1" xfId="1" applyNumberFormat="1" applyFont="1" applyFill="1" applyBorder="1" applyAlignment="1">
      <alignment horizontal="right" vertical="center" shrinkToFit="1"/>
    </xf>
    <xf numFmtId="169" fontId="5" fillId="2" borderId="1" xfId="1" applyNumberFormat="1" applyFont="1" applyFill="1" applyBorder="1" applyAlignment="1">
      <alignment horizontal="center" vertical="center"/>
    </xf>
    <xf numFmtId="173" fontId="5" fillId="2" borderId="1" xfId="1" applyNumberFormat="1" applyFont="1" applyFill="1" applyBorder="1" applyAlignment="1">
      <alignment horizontal="right" vertical="center"/>
    </xf>
    <xf numFmtId="1" fontId="5" fillId="0" borderId="1" xfId="2"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2" fillId="2" borderId="0" xfId="0"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168" fontId="5" fillId="2" borderId="0" xfId="0" applyNumberFormat="1" applyFont="1" applyFill="1" applyAlignment="1">
      <alignment vertical="center"/>
    </xf>
    <xf numFmtId="168" fontId="5" fillId="2" borderId="0" xfId="0" applyNumberFormat="1" applyFont="1" applyFill="1" applyAlignment="1">
      <alignment horizontal="right" vertical="center"/>
    </xf>
    <xf numFmtId="49" fontId="2" fillId="2" borderId="5"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3" fontId="2" fillId="2" borderId="1" xfId="1" applyNumberFormat="1" applyFont="1" applyFill="1" applyBorder="1" applyAlignment="1">
      <alignment horizontal="right" vertical="center" shrinkToFit="1"/>
    </xf>
    <xf numFmtId="169" fontId="2" fillId="2" borderId="1" xfId="1" applyNumberFormat="1" applyFont="1" applyFill="1" applyBorder="1" applyAlignment="1">
      <alignment horizontal="right" vertical="center" shrinkToFit="1"/>
    </xf>
    <xf numFmtId="168" fontId="2" fillId="2" borderId="0" xfId="0" applyNumberFormat="1" applyFont="1" applyFill="1" applyAlignment="1">
      <alignment vertical="center"/>
    </xf>
    <xf numFmtId="173" fontId="2" fillId="2" borderId="0" xfId="0" applyNumberFormat="1" applyFont="1" applyFill="1" applyAlignment="1">
      <alignment vertical="center"/>
    </xf>
    <xf numFmtId="0" fontId="2" fillId="2" borderId="1" xfId="0" applyFont="1" applyFill="1" applyBorder="1" applyAlignment="1">
      <alignment vertical="center"/>
    </xf>
    <xf numFmtId="0" fontId="5" fillId="2" borderId="1" xfId="5"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169" fontId="5" fillId="2" borderId="1" xfId="1" applyNumberFormat="1" applyFont="1" applyFill="1" applyBorder="1" applyAlignment="1">
      <alignment horizontal="right" vertical="center"/>
    </xf>
    <xf numFmtId="169" fontId="5" fillId="2" borderId="1" xfId="1"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left" vertical="center" wrapText="1"/>
    </xf>
    <xf numFmtId="0" fontId="5" fillId="2" borderId="1" xfId="7"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4" applyFont="1" applyFill="1" applyBorder="1" applyAlignment="1">
      <alignment horizontal="center" vertical="center" wrapText="1"/>
    </xf>
    <xf numFmtId="0" fontId="2" fillId="2" borderId="1" xfId="7" applyFont="1" applyFill="1" applyBorder="1" applyAlignment="1">
      <alignment horizontal="right" vertical="center" wrapText="1"/>
    </xf>
    <xf numFmtId="0" fontId="2" fillId="2" borderId="1" xfId="0" applyFont="1" applyFill="1" applyBorder="1" applyAlignment="1">
      <alignment horizontal="left" vertical="center"/>
    </xf>
    <xf numFmtId="0" fontId="2" fillId="2" borderId="1" xfId="4" applyFont="1" applyFill="1" applyBorder="1" applyAlignment="1">
      <alignment horizontal="right" vertical="center" wrapText="1"/>
    </xf>
    <xf numFmtId="168" fontId="2" fillId="2" borderId="0" xfId="0" applyNumberFormat="1" applyFont="1" applyFill="1" applyAlignment="1">
      <alignment horizontal="right" vertical="center"/>
    </xf>
    <xf numFmtId="173"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1" xfId="7" applyFont="1" applyFill="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169" fontId="2" fillId="2" borderId="1" xfId="1" applyNumberFormat="1" applyFont="1" applyFill="1" applyBorder="1" applyAlignment="1">
      <alignment horizontal="right" vertical="center"/>
    </xf>
    <xf numFmtId="169" fontId="2" fillId="2" borderId="1" xfId="1" applyNumberFormat="1" applyFont="1" applyFill="1" applyBorder="1" applyAlignment="1">
      <alignment horizontal="center" vertical="center"/>
    </xf>
    <xf numFmtId="169" fontId="2" fillId="2" borderId="1" xfId="1"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3"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shrinkToFit="1"/>
    </xf>
    <xf numFmtId="169" fontId="5" fillId="2" borderId="1" xfId="1" applyNumberFormat="1" applyFont="1" applyFill="1" applyBorder="1" applyAlignment="1">
      <alignment horizontal="center" vertical="center" wrapText="1"/>
    </xf>
    <xf numFmtId="166"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center" vertical="center" shrinkToFit="1"/>
    </xf>
    <xf numFmtId="165" fontId="2" fillId="2" borderId="1" xfId="0" applyNumberFormat="1" applyFont="1" applyFill="1" applyBorder="1" applyAlignment="1">
      <alignment vertical="center" wrapText="1"/>
    </xf>
    <xf numFmtId="166" fontId="5" fillId="2" borderId="1" xfId="1" applyNumberFormat="1" applyFont="1" applyFill="1" applyBorder="1" applyAlignment="1">
      <alignment horizontal="right" vertical="center" shrinkToFit="1"/>
    </xf>
    <xf numFmtId="3" fontId="5" fillId="2" borderId="1" xfId="4" applyNumberFormat="1" applyFont="1" applyFill="1" applyBorder="1" applyAlignment="1">
      <alignment vertical="center" shrinkToFit="1"/>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3" fontId="5" fillId="2" borderId="11" xfId="0" applyNumberFormat="1" applyFont="1" applyFill="1" applyBorder="1" applyAlignment="1">
      <alignment vertical="center"/>
    </xf>
    <xf numFmtId="0" fontId="5" fillId="2" borderId="11" xfId="0" applyFont="1" applyFill="1" applyBorder="1" applyAlignment="1">
      <alignment vertical="center" wrapText="1"/>
    </xf>
    <xf numFmtId="0" fontId="5" fillId="2" borderId="0" xfId="0" applyFont="1" applyFill="1" applyAlignment="1">
      <alignment horizontal="right" vertical="center"/>
    </xf>
    <xf numFmtId="3" fontId="5" fillId="2" borderId="0" xfId="0" applyNumberFormat="1" applyFont="1" applyFill="1" applyAlignment="1">
      <alignment vertical="center"/>
    </xf>
    <xf numFmtId="0" fontId="5" fillId="2" borderId="0" xfId="0" applyFont="1" applyFill="1" applyAlignment="1">
      <alignment vertical="center" wrapText="1"/>
    </xf>
    <xf numFmtId="174" fontId="5" fillId="2" borderId="0" xfId="0" applyNumberFormat="1" applyFont="1" applyFill="1" applyAlignment="1">
      <alignment vertical="center" wrapText="1"/>
    </xf>
    <xf numFmtId="173" fontId="5" fillId="2" borderId="0" xfId="0" applyNumberFormat="1" applyFont="1" applyFill="1" applyAlignment="1">
      <alignment vertical="center"/>
    </xf>
    <xf numFmtId="1" fontId="10" fillId="0" borderId="1" xfId="2" applyNumberFormat="1" applyFont="1" applyFill="1" applyBorder="1" applyAlignment="1">
      <alignment horizontal="right" vertical="center"/>
    </xf>
    <xf numFmtId="0" fontId="9" fillId="0" borderId="1" xfId="0" applyFont="1" applyFill="1" applyBorder="1" applyAlignment="1">
      <alignment vertical="center" wrapText="1"/>
    </xf>
    <xf numFmtId="175" fontId="9" fillId="0" borderId="1" xfId="10" applyNumberFormat="1" applyFont="1" applyFill="1" applyBorder="1" applyAlignment="1">
      <alignment horizontal="right" vertical="center" shrinkToFit="1"/>
    </xf>
    <xf numFmtId="0" fontId="2" fillId="0" borderId="1" xfId="0" applyFont="1" applyBorder="1" applyAlignment="1">
      <alignment horizontal="center" vertical="center"/>
    </xf>
    <xf numFmtId="0" fontId="26" fillId="0" borderId="0" xfId="0" applyFont="1"/>
    <xf numFmtId="1" fontId="10" fillId="0" borderId="1" xfId="2" applyNumberFormat="1" applyFont="1" applyFill="1" applyBorder="1" applyAlignment="1">
      <alignment horizontal="center" vertical="center"/>
    </xf>
    <xf numFmtId="1" fontId="9" fillId="0" borderId="1" xfId="2" applyNumberFormat="1" applyFont="1" applyFill="1" applyBorder="1" applyAlignment="1">
      <alignment horizontal="center" vertical="center" wrapText="1"/>
    </xf>
    <xf numFmtId="1" fontId="27" fillId="0" borderId="1" xfId="2" applyNumberFormat="1" applyFont="1" applyFill="1" applyBorder="1" applyAlignment="1">
      <alignment horizontal="center" vertical="center"/>
    </xf>
    <xf numFmtId="1" fontId="27" fillId="0" borderId="1" xfId="2" applyNumberFormat="1" applyFont="1" applyFill="1" applyBorder="1" applyAlignment="1">
      <alignment vertical="center" wrapText="1"/>
    </xf>
    <xf numFmtId="0" fontId="0" fillId="0" borderId="0" xfId="0" applyFont="1"/>
    <xf numFmtId="1" fontId="28" fillId="0" borderId="1" xfId="2" applyNumberFormat="1" applyFont="1" applyFill="1" applyBorder="1" applyAlignment="1">
      <alignment horizontal="center" vertical="center"/>
    </xf>
    <xf numFmtId="1" fontId="28" fillId="0" borderId="1" xfId="2" applyNumberFormat="1" applyFont="1" applyFill="1" applyBorder="1" applyAlignment="1">
      <alignment vertical="center" wrapText="1"/>
    </xf>
    <xf numFmtId="0" fontId="29" fillId="0" borderId="1" xfId="0" applyFont="1" applyBorder="1" applyAlignment="1">
      <alignment horizontal="center" vertical="center" wrapText="1"/>
    </xf>
    <xf numFmtId="3" fontId="10" fillId="0" borderId="1" xfId="2" applyNumberFormat="1" applyFont="1" applyFill="1" applyBorder="1" applyAlignment="1">
      <alignment horizontal="right" vertical="center"/>
    </xf>
    <xf numFmtId="1" fontId="10"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xf>
    <xf numFmtId="1" fontId="28" fillId="0" borderId="1" xfId="2" applyNumberFormat="1" applyFont="1" applyFill="1" applyBorder="1" applyAlignment="1">
      <alignment horizontal="left" vertical="center" wrapText="1"/>
    </xf>
    <xf numFmtId="0" fontId="0" fillId="0" borderId="1" xfId="0" applyBorder="1"/>
    <xf numFmtId="0" fontId="0" fillId="0" borderId="0" xfId="0"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2" fontId="0" fillId="0" borderId="1" xfId="0" applyNumberFormat="1" applyBorder="1" applyAlignment="1">
      <alignment vertical="center"/>
    </xf>
    <xf numFmtId="179" fontId="0" fillId="0" borderId="1" xfId="0" applyNumberFormat="1" applyBorder="1" applyAlignment="1">
      <alignment vertical="center"/>
    </xf>
    <xf numFmtId="173" fontId="0" fillId="0" borderId="1" xfId="0" applyNumberFormat="1" applyBorder="1" applyAlignment="1">
      <alignment vertical="center"/>
    </xf>
    <xf numFmtId="3" fontId="2" fillId="0" borderId="1" xfId="0" applyNumberFormat="1" applyFont="1" applyBorder="1" applyAlignment="1">
      <alignment vertical="center"/>
    </xf>
    <xf numFmtId="170" fontId="2" fillId="0" borderId="1" xfId="0" applyNumberFormat="1" applyFont="1" applyBorder="1" applyAlignme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3" fontId="5" fillId="0" borderId="1" xfId="0" applyNumberFormat="1" applyFont="1" applyBorder="1" applyAlignment="1">
      <alignment horizontal="right" vertical="center"/>
    </xf>
    <xf numFmtId="170" fontId="0" fillId="0" borderId="1" xfId="0" applyNumberFormat="1" applyBorder="1" applyAlignment="1">
      <alignment vertical="center"/>
    </xf>
    <xf numFmtId="0" fontId="2" fillId="0" borderId="1" xfId="0" applyFont="1" applyFill="1" applyBorder="1" applyAlignment="1">
      <alignment vertical="center" wrapText="1"/>
    </xf>
    <xf numFmtId="0" fontId="10" fillId="2" borderId="1" xfId="15" applyFont="1" applyFill="1" applyBorder="1" applyAlignment="1">
      <alignment horizontal="left" vertical="center" wrapText="1"/>
    </xf>
    <xf numFmtId="180" fontId="10" fillId="2" borderId="1" xfId="16" quotePrefix="1" applyNumberFormat="1" applyFont="1" applyFill="1" applyBorder="1" applyAlignment="1">
      <alignment horizontal="right" vertical="center" wrapText="1"/>
    </xf>
    <xf numFmtId="3" fontId="10" fillId="0" borderId="1" xfId="1" applyNumberFormat="1" applyFont="1" applyFill="1" applyBorder="1" applyAlignment="1">
      <alignment horizontal="right" vertical="center" wrapText="1"/>
    </xf>
    <xf numFmtId="0" fontId="29" fillId="0" borderId="1" xfId="0" applyFont="1" applyBorder="1" applyAlignment="1">
      <alignment horizontal="left" vertical="center" wrapText="1"/>
    </xf>
    <xf numFmtId="4" fontId="0" fillId="0" borderId="1" xfId="0" applyNumberFormat="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3" fontId="0" fillId="0" borderId="0" xfId="0" applyNumberFormat="1" applyBorder="1" applyAlignment="1">
      <alignment vertical="center"/>
    </xf>
    <xf numFmtId="0" fontId="0" fillId="0" borderId="0" xfId="0" applyBorder="1" applyAlignment="1">
      <alignment horizontal="center" vertical="center" wrapText="1"/>
    </xf>
    <xf numFmtId="0" fontId="0" fillId="0" borderId="0" xfId="0" applyBorder="1"/>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4" fontId="0" fillId="0" borderId="0" xfId="0" applyNumberFormat="1" applyBorder="1" applyAlignment="1">
      <alignment vertical="center"/>
    </xf>
    <xf numFmtId="0" fontId="10" fillId="2" borderId="0" xfId="15" applyFont="1" applyFill="1" applyBorder="1" applyAlignment="1">
      <alignment horizontal="left" vertical="center" wrapText="1"/>
    </xf>
    <xf numFmtId="180" fontId="10" fillId="2" borderId="0" xfId="16" quotePrefix="1" applyNumberFormat="1" applyFont="1" applyFill="1" applyBorder="1" applyAlignment="1">
      <alignment horizontal="right" vertical="center" wrapText="1"/>
    </xf>
    <xf numFmtId="3" fontId="10" fillId="0" borderId="0" xfId="1" applyNumberFormat="1" applyFont="1" applyFill="1" applyBorder="1" applyAlignment="1">
      <alignment horizontal="right" vertical="center" wrapText="1"/>
    </xf>
    <xf numFmtId="3" fontId="5" fillId="0" borderId="0" xfId="0" applyNumberFormat="1" applyFont="1" applyBorder="1" applyAlignment="1">
      <alignment horizontal="right" vertical="center"/>
    </xf>
    <xf numFmtId="170" fontId="0" fillId="0" borderId="0" xfId="0" applyNumberFormat="1" applyBorder="1" applyAlignment="1">
      <alignment vertical="center"/>
    </xf>
    <xf numFmtId="0" fontId="2" fillId="0" borderId="0" xfId="0" applyFont="1" applyFill="1" applyBorder="1" applyAlignment="1">
      <alignment vertical="center" wrapText="1"/>
    </xf>
    <xf numFmtId="0" fontId="29" fillId="0" borderId="0" xfId="0" applyFont="1" applyBorder="1" applyAlignment="1">
      <alignment horizontal="left" vertical="center" wrapText="1"/>
    </xf>
    <xf numFmtId="4" fontId="2" fillId="0" borderId="1" xfId="0" applyNumberFormat="1" applyFont="1" applyBorder="1" applyAlignment="1">
      <alignment vertical="center"/>
    </xf>
    <xf numFmtId="3" fontId="5" fillId="0" borderId="1" xfId="0" applyNumberFormat="1" applyFont="1" applyBorder="1" applyAlignment="1">
      <alignment vertical="center"/>
    </xf>
    <xf numFmtId="170" fontId="5" fillId="0" borderId="1" xfId="0" applyNumberFormat="1" applyFont="1" applyBorder="1" applyAlignment="1">
      <alignment vertical="center"/>
    </xf>
    <xf numFmtId="3" fontId="9"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3" fontId="9" fillId="0" borderId="1" xfId="2" applyNumberFormat="1" applyFont="1" applyFill="1" applyBorder="1" applyAlignment="1">
      <alignment horizontal="right" vertical="center"/>
    </xf>
    <xf numFmtId="0" fontId="2" fillId="0" borderId="1" xfId="0" applyFont="1" applyBorder="1" applyAlignment="1">
      <alignment horizontal="center" vertical="center"/>
    </xf>
    <xf numFmtId="0" fontId="1" fillId="0" borderId="2" xfId="0" applyFont="1" applyBorder="1" applyAlignment="1">
      <alignment horizontal="right" vertical="center"/>
    </xf>
    <xf numFmtId="0" fontId="0" fillId="0" borderId="3" xfId="0" applyBorder="1" applyAlignment="1">
      <alignment horizontal="center" vertical="center" wrapText="1"/>
    </xf>
    <xf numFmtId="0" fontId="0" fillId="2" borderId="0" xfId="0" applyFill="1"/>
    <xf numFmtId="3" fontId="2" fillId="2" borderId="1" xfId="0" applyNumberFormat="1" applyFont="1" applyFill="1" applyBorder="1" applyAlignment="1">
      <alignment vertical="center"/>
    </xf>
    <xf numFmtId="3" fontId="0" fillId="2" borderId="1" xfId="0" applyNumberFormat="1" applyFill="1" applyBorder="1" applyAlignment="1">
      <alignment vertical="center"/>
    </xf>
    <xf numFmtId="173" fontId="0" fillId="2" borderId="1" xfId="0" applyNumberFormat="1" applyFill="1" applyBorder="1" applyAlignment="1">
      <alignment vertical="center"/>
    </xf>
    <xf numFmtId="3" fontId="10" fillId="2" borderId="1" xfId="1"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xf>
    <xf numFmtId="0" fontId="32" fillId="0" borderId="1" xfId="0" applyFont="1" applyBorder="1" applyAlignment="1">
      <alignment horizontal="center" vertical="center"/>
    </xf>
    <xf numFmtId="0" fontId="32" fillId="0" borderId="1" xfId="0" applyFont="1" applyFill="1" applyBorder="1" applyAlignment="1" applyProtection="1">
      <alignment horizontal="left" vertical="center" wrapText="1"/>
    </xf>
    <xf numFmtId="3" fontId="32" fillId="0" borderId="1" xfId="0" applyNumberFormat="1" applyFont="1" applyBorder="1" applyAlignment="1">
      <alignment vertical="center"/>
    </xf>
    <xf numFmtId="0" fontId="32" fillId="0" borderId="1" xfId="0" applyFont="1" applyBorder="1" applyAlignment="1">
      <alignment vertical="center"/>
    </xf>
    <xf numFmtId="0" fontId="32" fillId="0" borderId="0" xfId="0" applyFont="1"/>
    <xf numFmtId="0" fontId="33" fillId="0" borderId="1" xfId="0" applyFont="1" applyBorder="1" applyAlignment="1">
      <alignment horizontal="center" vertical="center"/>
    </xf>
    <xf numFmtId="0" fontId="33" fillId="0" borderId="1" xfId="0" applyFont="1" applyFill="1" applyBorder="1" applyAlignment="1">
      <alignment vertical="center" wrapText="1"/>
    </xf>
    <xf numFmtId="3" fontId="33" fillId="0" borderId="1" xfId="0" applyNumberFormat="1" applyFont="1" applyBorder="1" applyAlignment="1">
      <alignment vertical="center"/>
    </xf>
    <xf numFmtId="170" fontId="33" fillId="0" borderId="1" xfId="0" applyNumberFormat="1" applyFont="1" applyBorder="1" applyAlignment="1">
      <alignment vertical="center"/>
    </xf>
    <xf numFmtId="0" fontId="32" fillId="0" borderId="1" xfId="0" applyFont="1" applyBorder="1"/>
    <xf numFmtId="4" fontId="32" fillId="0" borderId="1" xfId="0" applyNumberFormat="1" applyFont="1" applyBorder="1" applyAlignment="1">
      <alignment vertical="center"/>
    </xf>
    <xf numFmtId="170" fontId="32" fillId="0" borderId="1" xfId="0" applyNumberFormat="1" applyFont="1" applyBorder="1" applyAlignment="1">
      <alignment vertical="center"/>
    </xf>
    <xf numFmtId="0" fontId="32" fillId="0" borderId="1" xfId="0" applyFont="1" applyFill="1" applyBorder="1" applyAlignment="1">
      <alignment horizontal="center" vertical="center" shrinkToFit="1"/>
    </xf>
    <xf numFmtId="3" fontId="32" fillId="0" borderId="1" xfId="0" applyNumberFormat="1" applyFont="1" applyBorder="1" applyAlignment="1">
      <alignment horizontal="right" vertical="center"/>
    </xf>
    <xf numFmtId="3" fontId="32" fillId="2" borderId="1" xfId="0" applyNumberFormat="1" applyFont="1" applyFill="1" applyBorder="1" applyAlignment="1">
      <alignment horizontal="right" vertical="center"/>
    </xf>
    <xf numFmtId="0" fontId="32" fillId="0" borderId="1" xfId="0" applyFont="1" applyFill="1" applyBorder="1" applyAlignment="1">
      <alignment vertical="center"/>
    </xf>
    <xf numFmtId="4" fontId="32" fillId="2" borderId="1" xfId="0" applyNumberFormat="1" applyFont="1" applyFill="1" applyBorder="1" applyAlignment="1">
      <alignment vertical="center"/>
    </xf>
    <xf numFmtId="4" fontId="0" fillId="2" borderId="1" xfId="0" applyNumberFormat="1" applyFill="1" applyBorder="1" applyAlignment="1">
      <alignment vertical="center"/>
    </xf>
    <xf numFmtId="4" fontId="2" fillId="2" borderId="1" xfId="0" applyNumberFormat="1" applyFont="1" applyFill="1" applyBorder="1" applyAlignment="1">
      <alignment vertical="center"/>
    </xf>
    <xf numFmtId="4" fontId="33" fillId="2" borderId="1" xfId="0" applyNumberFormat="1" applyFont="1" applyFill="1" applyBorder="1" applyAlignment="1">
      <alignment vertical="center"/>
    </xf>
    <xf numFmtId="179" fontId="10" fillId="0" borderId="0" xfId="2" applyNumberFormat="1" applyFont="1" applyFill="1" applyAlignment="1">
      <alignment vertical="center"/>
    </xf>
    <xf numFmtId="1" fontId="10" fillId="0" borderId="0" xfId="2" applyNumberFormat="1" applyFont="1" applyFill="1" applyAlignment="1">
      <alignment horizontal="left" vertical="center" wrapText="1"/>
    </xf>
    <xf numFmtId="1" fontId="10" fillId="0" borderId="1" xfId="2" applyNumberFormat="1" applyFont="1" applyFill="1" applyBorder="1" applyAlignment="1">
      <alignment vertical="center" wrapText="1"/>
    </xf>
    <xf numFmtId="49" fontId="10" fillId="0" borderId="1" xfId="2" applyNumberFormat="1" applyFont="1" applyFill="1" applyBorder="1" applyAlignment="1">
      <alignment horizontal="center" vertical="center"/>
    </xf>
    <xf numFmtId="165" fontId="9" fillId="0" borderId="1" xfId="2" applyNumberFormat="1" applyFont="1" applyFill="1" applyBorder="1" applyAlignment="1">
      <alignment horizontal="right" vertical="center" shrinkToFit="1"/>
    </xf>
    <xf numFmtId="1" fontId="4" fillId="0" borderId="0" xfId="2" applyNumberFormat="1" applyFont="1" applyFill="1" applyAlignment="1">
      <alignment vertical="center"/>
    </xf>
    <xf numFmtId="1" fontId="2" fillId="0" borderId="0" xfId="2" applyNumberFormat="1" applyFont="1" applyFill="1" applyAlignment="1">
      <alignment vertical="center"/>
    </xf>
    <xf numFmtId="1" fontId="5" fillId="2" borderId="0" xfId="2" applyNumberFormat="1" applyFont="1" applyFill="1" applyAlignment="1">
      <alignment vertical="center"/>
    </xf>
    <xf numFmtId="1" fontId="1" fillId="0" borderId="0" xfId="2" applyNumberFormat="1" applyFont="1" applyFill="1" applyAlignment="1">
      <alignment vertical="center"/>
    </xf>
    <xf numFmtId="3" fontId="9" fillId="2" borderId="1"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34" fillId="0" borderId="1" xfId="2"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xf>
    <xf numFmtId="1" fontId="9" fillId="0" borderId="1" xfId="2" applyNumberFormat="1" applyFont="1" applyFill="1" applyBorder="1" applyAlignment="1">
      <alignment vertical="center" wrapText="1"/>
    </xf>
    <xf numFmtId="0" fontId="10" fillId="0" borderId="1" xfId="0" quotePrefix="1" applyFont="1" applyFill="1" applyBorder="1" applyAlignment="1">
      <alignment horizontal="center" vertical="center"/>
    </xf>
    <xf numFmtId="0" fontId="9" fillId="0" borderId="1" xfId="0" quotePrefix="1" applyFont="1" applyFill="1" applyBorder="1" applyAlignment="1">
      <alignment horizontal="center" vertical="center"/>
    </xf>
    <xf numFmtId="168" fontId="9" fillId="0" borderId="1" xfId="0" applyNumberFormat="1" applyFont="1" applyFill="1" applyBorder="1" applyAlignment="1">
      <alignment vertical="center" wrapText="1"/>
    </xf>
    <xf numFmtId="168" fontId="10" fillId="0" borderId="1" xfId="0" applyNumberFormat="1" applyFont="1" applyFill="1" applyBorder="1" applyAlignment="1">
      <alignment vertical="center" wrapText="1"/>
    </xf>
    <xf numFmtId="49" fontId="10" fillId="0" borderId="1" xfId="2" quotePrefix="1" applyNumberFormat="1" applyFont="1" applyFill="1" applyBorder="1" applyAlignment="1">
      <alignment horizontal="center" vertical="center"/>
    </xf>
    <xf numFmtId="173" fontId="7" fillId="0" borderId="0" xfId="0" applyNumberFormat="1" applyFont="1" applyFill="1" applyAlignment="1">
      <alignment horizontal="left" vertical="center"/>
    </xf>
    <xf numFmtId="17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vertical="center" wrapText="1"/>
    </xf>
    <xf numFmtId="173" fontId="10" fillId="0" borderId="1" xfId="2" applyNumberFormat="1" applyFont="1" applyFill="1" applyBorder="1" applyAlignment="1">
      <alignment vertical="center" wrapText="1"/>
    </xf>
    <xf numFmtId="173" fontId="9" fillId="0" borderId="1" xfId="0" applyNumberFormat="1" applyFont="1" applyFill="1" applyBorder="1" applyAlignment="1">
      <alignment vertical="center" wrapText="1"/>
    </xf>
    <xf numFmtId="173" fontId="10" fillId="0" borderId="1" xfId="0" applyNumberFormat="1" applyFont="1" applyFill="1" applyBorder="1" applyAlignment="1">
      <alignment vertical="center" wrapText="1"/>
    </xf>
    <xf numFmtId="173" fontId="10" fillId="0" borderId="0" xfId="2" applyNumberFormat="1" applyFont="1" applyFill="1" applyAlignment="1">
      <alignment vertical="center" wrapText="1"/>
    </xf>
    <xf numFmtId="173" fontId="10" fillId="0" borderId="0" xfId="2" applyNumberFormat="1" applyFont="1" applyFill="1" applyBorder="1" applyAlignment="1">
      <alignment vertical="center" wrapText="1"/>
    </xf>
    <xf numFmtId="173" fontId="10" fillId="0" borderId="0" xfId="2" applyNumberFormat="1" applyFont="1" applyFill="1" applyBorder="1" applyAlignment="1">
      <alignment vertical="center"/>
    </xf>
    <xf numFmtId="173" fontId="10" fillId="0" borderId="0" xfId="2" applyNumberFormat="1" applyFont="1" applyFill="1" applyAlignment="1">
      <alignment horizontal="left" vertical="center" wrapText="1"/>
    </xf>
    <xf numFmtId="173" fontId="10" fillId="0" borderId="0" xfId="2" applyNumberFormat="1" applyFont="1" applyFill="1" applyAlignment="1">
      <alignment vertical="center"/>
    </xf>
    <xf numFmtId="0" fontId="10" fillId="2" borderId="0" xfId="4" applyFont="1" applyFill="1" applyAlignment="1">
      <alignment vertical="center"/>
    </xf>
    <xf numFmtId="3" fontId="10" fillId="2" borderId="0" xfId="4" applyNumberFormat="1" applyFont="1" applyFill="1" applyAlignment="1">
      <alignment vertical="center"/>
    </xf>
    <xf numFmtId="0" fontId="10" fillId="2" borderId="0" xfId="4" applyFont="1" applyFill="1" applyAlignment="1">
      <alignment horizontal="center" vertical="center"/>
    </xf>
    <xf numFmtId="0" fontId="9" fillId="2" borderId="0" xfId="4" applyFont="1" applyFill="1" applyAlignment="1">
      <alignment vertical="center"/>
    </xf>
    <xf numFmtId="166" fontId="9" fillId="2" borderId="1" xfId="6" applyNumberFormat="1" applyFont="1" applyFill="1" applyBorder="1" applyAlignment="1">
      <alignment vertical="center"/>
    </xf>
    <xf numFmtId="166" fontId="10" fillId="2" borderId="1" xfId="6" applyNumberFormat="1" applyFont="1" applyFill="1" applyBorder="1" applyAlignment="1">
      <alignment vertical="center"/>
    </xf>
    <xf numFmtId="3" fontId="9" fillId="2" borderId="1" xfId="4" applyNumberFormat="1" applyFont="1" applyFill="1" applyBorder="1" applyAlignment="1">
      <alignment horizontal="center" vertical="center" wrapText="1"/>
    </xf>
    <xf numFmtId="0" fontId="10" fillId="0" borderId="0" xfId="4" applyFont="1" applyFill="1" applyAlignment="1">
      <alignment vertical="center"/>
    </xf>
    <xf numFmtId="166" fontId="9" fillId="0" borderId="1" xfId="6" applyNumberFormat="1" applyFont="1" applyFill="1" applyBorder="1" applyAlignment="1">
      <alignment vertical="center"/>
    </xf>
    <xf numFmtId="174" fontId="10" fillId="2" borderId="0" xfId="4" applyNumberFormat="1" applyFont="1" applyFill="1" applyAlignment="1">
      <alignment vertical="center"/>
    </xf>
    <xf numFmtId="0" fontId="34" fillId="2" borderId="2" xfId="4" applyFont="1" applyFill="1" applyBorder="1" applyAlignment="1">
      <alignment vertical="center"/>
    </xf>
    <xf numFmtId="0" fontId="10" fillId="2" borderId="0" xfId="4" applyFont="1" applyFill="1"/>
    <xf numFmtId="0" fontId="10" fillId="2" borderId="0" xfId="4" applyFont="1" applyFill="1" applyBorder="1" applyAlignment="1">
      <alignment vertical="center"/>
    </xf>
    <xf numFmtId="174" fontId="10" fillId="2" borderId="0" xfId="4" applyNumberFormat="1" applyFont="1" applyFill="1" applyBorder="1" applyAlignment="1">
      <alignment vertical="center"/>
    </xf>
    <xf numFmtId="174" fontId="10" fillId="0" borderId="0" xfId="4" applyNumberFormat="1" applyFont="1" applyFill="1" applyBorder="1" applyAlignment="1">
      <alignment vertical="center"/>
    </xf>
    <xf numFmtId="164" fontId="9" fillId="2" borderId="1" xfId="26" applyNumberFormat="1" applyFont="1" applyFill="1" applyBorder="1" applyAlignment="1">
      <alignment horizontal="center" vertical="center" wrapText="1"/>
    </xf>
    <xf numFmtId="165" fontId="9" fillId="2" borderId="1" xfId="26" applyNumberFormat="1" applyFont="1" applyFill="1" applyBorder="1" applyAlignment="1">
      <alignment vertical="center"/>
    </xf>
    <xf numFmtId="0" fontId="10" fillId="2" borderId="1" xfId="4" quotePrefix="1" applyFont="1" applyFill="1" applyBorder="1" applyAlignment="1">
      <alignment horizontal="center" vertical="center"/>
    </xf>
    <xf numFmtId="1" fontId="10" fillId="0" borderId="0" xfId="2" applyNumberFormat="1" applyFont="1" applyFill="1" applyAlignment="1">
      <alignment horizontal="left" vertical="center" wrapText="1"/>
    </xf>
    <xf numFmtId="0" fontId="28" fillId="2" borderId="1" xfId="4" applyFont="1" applyFill="1" applyBorder="1" applyAlignment="1">
      <alignment vertical="center" wrapText="1"/>
    </xf>
    <xf numFmtId="3" fontId="28" fillId="2" borderId="1" xfId="4" applyNumberFormat="1" applyFont="1" applyFill="1" applyBorder="1" applyAlignment="1">
      <alignment horizontal="left" vertical="center" wrapText="1"/>
    </xf>
    <xf numFmtId="3" fontId="10" fillId="2" borderId="1" xfId="4"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3" fontId="5" fillId="2" borderId="1" xfId="4" quotePrefix="1" applyNumberFormat="1" applyFont="1" applyFill="1" applyBorder="1" applyAlignment="1">
      <alignment horizontal="center" vertical="center" wrapText="1"/>
    </xf>
    <xf numFmtId="167" fontId="10" fillId="2" borderId="1" xfId="9" applyNumberFormat="1" applyFont="1" applyFill="1" applyBorder="1" applyAlignment="1">
      <alignment vertical="center"/>
    </xf>
    <xf numFmtId="167" fontId="10" fillId="2" borderId="1" xfId="0" applyNumberFormat="1" applyFont="1" applyFill="1" applyBorder="1" applyAlignment="1">
      <alignment vertical="center"/>
    </xf>
    <xf numFmtId="169" fontId="5" fillId="2" borderId="1" xfId="1" applyNumberFormat="1" applyFont="1" applyFill="1" applyBorder="1" applyAlignment="1">
      <alignment vertical="center" wrapText="1"/>
    </xf>
    <xf numFmtId="3" fontId="11" fillId="0" borderId="0" xfId="2" applyNumberFormat="1" applyFont="1" applyFill="1" applyBorder="1" applyAlignment="1">
      <alignment vertical="center" wrapText="1"/>
    </xf>
    <xf numFmtId="3" fontId="1" fillId="0" borderId="0" xfId="2" applyNumberFormat="1" applyFont="1" applyFill="1" applyBorder="1" applyAlignment="1">
      <alignment vertical="center" wrapText="1"/>
    </xf>
    <xf numFmtId="0" fontId="1" fillId="2" borderId="0" xfId="0" applyFont="1" applyFill="1" applyAlignment="1">
      <alignment vertical="center"/>
    </xf>
    <xf numFmtId="49" fontId="1" fillId="2" borderId="5" xfId="2" applyNumberFormat="1" applyFont="1" applyFill="1" applyBorder="1" applyAlignment="1">
      <alignment horizontal="center" vertical="center" wrapText="1"/>
    </xf>
    <xf numFmtId="0" fontId="11" fillId="0" borderId="1" xfId="2" applyNumberFormat="1" applyFont="1" applyFill="1" applyBorder="1" applyAlignment="1">
      <alignment horizontal="center" vertical="center" wrapText="1"/>
    </xf>
    <xf numFmtId="3" fontId="11" fillId="0" borderId="1" xfId="2" quotePrefix="1" applyNumberFormat="1" applyFont="1" applyFill="1" applyBorder="1" applyAlignment="1">
      <alignment horizontal="center" vertical="center" wrapText="1"/>
    </xf>
    <xf numFmtId="173" fontId="11" fillId="0" borderId="1" xfId="2" quotePrefix="1" applyNumberFormat="1" applyFont="1" applyFill="1" applyBorder="1" applyAlignment="1">
      <alignment horizontal="center" vertical="center" wrapText="1"/>
    </xf>
    <xf numFmtId="3" fontId="34" fillId="0" borderId="0" xfId="2" applyNumberFormat="1" applyFont="1" applyFill="1" applyBorder="1" applyAlignment="1">
      <alignment horizontal="center" vertical="center" wrapText="1"/>
    </xf>
    <xf numFmtId="3" fontId="11" fillId="2" borderId="1" xfId="2" applyNumberFormat="1" applyFont="1" applyFill="1" applyBorder="1" applyAlignment="1">
      <alignment horizontal="center" vertical="center" wrapText="1"/>
    </xf>
    <xf numFmtId="0" fontId="11" fillId="2" borderId="1" xfId="4" applyFont="1" applyFill="1" applyBorder="1" applyAlignment="1">
      <alignment horizontal="center" vertical="center" wrapText="1"/>
    </xf>
    <xf numFmtId="49" fontId="11" fillId="2" borderId="1" xfId="2" quotePrefix="1" applyNumberFormat="1" applyFont="1" applyFill="1" applyBorder="1" applyAlignment="1">
      <alignment horizontal="center" vertical="center" wrapText="1"/>
    </xf>
    <xf numFmtId="164" fontId="11" fillId="2" borderId="1" xfId="26" applyNumberFormat="1" applyFont="1" applyFill="1" applyBorder="1" applyAlignment="1">
      <alignment horizontal="center" vertical="center" wrapText="1"/>
    </xf>
    <xf numFmtId="0" fontId="5" fillId="2" borderId="1" xfId="0" applyFont="1" applyFill="1" applyBorder="1" applyAlignment="1">
      <alignment horizontal="center" vertical="center"/>
    </xf>
    <xf numFmtId="49" fontId="5" fillId="0" borderId="0" xfId="2" applyNumberFormat="1" applyFont="1" applyFill="1" applyBorder="1" applyAlignment="1">
      <alignment horizontal="center" vertical="center"/>
    </xf>
    <xf numFmtId="1" fontId="5" fillId="0" borderId="0" xfId="2" applyNumberFormat="1" applyFont="1" applyFill="1" applyBorder="1" applyAlignment="1">
      <alignment vertical="center" wrapText="1"/>
    </xf>
    <xf numFmtId="1" fontId="5" fillId="0" borderId="0" xfId="2" applyNumberFormat="1" applyFont="1" applyFill="1" applyBorder="1" applyAlignment="1">
      <alignment horizontal="center" vertical="center" wrapText="1"/>
    </xf>
    <xf numFmtId="1" fontId="5" fillId="0" borderId="0" xfId="2" applyNumberFormat="1" applyFont="1" applyFill="1" applyBorder="1" applyAlignment="1">
      <alignment horizontal="right" vertical="center"/>
    </xf>
    <xf numFmtId="1" fontId="5" fillId="0" borderId="0" xfId="2" applyNumberFormat="1" applyFont="1" applyFill="1" applyBorder="1" applyAlignment="1">
      <alignment horizontal="center" vertical="center"/>
    </xf>
    <xf numFmtId="49" fontId="5" fillId="0" borderId="0" xfId="2" applyNumberFormat="1" applyFont="1" applyFill="1" applyAlignment="1">
      <alignment horizontal="center" vertical="center"/>
    </xf>
    <xf numFmtId="1" fontId="5" fillId="0" borderId="0" xfId="2" applyNumberFormat="1" applyFont="1" applyFill="1" applyBorder="1" applyAlignment="1">
      <alignment vertical="center"/>
    </xf>
    <xf numFmtId="1" fontId="5" fillId="0" borderId="0" xfId="2" applyNumberFormat="1" applyFont="1" applyFill="1" applyAlignment="1">
      <alignment horizontal="left" vertical="center" wrapText="1"/>
    </xf>
    <xf numFmtId="1" fontId="5" fillId="0" borderId="0" xfId="2" applyNumberFormat="1" applyFont="1" applyFill="1" applyAlignment="1">
      <alignment horizontal="center" vertical="center"/>
    </xf>
    <xf numFmtId="49" fontId="5" fillId="0" borderId="0" xfId="2" applyNumberFormat="1" applyFont="1" applyFill="1" applyAlignment="1">
      <alignment vertical="center"/>
    </xf>
    <xf numFmtId="1" fontId="5" fillId="0" borderId="0" xfId="2" applyNumberFormat="1" applyFont="1" applyFill="1" applyAlignment="1">
      <alignment vertical="center" wrapText="1"/>
    </xf>
    <xf numFmtId="1" fontId="5" fillId="0" borderId="0" xfId="2" applyNumberFormat="1" applyFont="1" applyFill="1" applyAlignment="1">
      <alignment horizontal="center" vertical="center" wrapText="1"/>
    </xf>
    <xf numFmtId="1" fontId="5" fillId="0" borderId="0" xfId="2" applyNumberFormat="1" applyFont="1" applyFill="1" applyAlignment="1">
      <alignment horizontal="right" vertical="center"/>
    </xf>
    <xf numFmtId="165" fontId="9" fillId="2" borderId="1" xfId="2" applyNumberFormat="1" applyFont="1" applyFill="1" applyBorder="1" applyAlignment="1">
      <alignment horizontal="right" vertical="center" shrinkToFit="1"/>
    </xf>
    <xf numFmtId="1" fontId="9" fillId="2" borderId="0" xfId="2" applyNumberFormat="1" applyFont="1" applyFill="1" applyAlignment="1">
      <alignment vertical="center"/>
    </xf>
    <xf numFmtId="1" fontId="10" fillId="2" borderId="0" xfId="2" applyNumberFormat="1" applyFont="1" applyFill="1" applyAlignment="1">
      <alignment vertical="center"/>
    </xf>
    <xf numFmtId="175" fontId="9" fillId="2" borderId="1" xfId="2" applyNumberFormat="1" applyFont="1" applyFill="1" applyBorder="1" applyAlignment="1">
      <alignment horizontal="right" vertical="center" wrapText="1"/>
    </xf>
    <xf numFmtId="1" fontId="9" fillId="2" borderId="1" xfId="2" applyNumberFormat="1" applyFont="1" applyFill="1" applyBorder="1" applyAlignment="1">
      <alignment horizontal="left" vertical="center" wrapText="1"/>
    </xf>
    <xf numFmtId="165" fontId="9" fillId="2" borderId="1" xfId="1" applyNumberFormat="1" applyFont="1" applyFill="1" applyBorder="1" applyAlignment="1">
      <alignment horizontal="right" vertical="center" shrinkToFit="1"/>
    </xf>
    <xf numFmtId="175" fontId="9" fillId="2" borderId="1" xfId="10" applyNumberFormat="1" applyFont="1" applyFill="1" applyBorder="1" applyAlignment="1">
      <alignment horizontal="right" vertical="center" shrinkToFit="1"/>
    </xf>
    <xf numFmtId="165" fontId="10" fillId="2" borderId="1" xfId="1" applyNumberFormat="1" applyFont="1" applyFill="1" applyBorder="1" applyAlignment="1">
      <alignment horizontal="center" vertical="center" shrinkToFit="1"/>
    </xf>
    <xf numFmtId="10" fontId="9" fillId="2" borderId="0" xfId="2" applyNumberFormat="1" applyFont="1" applyFill="1" applyAlignment="1">
      <alignment vertical="center"/>
    </xf>
    <xf numFmtId="3" fontId="9" fillId="2" borderId="0" xfId="2" applyNumberFormat="1" applyFont="1" applyFill="1" applyBorder="1" applyAlignment="1">
      <alignment horizontal="center" vertical="center" wrapText="1"/>
    </xf>
    <xf numFmtId="1" fontId="11" fillId="2" borderId="0" xfId="2" applyNumberFormat="1" applyFont="1" applyFill="1" applyAlignment="1">
      <alignment vertical="center"/>
    </xf>
    <xf numFmtId="1" fontId="9" fillId="2" borderId="1" xfId="0" applyNumberFormat="1" applyFont="1" applyFill="1" applyBorder="1" applyAlignment="1">
      <alignment vertical="center" wrapText="1"/>
    </xf>
    <xf numFmtId="49" fontId="11" fillId="2" borderId="1" xfId="2" applyNumberFormat="1" applyFont="1" applyFill="1" applyBorder="1" applyAlignment="1">
      <alignment horizontal="center" vertical="center"/>
    </xf>
    <xf numFmtId="1" fontId="11" fillId="2" borderId="1" xfId="2" applyNumberFormat="1" applyFont="1" applyFill="1" applyBorder="1" applyAlignment="1">
      <alignment vertical="center" wrapText="1"/>
    </xf>
    <xf numFmtId="165" fontId="11" fillId="2" borderId="1" xfId="2" applyNumberFormat="1" applyFont="1" applyFill="1" applyBorder="1" applyAlignment="1">
      <alignment horizontal="right" vertical="center" shrinkToFit="1"/>
    </xf>
    <xf numFmtId="175" fontId="11" fillId="2" borderId="1" xfId="10" applyNumberFormat="1" applyFont="1" applyFill="1" applyBorder="1" applyAlignment="1">
      <alignment horizontal="right" vertical="center" shrinkToFit="1"/>
    </xf>
    <xf numFmtId="175" fontId="11" fillId="2" borderId="1" xfId="2" applyNumberFormat="1" applyFont="1" applyFill="1" applyBorder="1" applyAlignment="1">
      <alignment horizontal="right" vertical="center" wrapText="1"/>
    </xf>
    <xf numFmtId="197" fontId="9" fillId="0" borderId="0" xfId="2" applyNumberFormat="1" applyFont="1" applyFill="1" applyBorder="1" applyAlignment="1">
      <alignment horizontal="center" vertical="center" wrapText="1"/>
    </xf>
    <xf numFmtId="170" fontId="2" fillId="2" borderId="0" xfId="0" applyNumberFormat="1" applyFont="1" applyFill="1" applyAlignment="1">
      <alignment horizontal="right" vertical="center"/>
    </xf>
    <xf numFmtId="1" fontId="5" fillId="0" borderId="0" xfId="2" applyNumberFormat="1" applyFont="1" applyFill="1" applyAlignment="1">
      <alignment horizontal="left" vertical="center" wrapText="1"/>
    </xf>
    <xf numFmtId="173" fontId="4" fillId="2" borderId="1" xfId="1" applyNumberFormat="1" applyFont="1" applyFill="1" applyBorder="1" applyAlignment="1">
      <alignment horizontal="right" vertical="center" shrinkToFit="1"/>
    </xf>
    <xf numFmtId="169" fontId="4" fillId="2" borderId="1" xfId="1" applyNumberFormat="1" applyFont="1" applyFill="1" applyBorder="1" applyAlignment="1">
      <alignment horizontal="right" vertical="center" shrinkToFit="1"/>
    </xf>
    <xf numFmtId="1" fontId="1" fillId="2" borderId="0" xfId="2" applyNumberFormat="1" applyFont="1" applyFill="1" applyAlignment="1">
      <alignment vertical="center"/>
    </xf>
    <xf numFmtId="1" fontId="5" fillId="0" borderId="0" xfId="2" applyNumberFormat="1" applyFont="1" applyFill="1" applyAlignment="1">
      <alignment horizontal="left" vertical="center" wrapText="1"/>
    </xf>
    <xf numFmtId="1" fontId="10" fillId="0" borderId="0" xfId="2" applyNumberFormat="1" applyFont="1" applyFill="1" applyAlignment="1">
      <alignment horizontal="left" vertical="center" wrapText="1"/>
    </xf>
    <xf numFmtId="0" fontId="4" fillId="2" borderId="1" xfId="7" applyFont="1" applyFill="1" applyBorder="1" applyAlignment="1">
      <alignment horizontal="right" vertical="center" wrapText="1"/>
    </xf>
    <xf numFmtId="0" fontId="4" fillId="2" borderId="1" xfId="0" applyFont="1" applyFill="1" applyBorder="1" applyAlignment="1">
      <alignment horizontal="left" vertical="center"/>
    </xf>
    <xf numFmtId="0" fontId="4" fillId="2" borderId="1" xfId="4" applyFont="1" applyFill="1" applyBorder="1" applyAlignment="1">
      <alignment horizontal="right" vertical="center" wrapText="1"/>
    </xf>
    <xf numFmtId="168" fontId="4" fillId="2" borderId="0" xfId="0" applyNumberFormat="1" applyFont="1" applyFill="1" applyAlignment="1">
      <alignment horizontal="right" vertical="center"/>
    </xf>
    <xf numFmtId="173" fontId="4" fillId="2" borderId="0" xfId="0" applyNumberFormat="1" applyFont="1" applyFill="1" applyAlignment="1">
      <alignment horizontal="right" vertical="center"/>
    </xf>
    <xf numFmtId="0" fontId="4" fillId="2" borderId="0" xfId="0" applyFont="1" applyFill="1" applyAlignment="1">
      <alignment horizontal="right" vertical="center"/>
    </xf>
    <xf numFmtId="173" fontId="1" fillId="2" borderId="0" xfId="0" applyNumberFormat="1" applyFont="1" applyFill="1" applyAlignment="1">
      <alignment vertical="center"/>
    </xf>
    <xf numFmtId="170" fontId="4" fillId="2" borderId="0" xfId="0" applyNumberFormat="1" applyFont="1" applyFill="1" applyAlignment="1">
      <alignment horizontal="right" vertical="center"/>
    </xf>
    <xf numFmtId="3" fontId="1" fillId="2" borderId="1" xfId="0" applyNumberFormat="1" applyFont="1" applyFill="1" applyBorder="1" applyAlignment="1">
      <alignment horizontal="center" vertical="center" wrapText="1"/>
    </xf>
    <xf numFmtId="169" fontId="1" fillId="2" borderId="1" xfId="1" applyNumberFormat="1" applyFont="1" applyFill="1" applyBorder="1" applyAlignment="1">
      <alignment vertical="center" wrapText="1"/>
    </xf>
    <xf numFmtId="168" fontId="4" fillId="2" borderId="0" xfId="0" applyNumberFormat="1" applyFont="1" applyFill="1" applyAlignment="1">
      <alignment vertical="center"/>
    </xf>
    <xf numFmtId="173" fontId="4" fillId="2" borderId="0" xfId="0" applyNumberFormat="1" applyFont="1" applyFill="1" applyAlignment="1">
      <alignment vertical="center"/>
    </xf>
    <xf numFmtId="1" fontId="17" fillId="0" borderId="0" xfId="2" applyNumberFormat="1" applyFont="1" applyFill="1" applyAlignment="1">
      <alignment vertical="center"/>
    </xf>
    <xf numFmtId="3" fontId="2" fillId="2" borderId="0" xfId="2" applyNumberFormat="1" applyFont="1" applyFill="1" applyBorder="1" applyAlignment="1">
      <alignment horizontal="center" vertical="center" wrapText="1"/>
    </xf>
    <xf numFmtId="0" fontId="5" fillId="2" borderId="0" xfId="0" applyFont="1" applyFill="1" applyAlignment="1">
      <alignment horizontal="center" vertical="center"/>
    </xf>
    <xf numFmtId="1" fontId="5" fillId="2" borderId="1" xfId="0" applyNumberFormat="1" applyFont="1" applyFill="1" applyBorder="1" applyAlignment="1">
      <alignment vertical="center" wrapText="1"/>
    </xf>
    <xf numFmtId="165" fontId="5" fillId="2" borderId="1" xfId="2" applyNumberFormat="1" applyFont="1" applyFill="1" applyBorder="1" applyAlignment="1">
      <alignment horizontal="right" vertical="center" shrinkToFit="1"/>
    </xf>
    <xf numFmtId="175" fontId="5" fillId="2" borderId="1" xfId="10" applyNumberFormat="1" applyFont="1" applyFill="1" applyBorder="1" applyAlignment="1">
      <alignment horizontal="right" vertical="center" shrinkToFit="1"/>
    </xf>
    <xf numFmtId="165" fontId="5" fillId="2" borderId="1" xfId="1" applyNumberFormat="1" applyFont="1" applyFill="1" applyBorder="1" applyAlignment="1">
      <alignment horizontal="right" vertical="center" shrinkToFit="1"/>
    </xf>
    <xf numFmtId="175" fontId="5" fillId="2" borderId="1" xfId="2" applyNumberFormat="1" applyFont="1" applyFill="1" applyBorder="1" applyAlignment="1">
      <alignment horizontal="right" vertical="center" wrapText="1"/>
    </xf>
    <xf numFmtId="10" fontId="2" fillId="2" borderId="0" xfId="2" applyNumberFormat="1" applyFont="1" applyFill="1" applyAlignment="1">
      <alignment vertical="center"/>
    </xf>
    <xf numFmtId="165" fontId="5" fillId="2" borderId="1" xfId="1" applyNumberFormat="1" applyFont="1" applyFill="1" applyBorder="1" applyAlignment="1">
      <alignment horizontal="center" vertical="center" shrinkToFit="1"/>
    </xf>
    <xf numFmtId="1" fontId="2" fillId="2" borderId="0" xfId="2" applyNumberFormat="1" applyFont="1" applyFill="1" applyAlignment="1">
      <alignment vertical="center"/>
    </xf>
    <xf numFmtId="181" fontId="5" fillId="2" borderId="1" xfId="1" applyNumberFormat="1" applyFont="1" applyFill="1" applyBorder="1" applyAlignment="1">
      <alignment horizontal="right" vertical="center" shrinkToFit="1"/>
    </xf>
    <xf numFmtId="49" fontId="5" fillId="2" borderId="1" xfId="2" applyNumberFormat="1" applyFont="1" applyFill="1" applyBorder="1" applyAlignment="1">
      <alignment horizontal="center" vertical="center"/>
    </xf>
    <xf numFmtId="1" fontId="5" fillId="2" borderId="1" xfId="2" applyNumberFormat="1" applyFont="1" applyFill="1" applyBorder="1" applyAlignment="1">
      <alignment vertical="center" wrapText="1"/>
    </xf>
    <xf numFmtId="3" fontId="9" fillId="0" borderId="1" xfId="2"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3" fontId="9" fillId="0" borderId="1" xfId="1" applyNumberFormat="1" applyFont="1" applyFill="1" applyBorder="1" applyAlignment="1">
      <alignment vertical="center" shrinkToFit="1"/>
    </xf>
    <xf numFmtId="0" fontId="34" fillId="0" borderId="1" xfId="0" applyFont="1" applyFill="1" applyBorder="1" applyAlignment="1">
      <alignment horizontal="center" vertical="center" wrapText="1"/>
    </xf>
    <xf numFmtId="1" fontId="34" fillId="0" borderId="1" xfId="2" applyNumberFormat="1" applyFont="1" applyFill="1" applyBorder="1" applyAlignment="1">
      <alignment horizontal="left" vertical="center" wrapText="1"/>
    </xf>
    <xf numFmtId="173" fontId="34" fillId="0" borderId="1" xfId="1" applyNumberFormat="1" applyFont="1" applyFill="1" applyBorder="1" applyAlignment="1">
      <alignment horizontal="right" vertical="center" shrinkToFit="1"/>
    </xf>
    <xf numFmtId="166" fontId="34" fillId="0" borderId="1" xfId="6" applyNumberFormat="1" applyFont="1" applyFill="1" applyBorder="1" applyAlignment="1">
      <alignment vertical="center"/>
    </xf>
    <xf numFmtId="173" fontId="34" fillId="0" borderId="1" xfId="1" applyNumberFormat="1" applyFont="1" applyFill="1" applyBorder="1" applyAlignment="1">
      <alignment vertical="center" shrinkToFit="1"/>
    </xf>
    <xf numFmtId="1" fontId="10" fillId="0" borderId="1" xfId="2" applyNumberFormat="1" applyFont="1" applyFill="1" applyBorder="1" applyAlignment="1">
      <alignment horizontal="left" vertical="center" wrapText="1"/>
    </xf>
    <xf numFmtId="173" fontId="10" fillId="0" borderId="1" xfId="1" applyNumberFormat="1" applyFont="1" applyFill="1" applyBorder="1" applyAlignment="1">
      <alignment vertical="center" shrinkToFit="1"/>
    </xf>
    <xf numFmtId="173" fontId="10" fillId="0" borderId="1" xfId="1" applyNumberFormat="1" applyFont="1" applyFill="1" applyBorder="1" applyAlignment="1">
      <alignment horizontal="center" vertical="center" wrapText="1"/>
    </xf>
    <xf numFmtId="170" fontId="10" fillId="0" borderId="1" xfId="1" applyNumberFormat="1" applyFont="1" applyFill="1" applyBorder="1" applyAlignment="1">
      <alignment horizontal="right" vertical="center" shrinkToFit="1"/>
    </xf>
    <xf numFmtId="173" fontId="10" fillId="0" borderId="1" xfId="2" applyNumberFormat="1" applyFont="1" applyFill="1" applyBorder="1" applyAlignment="1">
      <alignment horizontal="right" vertical="center" wrapText="1"/>
    </xf>
    <xf numFmtId="173" fontId="10" fillId="0" borderId="1" xfId="1" applyNumberFormat="1" applyFont="1" applyFill="1" applyBorder="1" applyAlignment="1">
      <alignment vertical="center" wrapText="1" shrinkToFit="1"/>
    </xf>
    <xf numFmtId="3" fontId="34" fillId="0" borderId="1" xfId="2" quotePrefix="1" applyNumberFormat="1" applyFont="1" applyFill="1" applyBorder="1" applyAlignment="1">
      <alignment horizontal="center" vertical="center" wrapText="1"/>
    </xf>
    <xf numFmtId="166" fontId="10" fillId="0" borderId="1" xfId="6" applyNumberFormat="1" applyFont="1" applyFill="1" applyBorder="1" applyAlignment="1">
      <alignment vertical="center"/>
    </xf>
    <xf numFmtId="173" fontId="10" fillId="0" borderId="1" xfId="1" applyNumberFormat="1"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173" fontId="10" fillId="0" borderId="1" xfId="1" applyNumberFormat="1" applyFont="1" applyFill="1" applyBorder="1" applyAlignment="1">
      <alignment horizontal="right" vertical="center" wrapText="1"/>
    </xf>
    <xf numFmtId="1" fontId="10" fillId="2" borderId="1" xfId="2" applyNumberFormat="1" applyFont="1" applyFill="1" applyBorder="1" applyAlignment="1">
      <alignment horizontal="left" vertical="center" wrapText="1"/>
    </xf>
    <xf numFmtId="3" fontId="10" fillId="2" borderId="1" xfId="2" quotePrefix="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3" fontId="9" fillId="0" borderId="1" xfId="1" applyNumberFormat="1" applyFont="1" applyFill="1" applyBorder="1" applyAlignment="1">
      <alignment horizontal="right" vertical="center" wrapText="1"/>
    </xf>
    <xf numFmtId="169" fontId="9" fillId="0" borderId="1" xfId="1" applyNumberFormat="1" applyFont="1" applyFill="1" applyBorder="1" applyAlignment="1">
      <alignment horizontal="center" vertical="center"/>
    </xf>
    <xf numFmtId="169" fontId="58" fillId="0" borderId="1" xfId="1" quotePrefix="1" applyNumberFormat="1" applyFont="1" applyFill="1" applyBorder="1" applyAlignment="1">
      <alignment horizontal="center" vertical="center" wrapText="1"/>
    </xf>
    <xf numFmtId="173" fontId="34" fillId="0" borderId="1" xfId="1" applyNumberFormat="1" applyFont="1" applyFill="1" applyBorder="1" applyAlignment="1">
      <alignment horizontal="center" vertical="center" shrinkToFit="1"/>
    </xf>
    <xf numFmtId="169" fontId="58" fillId="0" borderId="1" xfId="1"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173" fontId="10" fillId="0" borderId="1" xfId="1" applyNumberFormat="1" applyFont="1" applyFill="1" applyBorder="1" applyAlignment="1">
      <alignment horizontal="right" vertical="center"/>
    </xf>
    <xf numFmtId="169" fontId="58" fillId="0" borderId="1" xfId="1" applyNumberFormat="1" applyFont="1" applyFill="1" applyBorder="1" applyAlignment="1">
      <alignment vertical="center" wrapText="1"/>
    </xf>
    <xf numFmtId="0" fontId="7" fillId="2" borderId="0" xfId="0" applyFont="1" applyFill="1" applyAlignment="1">
      <alignment vertical="center"/>
    </xf>
    <xf numFmtId="1" fontId="9" fillId="2" borderId="0" xfId="2" applyNumberFormat="1" applyFont="1" applyFill="1" applyAlignment="1">
      <alignment vertical="center" wrapText="1"/>
    </xf>
    <xf numFmtId="0" fontId="11" fillId="2" borderId="1" xfId="2" applyNumberFormat="1" applyFont="1" applyFill="1" applyBorder="1" applyAlignment="1">
      <alignment horizontal="center" vertical="center" wrapText="1"/>
    </xf>
    <xf numFmtId="3" fontId="11" fillId="2" borderId="1" xfId="2" quotePrefix="1"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169" fontId="9" fillId="2" borderId="1" xfId="1"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xf>
    <xf numFmtId="169" fontId="10" fillId="2" borderId="1" xfId="1" applyNumberFormat="1" applyFont="1" applyFill="1" applyBorder="1" applyAlignment="1">
      <alignment horizontal="center" vertical="center"/>
    </xf>
    <xf numFmtId="3" fontId="19" fillId="0" borderId="1" xfId="20" applyNumberFormat="1" applyFont="1" applyFill="1" applyBorder="1" applyAlignment="1">
      <alignment horizontal="right" vertical="center" wrapText="1"/>
    </xf>
    <xf numFmtId="0" fontId="10" fillId="0" borderId="1" xfId="1" quotePrefix="1" applyNumberFormat="1" applyFont="1" applyFill="1" applyBorder="1" applyAlignment="1" applyProtection="1">
      <alignment horizontal="center" vertical="center" wrapText="1"/>
    </xf>
    <xf numFmtId="0" fontId="34" fillId="2" borderId="1" xfId="0" applyFont="1" applyFill="1" applyBorder="1" applyAlignment="1">
      <alignment horizontal="center" vertical="center" wrapText="1"/>
    </xf>
    <xf numFmtId="1" fontId="34" fillId="2" borderId="1" xfId="2" applyNumberFormat="1" applyFont="1" applyFill="1" applyBorder="1" applyAlignment="1">
      <alignment horizontal="left" vertical="center" wrapText="1"/>
    </xf>
    <xf numFmtId="173" fontId="34" fillId="2" borderId="1" xfId="1" applyNumberFormat="1" applyFont="1" applyFill="1" applyBorder="1" applyAlignment="1">
      <alignment horizontal="right" vertical="center" shrinkToFit="1"/>
    </xf>
    <xf numFmtId="169" fontId="34" fillId="2" borderId="1" xfId="1" applyNumberFormat="1" applyFont="1" applyFill="1" applyBorder="1" applyAlignment="1">
      <alignment horizontal="right" vertical="center" shrinkToFit="1"/>
    </xf>
    <xf numFmtId="0" fontId="10" fillId="2" borderId="1" xfId="1" quotePrefix="1" applyNumberFormat="1" applyFont="1" applyFill="1" applyBorder="1" applyAlignment="1" applyProtection="1">
      <alignment horizontal="center" vertical="center" wrapText="1"/>
    </xf>
    <xf numFmtId="0" fontId="34" fillId="2" borderId="1" xfId="0" applyFont="1" applyFill="1" applyBorder="1" applyAlignment="1">
      <alignment horizontal="center" vertical="center"/>
    </xf>
    <xf numFmtId="0" fontId="34" fillId="2" borderId="1" xfId="0" applyFont="1" applyFill="1" applyBorder="1" applyAlignment="1" applyProtection="1">
      <alignment horizontal="left" vertical="center" wrapText="1"/>
    </xf>
    <xf numFmtId="173" fontId="34" fillId="2" borderId="1" xfId="1" applyNumberFormat="1" applyFont="1" applyFill="1" applyBorder="1" applyAlignment="1">
      <alignment horizontal="right" vertical="center" wrapText="1"/>
    </xf>
    <xf numFmtId="169" fontId="34"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shrinkToFit="1"/>
    </xf>
    <xf numFmtId="169" fontId="10" fillId="0" borderId="1"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3" fontId="9" fillId="0" borderId="3"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1" fontId="9" fillId="0" borderId="0" xfId="2" applyNumberFormat="1" applyFont="1" applyFill="1" applyAlignment="1">
      <alignment horizontal="center" vertical="center" wrapText="1"/>
    </xf>
    <xf numFmtId="1" fontId="11" fillId="0" borderId="0" xfId="2" applyNumberFormat="1" applyFont="1" applyFill="1" applyAlignment="1">
      <alignment horizontal="center" vertical="center" wrapText="1"/>
    </xf>
    <xf numFmtId="1" fontId="11" fillId="0" borderId="2" xfId="2" applyNumberFormat="1" applyFont="1" applyFill="1" applyBorder="1" applyAlignment="1">
      <alignment horizontal="right" vertical="center"/>
    </xf>
    <xf numFmtId="49" fontId="9" fillId="0" borderId="1" xfId="2" applyNumberFormat="1"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1" fontId="5" fillId="0" borderId="0" xfId="2" applyNumberFormat="1" applyFont="1" applyFill="1" applyAlignment="1">
      <alignment horizontal="left" vertical="center" wrapText="1"/>
    </xf>
    <xf numFmtId="3" fontId="9" fillId="2" borderId="1" xfId="2" applyNumberFormat="1" applyFont="1" applyFill="1" applyBorder="1" applyAlignment="1">
      <alignment horizontal="center" vertical="center" wrapText="1"/>
    </xf>
    <xf numFmtId="1" fontId="9" fillId="2" borderId="0" xfId="2" applyNumberFormat="1" applyFont="1" applyFill="1" applyAlignment="1">
      <alignment horizontal="center" vertical="center" wrapText="1"/>
    </xf>
    <xf numFmtId="1" fontId="11" fillId="2" borderId="0" xfId="2" applyNumberFormat="1" applyFont="1" applyFill="1" applyAlignment="1">
      <alignment horizontal="center" vertical="center" wrapText="1"/>
    </xf>
    <xf numFmtId="1" fontId="11" fillId="2" borderId="2" xfId="2" applyNumberFormat="1" applyFont="1" applyFill="1" applyBorder="1" applyAlignment="1">
      <alignment horizontal="right" vertical="center"/>
    </xf>
    <xf numFmtId="49" fontId="9" fillId="2" borderId="1" xfId="2" applyNumberFormat="1" applyFont="1" applyFill="1" applyBorder="1" applyAlignment="1">
      <alignment horizontal="center" vertical="center" wrapText="1"/>
    </xf>
    <xf numFmtId="3" fontId="9" fillId="2" borderId="6" xfId="2" applyNumberFormat="1" applyFont="1" applyFill="1" applyBorder="1" applyAlignment="1">
      <alignment horizontal="center" vertical="center" wrapText="1"/>
    </xf>
    <xf numFmtId="3" fontId="9" fillId="2" borderId="7" xfId="2" applyNumberFormat="1" applyFont="1" applyFill="1" applyBorder="1" applyAlignment="1">
      <alignment horizontal="center" vertical="center" wrapText="1"/>
    </xf>
    <xf numFmtId="3" fontId="9" fillId="2" borderId="3" xfId="2" applyNumberFormat="1" applyFont="1" applyFill="1" applyBorder="1" applyAlignment="1">
      <alignment horizontal="center" vertical="center" wrapText="1"/>
    </xf>
    <xf numFmtId="3" fontId="9" fillId="2" borderId="4" xfId="2" applyNumberFormat="1" applyFont="1" applyFill="1" applyBorder="1" applyAlignment="1">
      <alignment horizontal="center" vertical="center" wrapText="1"/>
    </xf>
    <xf numFmtId="3" fontId="9" fillId="2" borderId="13" xfId="2" applyNumberFormat="1" applyFont="1" applyFill="1" applyBorder="1" applyAlignment="1">
      <alignment horizontal="center" vertical="center" wrapText="1"/>
    </xf>
    <xf numFmtId="3" fontId="9" fillId="2" borderId="14" xfId="2" applyNumberFormat="1" applyFont="1" applyFill="1" applyBorder="1" applyAlignment="1">
      <alignment horizontal="center" vertical="center" wrapText="1"/>
    </xf>
    <xf numFmtId="3" fontId="9" fillId="2" borderId="0" xfId="2" applyNumberFormat="1" applyFont="1" applyFill="1" applyBorder="1" applyAlignment="1">
      <alignment horizontal="center" vertical="center" wrapText="1"/>
    </xf>
    <xf numFmtId="3" fontId="9" fillId="2" borderId="15"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3" fontId="9" fillId="0" borderId="6" xfId="2" applyNumberFormat="1" applyFont="1" applyFill="1" applyBorder="1" applyAlignment="1">
      <alignment horizontal="center" vertical="center" wrapText="1"/>
    </xf>
    <xf numFmtId="3" fontId="9" fillId="0" borderId="7" xfId="2" applyNumberFormat="1" applyFont="1" applyFill="1" applyBorder="1" applyAlignment="1">
      <alignment horizontal="center" vertical="center" wrapText="1"/>
    </xf>
    <xf numFmtId="3" fontId="9" fillId="0" borderId="14" xfId="2" applyNumberFormat="1" applyFont="1" applyFill="1" applyBorder="1" applyAlignment="1">
      <alignment horizontal="center" vertical="center" wrapText="1"/>
    </xf>
    <xf numFmtId="3" fontId="9" fillId="0" borderId="15" xfId="2" applyNumberFormat="1" applyFont="1" applyFill="1" applyBorder="1" applyAlignment="1">
      <alignment horizontal="center" vertical="center" wrapText="1"/>
    </xf>
    <xf numFmtId="3" fontId="9" fillId="0" borderId="16" xfId="2" applyNumberFormat="1" applyFont="1" applyFill="1" applyBorder="1" applyAlignment="1">
      <alignment horizontal="center" vertical="center" wrapText="1"/>
    </xf>
    <xf numFmtId="3" fontId="9" fillId="0" borderId="17" xfId="2" applyNumberFormat="1" applyFont="1" applyFill="1" applyBorder="1" applyAlignment="1">
      <alignment horizontal="center" vertical="center" wrapText="1"/>
    </xf>
    <xf numFmtId="3" fontId="9" fillId="0" borderId="8" xfId="2" applyNumberFormat="1" applyFont="1" applyFill="1" applyBorder="1" applyAlignment="1">
      <alignment horizontal="center" vertical="center" wrapText="1"/>
    </xf>
    <xf numFmtId="3" fontId="9" fillId="0" borderId="10"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5" fillId="2" borderId="0" xfId="0" applyFont="1" applyFill="1" applyAlignment="1">
      <alignment horizontal="center" vertical="center"/>
    </xf>
    <xf numFmtId="49" fontId="2" fillId="2" borderId="6" xfId="2" applyNumberFormat="1" applyFont="1" applyFill="1" applyBorder="1" applyAlignment="1">
      <alignment horizontal="center" vertical="center" wrapText="1"/>
    </xf>
    <xf numFmtId="49" fontId="2" fillId="2" borderId="7" xfId="2" applyNumberFormat="1" applyFont="1" applyFill="1" applyBorder="1" applyAlignment="1">
      <alignment horizontal="center" vertical="center" wrapText="1"/>
    </xf>
    <xf numFmtId="49" fontId="2" fillId="2" borderId="14" xfId="2" applyNumberFormat="1" applyFont="1" applyFill="1" applyBorder="1" applyAlignment="1">
      <alignment horizontal="center" vertical="center" wrapText="1"/>
    </xf>
    <xf numFmtId="49" fontId="2" fillId="2" borderId="15" xfId="2" applyNumberFormat="1" applyFont="1" applyFill="1" applyBorder="1" applyAlignment="1">
      <alignment horizontal="center" vertical="center" wrapText="1"/>
    </xf>
    <xf numFmtId="49" fontId="2" fillId="2" borderId="16" xfId="2" applyNumberFormat="1" applyFont="1" applyFill="1" applyBorder="1" applyAlignment="1">
      <alignment horizontal="center" vertical="center" wrapText="1"/>
    </xf>
    <xf numFmtId="49" fontId="2" fillId="2" borderId="17" xfId="2" applyNumberFormat="1" applyFont="1" applyFill="1" applyBorder="1" applyAlignment="1">
      <alignment horizontal="center" vertical="center" wrapText="1"/>
    </xf>
    <xf numFmtId="173" fontId="57" fillId="2" borderId="0" xfId="0" applyNumberFormat="1" applyFont="1" applyFill="1" applyAlignment="1">
      <alignment horizontal="center" vertical="center" wrapText="1"/>
    </xf>
    <xf numFmtId="0" fontId="2" fillId="2" borderId="0" xfId="0" applyFont="1" applyFill="1" applyAlignment="1">
      <alignment horizontal="center" vertical="center"/>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3" fontId="1" fillId="2" borderId="2" xfId="0" applyNumberFormat="1" applyFont="1" applyFill="1" applyBorder="1" applyAlignment="1">
      <alignment horizontal="right" vertical="center"/>
    </xf>
    <xf numFmtId="49" fontId="2" fillId="2" borderId="3"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3" fontId="2" fillId="2" borderId="8" xfId="2"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3" fontId="2" fillId="2" borderId="5" xfId="2" applyNumberFormat="1" applyFont="1" applyFill="1" applyBorder="1" applyAlignment="1">
      <alignment horizontal="center" vertical="center" wrapText="1"/>
    </xf>
    <xf numFmtId="0" fontId="7" fillId="0" borderId="0" xfId="0" applyFont="1" applyFill="1" applyAlignment="1">
      <alignment horizontal="left" vertical="center"/>
    </xf>
    <xf numFmtId="173" fontId="9" fillId="0" borderId="1" xfId="2" applyNumberFormat="1" applyFont="1" applyFill="1" applyBorder="1" applyAlignment="1">
      <alignment horizontal="center" vertical="center" wrapText="1"/>
    </xf>
    <xf numFmtId="3" fontId="34" fillId="0" borderId="1" xfId="2"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9" fillId="2" borderId="0" xfId="4" applyFont="1" applyFill="1" applyBorder="1" applyAlignment="1">
      <alignment horizontal="center" vertical="center"/>
    </xf>
    <xf numFmtId="1" fontId="11" fillId="2" borderId="0" xfId="4" applyNumberFormat="1" applyFont="1" applyFill="1" applyBorder="1" applyAlignment="1">
      <alignment horizontal="center" vertical="center"/>
    </xf>
    <xf numFmtId="0" fontId="11" fillId="2" borderId="0" xfId="4" applyFont="1" applyFill="1" applyBorder="1" applyAlignment="1">
      <alignment horizontal="center" vertical="center"/>
    </xf>
    <xf numFmtId="0" fontId="11" fillId="2" borderId="2" xfId="4" applyFont="1" applyFill="1" applyBorder="1" applyAlignment="1">
      <alignment horizontal="right" vertical="center"/>
    </xf>
    <xf numFmtId="0" fontId="9" fillId="2" borderId="1" xfId="4" applyFont="1" applyFill="1" applyBorder="1" applyAlignment="1">
      <alignment horizontal="center" vertical="center" wrapText="1"/>
    </xf>
    <xf numFmtId="169" fontId="5" fillId="2" borderId="3" xfId="1" applyNumberFormat="1" applyFont="1" applyFill="1" applyBorder="1" applyAlignment="1">
      <alignment horizontal="center" vertical="center" wrapText="1"/>
    </xf>
    <xf numFmtId="169" fontId="5" fillId="2" borderId="4" xfId="1" applyNumberFormat="1" applyFont="1" applyFill="1" applyBorder="1" applyAlignment="1">
      <alignment horizontal="center" vertical="center" wrapText="1"/>
    </xf>
    <xf numFmtId="169" fontId="5" fillId="2" borderId="5" xfId="1"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3" fontId="11" fillId="2" borderId="2" xfId="0" applyNumberFormat="1" applyFont="1" applyFill="1" applyBorder="1" applyAlignment="1">
      <alignment horizontal="right" vertical="center"/>
    </xf>
    <xf numFmtId="0" fontId="9" fillId="0" borderId="0" xfId="0" applyFont="1" applyFill="1" applyAlignment="1">
      <alignment horizontal="left"/>
    </xf>
    <xf numFmtId="0" fontId="9" fillId="0" borderId="0" xfId="0" applyFont="1" applyFill="1" applyAlignment="1">
      <alignment horizontal="center"/>
    </xf>
    <xf numFmtId="43"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wrapText="1"/>
    </xf>
    <xf numFmtId="3" fontId="9" fillId="2" borderId="8" xfId="2" applyNumberFormat="1" applyFont="1" applyFill="1" applyBorder="1" applyAlignment="1">
      <alignment horizontal="center" vertical="center" wrapText="1"/>
    </xf>
    <xf numFmtId="3" fontId="9" fillId="2" borderId="10" xfId="2" applyNumberFormat="1" applyFont="1" applyFill="1" applyBorder="1" applyAlignment="1">
      <alignment horizontal="center" vertical="center" wrapText="1"/>
    </xf>
    <xf numFmtId="3" fontId="9" fillId="2" borderId="5" xfId="2"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23" fillId="0" borderId="0" xfId="0" applyFont="1" applyAlignment="1">
      <alignment horizontal="center"/>
    </xf>
    <xf numFmtId="1" fontId="24" fillId="0" borderId="0" xfId="2" applyNumberFormat="1" applyFont="1" applyFill="1" applyAlignment="1">
      <alignment horizontal="center" vertical="center" wrapText="1"/>
    </xf>
    <xf numFmtId="1" fontId="25" fillId="0" borderId="0" xfId="2" applyNumberFormat="1" applyFont="1" applyFill="1" applyAlignment="1">
      <alignment horizontal="center" vertical="center" wrapText="1"/>
    </xf>
    <xf numFmtId="1" fontId="25" fillId="0" borderId="2" xfId="2" applyNumberFormat="1" applyFont="1" applyFill="1" applyBorder="1" applyAlignment="1">
      <alignment horizontal="right" vertical="center"/>
    </xf>
    <xf numFmtId="3" fontId="9" fillId="0" borderId="1" xfId="2"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xf>
    <xf numFmtId="1" fontId="31" fillId="0" borderId="0" xfId="0" applyNumberFormat="1" applyFont="1" applyAlignment="1">
      <alignment horizontal="center"/>
    </xf>
    <xf numFmtId="0" fontId="31" fillId="0" borderId="0" xfId="0" applyFont="1" applyAlignment="1">
      <alignment horizontal="center"/>
    </xf>
    <xf numFmtId="0" fontId="1" fillId="0" borderId="2" xfId="0" applyFont="1" applyBorder="1" applyAlignment="1">
      <alignment horizontal="right" vertical="center"/>
    </xf>
    <xf numFmtId="3" fontId="9" fillId="2" borderId="9" xfId="2" applyNumberFormat="1" applyFont="1" applyFill="1" applyBorder="1" applyAlignment="1">
      <alignment horizontal="center" vertical="center" wrapText="1"/>
    </xf>
    <xf numFmtId="3" fontId="9" fillId="2" borderId="16" xfId="2" applyNumberFormat="1"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cellXfs>
  <cellStyles count="102">
    <cellStyle name="_x000d__x000a_JournalTemplate=C:\COMFO\CTALK\JOURSTD.TPL_x000d__x000a_LbStateAddress=3 3 0 251 1 89 2 311_x000d__x000a_LbStateJou" xfId="17"/>
    <cellStyle name="_x000d__x000a_JournalTemplate=C:\COMFO\CTALK\JOURSTD.TPL_x000d__x000a_LbStateAddress=3 3 0 251 1 89 2 311_x000d__x000a_LbStateJou 2" xfId="18"/>
    <cellStyle name="_x000d__x000a_JournalTemplate=C:\COMFO\CTALK\JOURSTD.TPL_x000d__x000a_LbStateAddress=3 3 0 251 1 89 2 311_x000d__x000a_LbStateJou 3" xfId="19"/>
    <cellStyle name="??" xfId="48"/>
    <cellStyle name="?? [0.00]_PRODUCT DETAIL Q1" xfId="49"/>
    <cellStyle name="?? [0]" xfId="50"/>
    <cellStyle name="???? [0.00]_PRODUCT DETAIL Q1" xfId="51"/>
    <cellStyle name="????_PRODUCT DETAIL Q1" xfId="52"/>
    <cellStyle name="???_HOBONG" xfId="53"/>
    <cellStyle name="??_(????)??????" xfId="54"/>
    <cellStyle name="AeE­ [0]_INQUIRY ¿μ¾÷AßAø " xfId="55"/>
    <cellStyle name="AeE­_INQUIRY ¿µ¾÷AßAø " xfId="56"/>
    <cellStyle name="AÞ¸¶ [0]_INQUIRY ¿?¾÷AßAø " xfId="57"/>
    <cellStyle name="AÞ¸¶_INQUIRY ¿?¾÷AßAø " xfId="58"/>
    <cellStyle name="C?AØ_¿?¾÷CoE² " xfId="59"/>
    <cellStyle name="C￥AØ_¿μ¾÷CoE² " xfId="60"/>
    <cellStyle name="Comma" xfId="1" builtinId="3"/>
    <cellStyle name="Comma 10 10" xfId="20"/>
    <cellStyle name="Comma 10 10 2" xfId="21"/>
    <cellStyle name="Comma 10 2" xfId="22"/>
    <cellStyle name="Comma 2" xfId="6"/>
    <cellStyle name="Comma 2 2" xfId="23"/>
    <cellStyle name="Comma 2 4" xfId="24"/>
    <cellStyle name="Comma 28" xfId="25"/>
    <cellStyle name="Comma 3" xfId="3"/>
    <cellStyle name="Comma 3 2" xfId="26"/>
    <cellStyle name="Comma 3 2 2" xfId="27"/>
    <cellStyle name="Comma 3 3" xfId="61"/>
    <cellStyle name="Comma 30" xfId="28"/>
    <cellStyle name="Comma 4" xfId="9"/>
    <cellStyle name="Comma 4 2" xfId="62"/>
    <cellStyle name="Comma 47" xfId="29"/>
    <cellStyle name="Comma 48" xfId="30"/>
    <cellStyle name="Comma 5" xfId="31"/>
    <cellStyle name="Comma 5 2" xfId="32"/>
    <cellStyle name="Comma 51" xfId="33"/>
    <cellStyle name="Comma 6" xfId="16"/>
    <cellStyle name="Comma 6 2" xfId="11"/>
    <cellStyle name="Comma 7 2" xfId="12"/>
    <cellStyle name="Comma 97" xfId="34"/>
    <cellStyle name="Comma 97 2" xfId="35"/>
    <cellStyle name="Comma0" xfId="63"/>
    <cellStyle name="Currency0" xfId="64"/>
    <cellStyle name="Date" xfId="65"/>
    <cellStyle name="Fixed" xfId="66"/>
    <cellStyle name="Header1" xfId="67"/>
    <cellStyle name="Header2" xfId="68"/>
    <cellStyle name="Heading 1 2" xfId="69"/>
    <cellStyle name="Heading 2 2" xfId="70"/>
    <cellStyle name="Kiểu 1" xfId="13"/>
    <cellStyle name="Ledger 17 x 11 in 2" xfId="71"/>
    <cellStyle name="n" xfId="72"/>
    <cellStyle name="Normal" xfId="0" builtinId="0"/>
    <cellStyle name="Normal - Style1" xfId="73"/>
    <cellStyle name="Normal 10" xfId="36"/>
    <cellStyle name="Normal 11" xfId="74"/>
    <cellStyle name="Normal 19 2" xfId="37"/>
    <cellStyle name="Normal 19 3" xfId="38"/>
    <cellStyle name="Normal 2" xfId="39"/>
    <cellStyle name="Normal 2 2" xfId="40"/>
    <cellStyle name="Normal 2 2 2" xfId="75"/>
    <cellStyle name="Normal 22" xfId="8"/>
    <cellStyle name="Normal 28 2 3" xfId="41"/>
    <cellStyle name="Normal 3" xfId="4"/>
    <cellStyle name="Normal 3 2" xfId="14"/>
    <cellStyle name="Normal 4" xfId="15"/>
    <cellStyle name="Normal 4 18" xfId="42"/>
    <cellStyle name="Normal 4 26" xfId="43"/>
    <cellStyle name="Normal 4 26 2" xfId="44"/>
    <cellStyle name="Normal 5 3" xfId="76"/>
    <cellStyle name="Normal 63" xfId="45"/>
    <cellStyle name="Normal 63 2" xfId="46"/>
    <cellStyle name="Normal 80 2 3" xfId="47"/>
    <cellStyle name="Normal 89" xfId="7"/>
    <cellStyle name="Normal_Bieu mau (CV )" xfId="2"/>
    <cellStyle name="Normal_Sheet1" xfId="5"/>
    <cellStyle name="Percent" xfId="10" builtinId="5"/>
    <cellStyle name="T" xfId="77"/>
    <cellStyle name="th" xfId="79"/>
    <cellStyle name="Total 2" xfId="78"/>
    <cellStyle name="viet" xfId="80"/>
    <cellStyle name="viet2" xfId="81"/>
    <cellStyle name=" [0.00]_ Att. 1- Cover" xfId="82"/>
    <cellStyle name="_ Att. 1- Cover" xfId="83"/>
    <cellStyle name="?_ Att. 1- Cover" xfId="84"/>
    <cellStyle name="똿뗦먛귟 [0.00]_PRODUCT DETAIL Q1" xfId="85"/>
    <cellStyle name="똿뗦먛귟_PRODUCT DETAIL Q1" xfId="86"/>
    <cellStyle name="믅됞 [0.00]_PRODUCT DETAIL Q1" xfId="87"/>
    <cellStyle name="믅됞_PRODUCT DETAIL Q1" xfId="88"/>
    <cellStyle name="백분율_95" xfId="89"/>
    <cellStyle name="뷭?_BOOKSHIP" xfId="90"/>
    <cellStyle name="콤마 [0]_1202" xfId="91"/>
    <cellStyle name="콤마_1202" xfId="92"/>
    <cellStyle name="통화 [0]_1202" xfId="93"/>
    <cellStyle name="통화_1202" xfId="94"/>
    <cellStyle name="표준_(정보부문)월별인원계획" xfId="95"/>
    <cellStyle name="一般_00Q3902REV.1" xfId="96"/>
    <cellStyle name="千分位[0]_00Q3902REV.1" xfId="97"/>
    <cellStyle name="千分位_00Q3902REV.1" xfId="98"/>
    <cellStyle name="貨幣 [0]_00Q3902REV.1" xfId="99"/>
    <cellStyle name="貨幣[0]_BRE" xfId="100"/>
    <cellStyle name="貨幣_00Q3902REV.1" xfId="101"/>
  </cellStyles>
  <dxfs count="0"/>
  <tableStyles count="0" defaultTableStyle="TableStyleMedium2" defaultPivotStyle="PivotStyleLight16"/>
  <colors>
    <mruColors>
      <color rgb="FF0000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79</xdr:row>
      <xdr:rowOff>0</xdr:rowOff>
    </xdr:from>
    <xdr:to>
      <xdr:col>4</xdr:col>
      <xdr:colOff>685800</xdr:colOff>
      <xdr:row>79</xdr:row>
      <xdr:rowOff>66675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7829550" y="201263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685800</xdr:colOff>
      <xdr:row>79</xdr:row>
      <xdr:rowOff>0</xdr:rowOff>
    </xdr:from>
    <xdr:to>
      <xdr:col>7</xdr:col>
      <xdr:colOff>685800</xdr:colOff>
      <xdr:row>79</xdr:row>
      <xdr:rowOff>66675</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685800</xdr:colOff>
      <xdr:row>79</xdr:row>
      <xdr:rowOff>0</xdr:rowOff>
    </xdr:from>
    <xdr:to>
      <xdr:col>8</xdr:col>
      <xdr:colOff>685800</xdr:colOff>
      <xdr:row>79</xdr:row>
      <xdr:rowOff>66675</xdr:rowOff>
    </xdr:to>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685800</xdr:colOff>
      <xdr:row>79</xdr:row>
      <xdr:rowOff>0</xdr:rowOff>
    </xdr:from>
    <xdr:to>
      <xdr:col>9</xdr:col>
      <xdr:colOff>685800</xdr:colOff>
      <xdr:row>79</xdr:row>
      <xdr:rowOff>66675</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685800</xdr:colOff>
      <xdr:row>79</xdr:row>
      <xdr:rowOff>0</xdr:rowOff>
    </xdr:from>
    <xdr:to>
      <xdr:col>10</xdr:col>
      <xdr:colOff>685800</xdr:colOff>
      <xdr:row>79</xdr:row>
      <xdr:rowOff>66675</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685800</xdr:colOff>
      <xdr:row>79</xdr:row>
      <xdr:rowOff>0</xdr:rowOff>
    </xdr:from>
    <xdr:ext cx="0" cy="66675"/>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9982200" y="300799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685800</xdr:colOff>
      <xdr:row>79</xdr:row>
      <xdr:rowOff>0</xdr:rowOff>
    </xdr:from>
    <xdr:to>
      <xdr:col>5</xdr:col>
      <xdr:colOff>685800</xdr:colOff>
      <xdr:row>79</xdr:row>
      <xdr:rowOff>66675</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685800</xdr:colOff>
      <xdr:row>79</xdr:row>
      <xdr:rowOff>0</xdr:rowOff>
    </xdr:from>
    <xdr:to>
      <xdr:col>6</xdr:col>
      <xdr:colOff>685800</xdr:colOff>
      <xdr:row>79</xdr:row>
      <xdr:rowOff>66675</xdr:rowOff>
    </xdr:to>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685800</xdr:colOff>
      <xdr:row>33</xdr:row>
      <xdr:rowOff>0</xdr:rowOff>
    </xdr:from>
    <xdr:to>
      <xdr:col>4</xdr:col>
      <xdr:colOff>685800</xdr:colOff>
      <xdr:row>33</xdr:row>
      <xdr:rowOff>66675</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9610725" y="29908500"/>
          <a:ext cx="2095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L&#192;M%20VI&#7878;C%20&#272;O&#192;N%20C&#212;NG%20T&#193;C%20C&#7910;A%20UBND%20T&#7880;NH\New%20folder\2.Bieu%20giai%20ngan%20CTM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01"/>
      <sheetName val="foxz"/>
      <sheetName val="foxz_2"/>
      <sheetName val="foxz_3"/>
      <sheetName val="foxz_4"/>
      <sheetName val="foxz_5"/>
      <sheetName val="foxz_6"/>
      <sheetName val="Biểu số 04 (ĐTC huyện)"/>
      <sheetName val="Biểu số 04 (SN)"/>
      <sheetName val="Biểu số 05 (SNGD)"/>
      <sheetName val="Biểu 04 DC trung han  2021-2025"/>
      <sheetName val="Biểu 5 ĐC KHV 2022 vốn NSĐP"/>
      <sheetName val="Bểu 06 ĐCKHV 2022, CTMTQG"/>
      <sheetName val="Bieur 07 Đề xuất KHV"/>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K24">
            <v>18.963000000000001</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R10"/>
  <sheetViews>
    <sheetView workbookViewId="0">
      <selection sqref="A1:R1"/>
    </sheetView>
  </sheetViews>
  <sheetFormatPr defaultRowHeight="15.75"/>
  <cols>
    <col min="1" max="1" width="4.5" customWidth="1"/>
    <col min="2" max="2" width="26.5" customWidth="1"/>
    <col min="3" max="3" width="5.5" customWidth="1"/>
    <col min="4" max="4" width="9.375" customWidth="1"/>
    <col min="5" max="5" width="7.875" customWidth="1"/>
    <col min="6" max="6" width="7.25" customWidth="1"/>
    <col min="7" max="7" width="7.75" customWidth="1"/>
    <col min="8" max="8" width="6.75" customWidth="1"/>
    <col min="9" max="9" width="7.75" customWidth="1"/>
    <col min="10" max="10" width="7.875" customWidth="1"/>
    <col min="11" max="11" width="7" customWidth="1"/>
    <col min="12" max="12" width="6.625" customWidth="1"/>
    <col min="13" max="17" width="7.25" customWidth="1"/>
    <col min="18" max="18" width="6.625" customWidth="1"/>
  </cols>
  <sheetData>
    <row r="1" spans="1:18">
      <c r="A1" s="512" t="s">
        <v>26</v>
      </c>
      <c r="B1" s="512"/>
      <c r="C1" s="512"/>
      <c r="D1" s="512"/>
      <c r="E1" s="512"/>
      <c r="F1" s="512"/>
      <c r="G1" s="512"/>
      <c r="H1" s="512"/>
      <c r="I1" s="512"/>
      <c r="J1" s="512"/>
      <c r="K1" s="512"/>
      <c r="L1" s="512"/>
      <c r="M1" s="512"/>
      <c r="N1" s="512"/>
      <c r="O1" s="512"/>
      <c r="P1" s="512"/>
      <c r="Q1" s="512"/>
      <c r="R1" s="512"/>
    </row>
    <row r="2" spans="1:18">
      <c r="P2" s="513" t="s">
        <v>10</v>
      </c>
      <c r="Q2" s="513"/>
      <c r="R2" s="513"/>
    </row>
    <row r="3" spans="1:18" s="1" customFormat="1" ht="66.75" customHeight="1">
      <c r="A3" s="514" t="s">
        <v>0</v>
      </c>
      <c r="B3" s="509" t="s">
        <v>1</v>
      </c>
      <c r="C3" s="509" t="s">
        <v>11</v>
      </c>
      <c r="D3" s="514" t="s">
        <v>2</v>
      </c>
      <c r="E3" s="514"/>
      <c r="F3" s="514"/>
      <c r="G3" s="516" t="s">
        <v>13</v>
      </c>
      <c r="H3" s="517"/>
      <c r="I3" s="514" t="s">
        <v>14</v>
      </c>
      <c r="J3" s="514"/>
      <c r="K3" s="514"/>
      <c r="L3" s="514"/>
      <c r="M3" s="514"/>
      <c r="N3" s="514"/>
      <c r="O3" s="514"/>
      <c r="P3" s="514"/>
      <c r="Q3" s="514"/>
      <c r="R3" s="509" t="s">
        <v>8</v>
      </c>
    </row>
    <row r="4" spans="1:18" s="1" customFormat="1" ht="27.75" customHeight="1">
      <c r="A4" s="514"/>
      <c r="B4" s="510"/>
      <c r="C4" s="510"/>
      <c r="D4" s="515" t="s">
        <v>3</v>
      </c>
      <c r="E4" s="514" t="s">
        <v>5</v>
      </c>
      <c r="F4" s="514"/>
      <c r="G4" s="518" t="str">
        <f>E5</f>
        <v>Tổng số (tất cả các nguồn vốn)</v>
      </c>
      <c r="H4" s="518" t="str">
        <f>F5</f>
        <v>Trong đó: NSĐP</v>
      </c>
      <c r="I4" s="515" t="str">
        <f>E5</f>
        <v>Tổng số (tất cả các nguồn vốn)</v>
      </c>
      <c r="J4" s="514" t="str">
        <f>H4</f>
        <v>Trong đó: NSĐP</v>
      </c>
      <c r="K4" s="514"/>
      <c r="L4" s="514"/>
      <c r="M4" s="515" t="s">
        <v>17</v>
      </c>
      <c r="N4" s="515"/>
      <c r="O4" s="515"/>
      <c r="P4" s="515"/>
      <c r="Q4" s="515"/>
      <c r="R4" s="510"/>
    </row>
    <row r="5" spans="1:18" s="1" customFormat="1">
      <c r="A5" s="514"/>
      <c r="B5" s="510"/>
      <c r="C5" s="510"/>
      <c r="D5" s="515"/>
      <c r="E5" s="515" t="s">
        <v>4</v>
      </c>
      <c r="F5" s="515" t="s">
        <v>12</v>
      </c>
      <c r="G5" s="518"/>
      <c r="H5" s="518"/>
      <c r="I5" s="515"/>
      <c r="J5" s="509" t="s">
        <v>6</v>
      </c>
      <c r="K5" s="514" t="s">
        <v>15</v>
      </c>
      <c r="L5" s="514"/>
      <c r="M5" s="515" t="s">
        <v>18</v>
      </c>
      <c r="N5" s="515" t="s">
        <v>19</v>
      </c>
      <c r="O5" s="515" t="s">
        <v>20</v>
      </c>
      <c r="P5" s="515" t="s">
        <v>21</v>
      </c>
      <c r="Q5" s="515" t="s">
        <v>22</v>
      </c>
      <c r="R5" s="510"/>
    </row>
    <row r="6" spans="1:18" s="1" customFormat="1" ht="78.75" customHeight="1">
      <c r="A6" s="514"/>
      <c r="B6" s="511"/>
      <c r="C6" s="511"/>
      <c r="D6" s="515"/>
      <c r="E6" s="515"/>
      <c r="F6" s="515"/>
      <c r="G6" s="518"/>
      <c r="H6" s="518"/>
      <c r="I6" s="515"/>
      <c r="J6" s="511"/>
      <c r="K6" s="4" t="s">
        <v>16</v>
      </c>
      <c r="L6" s="4" t="s">
        <v>7</v>
      </c>
      <c r="M6" s="515"/>
      <c r="N6" s="515"/>
      <c r="O6" s="515"/>
      <c r="P6" s="515"/>
      <c r="Q6" s="515"/>
      <c r="R6" s="511"/>
    </row>
    <row r="7" spans="1:18" s="1" customFormat="1" ht="21.75" customHeight="1">
      <c r="A7" s="2"/>
      <c r="B7" s="3" t="s">
        <v>9</v>
      </c>
      <c r="C7" s="3"/>
      <c r="D7" s="2"/>
      <c r="E7" s="5"/>
      <c r="F7" s="5"/>
      <c r="G7" s="5"/>
      <c r="H7" s="5"/>
      <c r="I7" s="5">
        <f>I8</f>
        <v>125336</v>
      </c>
      <c r="J7" s="5">
        <f>J8</f>
        <v>125336</v>
      </c>
      <c r="K7" s="5"/>
      <c r="L7" s="5"/>
      <c r="M7" s="5">
        <f>M8</f>
        <v>22234</v>
      </c>
      <c r="N7" s="5">
        <f>N8</f>
        <v>24705</v>
      </c>
      <c r="O7" s="5"/>
      <c r="P7" s="5"/>
      <c r="Q7" s="5"/>
      <c r="R7" s="2"/>
    </row>
    <row r="8" spans="1:18" s="1" customFormat="1" ht="39.75" customHeight="1">
      <c r="A8" s="6" t="s">
        <v>23</v>
      </c>
      <c r="B8" s="7" t="s">
        <v>24</v>
      </c>
      <c r="C8" s="3"/>
      <c r="D8" s="2"/>
      <c r="E8" s="5"/>
      <c r="F8" s="5"/>
      <c r="G8" s="5"/>
      <c r="H8" s="5"/>
      <c r="I8" s="5">
        <v>125336</v>
      </c>
      <c r="J8" s="5">
        <f>I8</f>
        <v>125336</v>
      </c>
      <c r="K8" s="5"/>
      <c r="L8" s="2"/>
      <c r="M8" s="5">
        <v>22234</v>
      </c>
      <c r="N8" s="5">
        <v>24705</v>
      </c>
      <c r="O8" s="519" t="s">
        <v>25</v>
      </c>
      <c r="P8" s="520"/>
      <c r="Q8" s="521"/>
      <c r="R8" s="2"/>
    </row>
    <row r="10" spans="1:18">
      <c r="I10" s="11">
        <f>J7-M7-N7</f>
        <v>78397</v>
      </c>
    </row>
  </sheetData>
  <mergeCells count="26">
    <mergeCell ref="O8:Q8"/>
    <mergeCell ref="A3:A6"/>
    <mergeCell ref="B3:B6"/>
    <mergeCell ref="D3:F3"/>
    <mergeCell ref="H4:H6"/>
    <mergeCell ref="I3:Q3"/>
    <mergeCell ref="I4:I6"/>
    <mergeCell ref="D4:D6"/>
    <mergeCell ref="E4:F4"/>
    <mergeCell ref="E5:E6"/>
    <mergeCell ref="F5:F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s>
  <pageMargins left="0.39370078740157483" right="0" top="0.39370078740157483" bottom="0.39370078740157483" header="0.31496062992125984" footer="0.31496062992125984"/>
  <pageSetup paperSize="9" scale="9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R334"/>
  <sheetViews>
    <sheetView view="pageBreakPreview" zoomScale="70" zoomScaleNormal="70" zoomScaleSheetLayoutView="70" workbookViewId="0">
      <selection activeCell="N10" sqref="N10"/>
    </sheetView>
  </sheetViews>
  <sheetFormatPr defaultRowHeight="15.75"/>
  <cols>
    <col min="1" max="1" width="6.25" style="45" customWidth="1"/>
    <col min="2" max="2" width="43.625" style="37" customWidth="1"/>
    <col min="3" max="3" width="16.25" style="38" customWidth="1"/>
    <col min="4" max="5" width="11.375" style="38" customWidth="1"/>
    <col min="6" max="6" width="14.375" style="39" hidden="1" customWidth="1"/>
    <col min="7" max="10" width="12.25" style="90" customWidth="1"/>
    <col min="11" max="12" width="13.375" style="90" customWidth="1"/>
    <col min="13" max="13" width="15.75" style="40" customWidth="1"/>
    <col min="14" max="19" width="11.75" style="25" customWidth="1"/>
    <col min="20" max="227" width="9" style="25"/>
    <col min="228" max="228" width="6.25" style="25" customWidth="1"/>
    <col min="229" max="229" width="40.375" style="25" customWidth="1"/>
    <col min="230" max="230" width="12.5" style="25" customWidth="1"/>
    <col min="231" max="243" width="0" style="25" hidden="1" customWidth="1"/>
    <col min="244" max="245" width="16" style="25" customWidth="1"/>
    <col min="246" max="247" width="13.875" style="25" customWidth="1"/>
    <col min="248" max="248" width="11.125" style="25" customWidth="1"/>
    <col min="249" max="249" width="11.25" style="25" customWidth="1"/>
    <col min="250" max="250" width="11.75" style="25" bestFit="1" customWidth="1"/>
    <col min="251" max="483" width="9" style="25"/>
    <col min="484" max="484" width="6.25" style="25" customWidth="1"/>
    <col min="485" max="485" width="40.375" style="25" customWidth="1"/>
    <col min="486" max="486" width="12.5" style="25" customWidth="1"/>
    <col min="487" max="499" width="0" style="25" hidden="1" customWidth="1"/>
    <col min="500" max="501" width="16" style="25" customWidth="1"/>
    <col min="502" max="503" width="13.875" style="25" customWidth="1"/>
    <col min="504" max="504" width="11.125" style="25" customWidth="1"/>
    <col min="505" max="505" width="11.25" style="25" customWidth="1"/>
    <col min="506" max="506" width="11.75" style="25" bestFit="1" customWidth="1"/>
    <col min="507" max="739" width="9" style="25"/>
    <col min="740" max="740" width="6.25" style="25" customWidth="1"/>
    <col min="741" max="741" width="40.375" style="25" customWidth="1"/>
    <col min="742" max="742" width="12.5" style="25" customWidth="1"/>
    <col min="743" max="755" width="0" style="25" hidden="1" customWidth="1"/>
    <col min="756" max="757" width="16" style="25" customWidth="1"/>
    <col min="758" max="759" width="13.875" style="25" customWidth="1"/>
    <col min="760" max="760" width="11.125" style="25" customWidth="1"/>
    <col min="761" max="761" width="11.25" style="25" customWidth="1"/>
    <col min="762" max="762" width="11.75" style="25" bestFit="1" customWidth="1"/>
    <col min="763" max="995" width="9" style="25"/>
    <col min="996" max="996" width="6.25" style="25" customWidth="1"/>
    <col min="997" max="997" width="40.375" style="25" customWidth="1"/>
    <col min="998" max="998" width="12.5" style="25" customWidth="1"/>
    <col min="999" max="1011" width="0" style="25" hidden="1" customWidth="1"/>
    <col min="1012" max="1013" width="16" style="25" customWidth="1"/>
    <col min="1014" max="1015" width="13.875" style="25" customWidth="1"/>
    <col min="1016" max="1016" width="11.125" style="25" customWidth="1"/>
    <col min="1017" max="1017" width="11.25" style="25" customWidth="1"/>
    <col min="1018" max="1018" width="11.75" style="25" bestFit="1" customWidth="1"/>
    <col min="1019" max="1251" width="9" style="25"/>
    <col min="1252" max="1252" width="6.25" style="25" customWidth="1"/>
    <col min="1253" max="1253" width="40.375" style="25" customWidth="1"/>
    <col min="1254" max="1254" width="12.5" style="25" customWidth="1"/>
    <col min="1255" max="1267" width="0" style="25" hidden="1" customWidth="1"/>
    <col min="1268" max="1269" width="16" style="25" customWidth="1"/>
    <col min="1270" max="1271" width="13.875" style="25" customWidth="1"/>
    <col min="1272" max="1272" width="11.125" style="25" customWidth="1"/>
    <col min="1273" max="1273" width="11.25" style="25" customWidth="1"/>
    <col min="1274" max="1274" width="11.75" style="25" bestFit="1" customWidth="1"/>
    <col min="1275" max="1507" width="9" style="25"/>
    <col min="1508" max="1508" width="6.25" style="25" customWidth="1"/>
    <col min="1509" max="1509" width="40.375" style="25" customWidth="1"/>
    <col min="1510" max="1510" width="12.5" style="25" customWidth="1"/>
    <col min="1511" max="1523" width="0" style="25" hidden="1" customWidth="1"/>
    <col min="1524" max="1525" width="16" style="25" customWidth="1"/>
    <col min="1526" max="1527" width="13.875" style="25" customWidth="1"/>
    <col min="1528" max="1528" width="11.125" style="25" customWidth="1"/>
    <col min="1529" max="1529" width="11.25" style="25" customWidth="1"/>
    <col min="1530" max="1530" width="11.75" style="25" bestFit="1" customWidth="1"/>
    <col min="1531" max="1763" width="9" style="25"/>
    <col min="1764" max="1764" width="6.25" style="25" customWidth="1"/>
    <col min="1765" max="1765" width="40.375" style="25" customWidth="1"/>
    <col min="1766" max="1766" width="12.5" style="25" customWidth="1"/>
    <col min="1767" max="1779" width="0" style="25" hidden="1" customWidth="1"/>
    <col min="1780" max="1781" width="16" style="25" customWidth="1"/>
    <col min="1782" max="1783" width="13.875" style="25" customWidth="1"/>
    <col min="1784" max="1784" width="11.125" style="25" customWidth="1"/>
    <col min="1785" max="1785" width="11.25" style="25" customWidth="1"/>
    <col min="1786" max="1786" width="11.75" style="25" bestFit="1" customWidth="1"/>
    <col min="1787" max="2019" width="9" style="25"/>
    <col min="2020" max="2020" width="6.25" style="25" customWidth="1"/>
    <col min="2021" max="2021" width="40.375" style="25" customWidth="1"/>
    <col min="2022" max="2022" width="12.5" style="25" customWidth="1"/>
    <col min="2023" max="2035" width="0" style="25" hidden="1" customWidth="1"/>
    <col min="2036" max="2037" width="16" style="25" customWidth="1"/>
    <col min="2038" max="2039" width="13.875" style="25" customWidth="1"/>
    <col min="2040" max="2040" width="11.125" style="25" customWidth="1"/>
    <col min="2041" max="2041" width="11.25" style="25" customWidth="1"/>
    <col min="2042" max="2042" width="11.75" style="25" bestFit="1" customWidth="1"/>
    <col min="2043" max="2275" width="9" style="25"/>
    <col min="2276" max="2276" width="6.25" style="25" customWidth="1"/>
    <col min="2277" max="2277" width="40.375" style="25" customWidth="1"/>
    <col min="2278" max="2278" width="12.5" style="25" customWidth="1"/>
    <col min="2279" max="2291" width="0" style="25" hidden="1" customWidth="1"/>
    <col min="2292" max="2293" width="16" style="25" customWidth="1"/>
    <col min="2294" max="2295" width="13.875" style="25" customWidth="1"/>
    <col min="2296" max="2296" width="11.125" style="25" customWidth="1"/>
    <col min="2297" max="2297" width="11.25" style="25" customWidth="1"/>
    <col min="2298" max="2298" width="11.75" style="25" bestFit="1" customWidth="1"/>
    <col min="2299" max="2531" width="9" style="25"/>
    <col min="2532" max="2532" width="6.25" style="25" customWidth="1"/>
    <col min="2533" max="2533" width="40.375" style="25" customWidth="1"/>
    <col min="2534" max="2534" width="12.5" style="25" customWidth="1"/>
    <col min="2535" max="2547" width="0" style="25" hidden="1" customWidth="1"/>
    <col min="2548" max="2549" width="16" style="25" customWidth="1"/>
    <col min="2550" max="2551" width="13.875" style="25" customWidth="1"/>
    <col min="2552" max="2552" width="11.125" style="25" customWidth="1"/>
    <col min="2553" max="2553" width="11.25" style="25" customWidth="1"/>
    <col min="2554" max="2554" width="11.75" style="25" bestFit="1" customWidth="1"/>
    <col min="2555" max="2787" width="9" style="25"/>
    <col min="2788" max="2788" width="6.25" style="25" customWidth="1"/>
    <col min="2789" max="2789" width="40.375" style="25" customWidth="1"/>
    <col min="2790" max="2790" width="12.5" style="25" customWidth="1"/>
    <col min="2791" max="2803" width="0" style="25" hidden="1" customWidth="1"/>
    <col min="2804" max="2805" width="16" style="25" customWidth="1"/>
    <col min="2806" max="2807" width="13.875" style="25" customWidth="1"/>
    <col min="2808" max="2808" width="11.125" style="25" customWidth="1"/>
    <col min="2809" max="2809" width="11.25" style="25" customWidth="1"/>
    <col min="2810" max="2810" width="11.75" style="25" bestFit="1" customWidth="1"/>
    <col min="2811" max="3043" width="9" style="25"/>
    <col min="3044" max="3044" width="6.25" style="25" customWidth="1"/>
    <col min="3045" max="3045" width="40.375" style="25" customWidth="1"/>
    <col min="3046" max="3046" width="12.5" style="25" customWidth="1"/>
    <col min="3047" max="3059" width="0" style="25" hidden="1" customWidth="1"/>
    <col min="3060" max="3061" width="16" style="25" customWidth="1"/>
    <col min="3062" max="3063" width="13.875" style="25" customWidth="1"/>
    <col min="3064" max="3064" width="11.125" style="25" customWidth="1"/>
    <col min="3065" max="3065" width="11.25" style="25" customWidth="1"/>
    <col min="3066" max="3066" width="11.75" style="25" bestFit="1" customWidth="1"/>
    <col min="3067" max="3299" width="9" style="25"/>
    <col min="3300" max="3300" width="6.25" style="25" customWidth="1"/>
    <col min="3301" max="3301" width="40.375" style="25" customWidth="1"/>
    <col min="3302" max="3302" width="12.5" style="25" customWidth="1"/>
    <col min="3303" max="3315" width="0" style="25" hidden="1" customWidth="1"/>
    <col min="3316" max="3317" width="16" style="25" customWidth="1"/>
    <col min="3318" max="3319" width="13.875" style="25" customWidth="1"/>
    <col min="3320" max="3320" width="11.125" style="25" customWidth="1"/>
    <col min="3321" max="3321" width="11.25" style="25" customWidth="1"/>
    <col min="3322" max="3322" width="11.75" style="25" bestFit="1" customWidth="1"/>
    <col min="3323" max="3555" width="9" style="25"/>
    <col min="3556" max="3556" width="6.25" style="25" customWidth="1"/>
    <col min="3557" max="3557" width="40.375" style="25" customWidth="1"/>
    <col min="3558" max="3558" width="12.5" style="25" customWidth="1"/>
    <col min="3559" max="3571" width="0" style="25" hidden="1" customWidth="1"/>
    <col min="3572" max="3573" width="16" style="25" customWidth="1"/>
    <col min="3574" max="3575" width="13.875" style="25" customWidth="1"/>
    <col min="3576" max="3576" width="11.125" style="25" customWidth="1"/>
    <col min="3577" max="3577" width="11.25" style="25" customWidth="1"/>
    <col min="3578" max="3578" width="11.75" style="25" bestFit="1" customWidth="1"/>
    <col min="3579" max="3811" width="9" style="25"/>
    <col min="3812" max="3812" width="6.25" style="25" customWidth="1"/>
    <col min="3813" max="3813" width="40.375" style="25" customWidth="1"/>
    <col min="3814" max="3814" width="12.5" style="25" customWidth="1"/>
    <col min="3815" max="3827" width="0" style="25" hidden="1" customWidth="1"/>
    <col min="3828" max="3829" width="16" style="25" customWidth="1"/>
    <col min="3830" max="3831" width="13.875" style="25" customWidth="1"/>
    <col min="3832" max="3832" width="11.125" style="25" customWidth="1"/>
    <col min="3833" max="3833" width="11.25" style="25" customWidth="1"/>
    <col min="3834" max="3834" width="11.75" style="25" bestFit="1" customWidth="1"/>
    <col min="3835" max="4067" width="9" style="25"/>
    <col min="4068" max="4068" width="6.25" style="25" customWidth="1"/>
    <col min="4069" max="4069" width="40.375" style="25" customWidth="1"/>
    <col min="4070" max="4070" width="12.5" style="25" customWidth="1"/>
    <col min="4071" max="4083" width="0" style="25" hidden="1" customWidth="1"/>
    <col min="4084" max="4085" width="16" style="25" customWidth="1"/>
    <col min="4086" max="4087" width="13.875" style="25" customWidth="1"/>
    <col min="4088" max="4088" width="11.125" style="25" customWidth="1"/>
    <col min="4089" max="4089" width="11.25" style="25" customWidth="1"/>
    <col min="4090" max="4090" width="11.75" style="25" bestFit="1" customWidth="1"/>
    <col min="4091" max="4323" width="9" style="25"/>
    <col min="4324" max="4324" width="6.25" style="25" customWidth="1"/>
    <col min="4325" max="4325" width="40.375" style="25" customWidth="1"/>
    <col min="4326" max="4326" width="12.5" style="25" customWidth="1"/>
    <col min="4327" max="4339" width="0" style="25" hidden="1" customWidth="1"/>
    <col min="4340" max="4341" width="16" style="25" customWidth="1"/>
    <col min="4342" max="4343" width="13.875" style="25" customWidth="1"/>
    <col min="4344" max="4344" width="11.125" style="25" customWidth="1"/>
    <col min="4345" max="4345" width="11.25" style="25" customWidth="1"/>
    <col min="4346" max="4346" width="11.75" style="25" bestFit="1" customWidth="1"/>
    <col min="4347" max="4579" width="9" style="25"/>
    <col min="4580" max="4580" width="6.25" style="25" customWidth="1"/>
    <col min="4581" max="4581" width="40.375" style="25" customWidth="1"/>
    <col min="4582" max="4582" width="12.5" style="25" customWidth="1"/>
    <col min="4583" max="4595" width="0" style="25" hidden="1" customWidth="1"/>
    <col min="4596" max="4597" width="16" style="25" customWidth="1"/>
    <col min="4598" max="4599" width="13.875" style="25" customWidth="1"/>
    <col min="4600" max="4600" width="11.125" style="25" customWidth="1"/>
    <col min="4601" max="4601" width="11.25" style="25" customWidth="1"/>
    <col min="4602" max="4602" width="11.75" style="25" bestFit="1" customWidth="1"/>
    <col min="4603" max="4835" width="9" style="25"/>
    <col min="4836" max="4836" width="6.25" style="25" customWidth="1"/>
    <col min="4837" max="4837" width="40.375" style="25" customWidth="1"/>
    <col min="4838" max="4838" width="12.5" style="25" customWidth="1"/>
    <col min="4839" max="4851" width="0" style="25" hidden="1" customWidth="1"/>
    <col min="4852" max="4853" width="16" style="25" customWidth="1"/>
    <col min="4854" max="4855" width="13.875" style="25" customWidth="1"/>
    <col min="4856" max="4856" width="11.125" style="25" customWidth="1"/>
    <col min="4857" max="4857" width="11.25" style="25" customWidth="1"/>
    <col min="4858" max="4858" width="11.75" style="25" bestFit="1" customWidth="1"/>
    <col min="4859" max="5091" width="9" style="25"/>
    <col min="5092" max="5092" width="6.25" style="25" customWidth="1"/>
    <col min="5093" max="5093" width="40.375" style="25" customWidth="1"/>
    <col min="5094" max="5094" width="12.5" style="25" customWidth="1"/>
    <col min="5095" max="5107" width="0" style="25" hidden="1" customWidth="1"/>
    <col min="5108" max="5109" width="16" style="25" customWidth="1"/>
    <col min="5110" max="5111" width="13.875" style="25" customWidth="1"/>
    <col min="5112" max="5112" width="11.125" style="25" customWidth="1"/>
    <col min="5113" max="5113" width="11.25" style="25" customWidth="1"/>
    <col min="5114" max="5114" width="11.75" style="25" bestFit="1" customWidth="1"/>
    <col min="5115" max="5347" width="9" style="25"/>
    <col min="5348" max="5348" width="6.25" style="25" customWidth="1"/>
    <col min="5349" max="5349" width="40.375" style="25" customWidth="1"/>
    <col min="5350" max="5350" width="12.5" style="25" customWidth="1"/>
    <col min="5351" max="5363" width="0" style="25" hidden="1" customWidth="1"/>
    <col min="5364" max="5365" width="16" style="25" customWidth="1"/>
    <col min="5366" max="5367" width="13.875" style="25" customWidth="1"/>
    <col min="5368" max="5368" width="11.125" style="25" customWidth="1"/>
    <col min="5369" max="5369" width="11.25" style="25" customWidth="1"/>
    <col min="5370" max="5370" width="11.75" style="25" bestFit="1" customWidth="1"/>
    <col min="5371" max="5603" width="9" style="25"/>
    <col min="5604" max="5604" width="6.25" style="25" customWidth="1"/>
    <col min="5605" max="5605" width="40.375" style="25" customWidth="1"/>
    <col min="5606" max="5606" width="12.5" style="25" customWidth="1"/>
    <col min="5607" max="5619" width="0" style="25" hidden="1" customWidth="1"/>
    <col min="5620" max="5621" width="16" style="25" customWidth="1"/>
    <col min="5622" max="5623" width="13.875" style="25" customWidth="1"/>
    <col min="5624" max="5624" width="11.125" style="25" customWidth="1"/>
    <col min="5625" max="5625" width="11.25" style="25" customWidth="1"/>
    <col min="5626" max="5626" width="11.75" style="25" bestFit="1" customWidth="1"/>
    <col min="5627" max="5859" width="9" style="25"/>
    <col min="5860" max="5860" width="6.25" style="25" customWidth="1"/>
    <col min="5861" max="5861" width="40.375" style="25" customWidth="1"/>
    <col min="5862" max="5862" width="12.5" style="25" customWidth="1"/>
    <col min="5863" max="5875" width="0" style="25" hidden="1" customWidth="1"/>
    <col min="5876" max="5877" width="16" style="25" customWidth="1"/>
    <col min="5878" max="5879" width="13.875" style="25" customWidth="1"/>
    <col min="5880" max="5880" width="11.125" style="25" customWidth="1"/>
    <col min="5881" max="5881" width="11.25" style="25" customWidth="1"/>
    <col min="5882" max="5882" width="11.75" style="25" bestFit="1" customWidth="1"/>
    <col min="5883" max="6115" width="9" style="25"/>
    <col min="6116" max="6116" width="6.25" style="25" customWidth="1"/>
    <col min="6117" max="6117" width="40.375" style="25" customWidth="1"/>
    <col min="6118" max="6118" width="12.5" style="25" customWidth="1"/>
    <col min="6119" max="6131" width="0" style="25" hidden="1" customWidth="1"/>
    <col min="6132" max="6133" width="16" style="25" customWidth="1"/>
    <col min="6134" max="6135" width="13.875" style="25" customWidth="1"/>
    <col min="6136" max="6136" width="11.125" style="25" customWidth="1"/>
    <col min="6137" max="6137" width="11.25" style="25" customWidth="1"/>
    <col min="6138" max="6138" width="11.75" style="25" bestFit="1" customWidth="1"/>
    <col min="6139" max="6371" width="9" style="25"/>
    <col min="6372" max="6372" width="6.25" style="25" customWidth="1"/>
    <col min="6373" max="6373" width="40.375" style="25" customWidth="1"/>
    <col min="6374" max="6374" width="12.5" style="25" customWidth="1"/>
    <col min="6375" max="6387" width="0" style="25" hidden="1" customWidth="1"/>
    <col min="6388" max="6389" width="16" style="25" customWidth="1"/>
    <col min="6390" max="6391" width="13.875" style="25" customWidth="1"/>
    <col min="6392" max="6392" width="11.125" style="25" customWidth="1"/>
    <col min="6393" max="6393" width="11.25" style="25" customWidth="1"/>
    <col min="6394" max="6394" width="11.75" style="25" bestFit="1" customWidth="1"/>
    <col min="6395" max="6627" width="9" style="25"/>
    <col min="6628" max="6628" width="6.25" style="25" customWidth="1"/>
    <col min="6629" max="6629" width="40.375" style="25" customWidth="1"/>
    <col min="6630" max="6630" width="12.5" style="25" customWidth="1"/>
    <col min="6631" max="6643" width="0" style="25" hidden="1" customWidth="1"/>
    <col min="6644" max="6645" width="16" style="25" customWidth="1"/>
    <col min="6646" max="6647" width="13.875" style="25" customWidth="1"/>
    <col min="6648" max="6648" width="11.125" style="25" customWidth="1"/>
    <col min="6649" max="6649" width="11.25" style="25" customWidth="1"/>
    <col min="6650" max="6650" width="11.75" style="25" bestFit="1" customWidth="1"/>
    <col min="6651" max="6883" width="9" style="25"/>
    <col min="6884" max="6884" width="6.25" style="25" customWidth="1"/>
    <col min="6885" max="6885" width="40.375" style="25" customWidth="1"/>
    <col min="6886" max="6886" width="12.5" style="25" customWidth="1"/>
    <col min="6887" max="6899" width="0" style="25" hidden="1" customWidth="1"/>
    <col min="6900" max="6901" width="16" style="25" customWidth="1"/>
    <col min="6902" max="6903" width="13.875" style="25" customWidth="1"/>
    <col min="6904" max="6904" width="11.125" style="25" customWidth="1"/>
    <col min="6905" max="6905" width="11.25" style="25" customWidth="1"/>
    <col min="6906" max="6906" width="11.75" style="25" bestFit="1" customWidth="1"/>
    <col min="6907" max="7139" width="9" style="25"/>
    <col min="7140" max="7140" width="6.25" style="25" customWidth="1"/>
    <col min="7141" max="7141" width="40.375" style="25" customWidth="1"/>
    <col min="7142" max="7142" width="12.5" style="25" customWidth="1"/>
    <col min="7143" max="7155" width="0" style="25" hidden="1" customWidth="1"/>
    <col min="7156" max="7157" width="16" style="25" customWidth="1"/>
    <col min="7158" max="7159" width="13.875" style="25" customWidth="1"/>
    <col min="7160" max="7160" width="11.125" style="25" customWidth="1"/>
    <col min="7161" max="7161" width="11.25" style="25" customWidth="1"/>
    <col min="7162" max="7162" width="11.75" style="25" bestFit="1" customWidth="1"/>
    <col min="7163" max="7395" width="9" style="25"/>
    <col min="7396" max="7396" width="6.25" style="25" customWidth="1"/>
    <col min="7397" max="7397" width="40.375" style="25" customWidth="1"/>
    <col min="7398" max="7398" width="12.5" style="25" customWidth="1"/>
    <col min="7399" max="7411" width="0" style="25" hidden="1" customWidth="1"/>
    <col min="7412" max="7413" width="16" style="25" customWidth="1"/>
    <col min="7414" max="7415" width="13.875" style="25" customWidth="1"/>
    <col min="7416" max="7416" width="11.125" style="25" customWidth="1"/>
    <col min="7417" max="7417" width="11.25" style="25" customWidth="1"/>
    <col min="7418" max="7418" width="11.75" style="25" bestFit="1" customWidth="1"/>
    <col min="7419" max="7651" width="9" style="25"/>
    <col min="7652" max="7652" width="6.25" style="25" customWidth="1"/>
    <col min="7653" max="7653" width="40.375" style="25" customWidth="1"/>
    <col min="7654" max="7654" width="12.5" style="25" customWidth="1"/>
    <col min="7655" max="7667" width="0" style="25" hidden="1" customWidth="1"/>
    <col min="7668" max="7669" width="16" style="25" customWidth="1"/>
    <col min="7670" max="7671" width="13.875" style="25" customWidth="1"/>
    <col min="7672" max="7672" width="11.125" style="25" customWidth="1"/>
    <col min="7673" max="7673" width="11.25" style="25" customWidth="1"/>
    <col min="7674" max="7674" width="11.75" style="25" bestFit="1" customWidth="1"/>
    <col min="7675" max="7907" width="9" style="25"/>
    <col min="7908" max="7908" width="6.25" style="25" customWidth="1"/>
    <col min="7909" max="7909" width="40.375" style="25" customWidth="1"/>
    <col min="7910" max="7910" width="12.5" style="25" customWidth="1"/>
    <col min="7911" max="7923" width="0" style="25" hidden="1" customWidth="1"/>
    <col min="7924" max="7925" width="16" style="25" customWidth="1"/>
    <col min="7926" max="7927" width="13.875" style="25" customWidth="1"/>
    <col min="7928" max="7928" width="11.125" style="25" customWidth="1"/>
    <col min="7929" max="7929" width="11.25" style="25" customWidth="1"/>
    <col min="7930" max="7930" width="11.75" style="25" bestFit="1" customWidth="1"/>
    <col min="7931" max="8163" width="9" style="25"/>
    <col min="8164" max="8164" width="6.25" style="25" customWidth="1"/>
    <col min="8165" max="8165" width="40.375" style="25" customWidth="1"/>
    <col min="8166" max="8166" width="12.5" style="25" customWidth="1"/>
    <col min="8167" max="8179" width="0" style="25" hidden="1" customWidth="1"/>
    <col min="8180" max="8181" width="16" style="25" customWidth="1"/>
    <col min="8182" max="8183" width="13.875" style="25" customWidth="1"/>
    <col min="8184" max="8184" width="11.125" style="25" customWidth="1"/>
    <col min="8185" max="8185" width="11.25" style="25" customWidth="1"/>
    <col min="8186" max="8186" width="11.75" style="25" bestFit="1" customWidth="1"/>
    <col min="8187" max="8419" width="9" style="25"/>
    <col min="8420" max="8420" width="6.25" style="25" customWidth="1"/>
    <col min="8421" max="8421" width="40.375" style="25" customWidth="1"/>
    <col min="8422" max="8422" width="12.5" style="25" customWidth="1"/>
    <col min="8423" max="8435" width="0" style="25" hidden="1" customWidth="1"/>
    <col min="8436" max="8437" width="16" style="25" customWidth="1"/>
    <col min="8438" max="8439" width="13.875" style="25" customWidth="1"/>
    <col min="8440" max="8440" width="11.125" style="25" customWidth="1"/>
    <col min="8441" max="8441" width="11.25" style="25" customWidth="1"/>
    <col min="8442" max="8442" width="11.75" style="25" bestFit="1" customWidth="1"/>
    <col min="8443" max="8675" width="9" style="25"/>
    <col min="8676" max="8676" width="6.25" style="25" customWidth="1"/>
    <col min="8677" max="8677" width="40.375" style="25" customWidth="1"/>
    <col min="8678" max="8678" width="12.5" style="25" customWidth="1"/>
    <col min="8679" max="8691" width="0" style="25" hidden="1" customWidth="1"/>
    <col min="8692" max="8693" width="16" style="25" customWidth="1"/>
    <col min="8694" max="8695" width="13.875" style="25" customWidth="1"/>
    <col min="8696" max="8696" width="11.125" style="25" customWidth="1"/>
    <col min="8697" max="8697" width="11.25" style="25" customWidth="1"/>
    <col min="8698" max="8698" width="11.75" style="25" bestFit="1" customWidth="1"/>
    <col min="8699" max="8931" width="9" style="25"/>
    <col min="8932" max="8932" width="6.25" style="25" customWidth="1"/>
    <col min="8933" max="8933" width="40.375" style="25" customWidth="1"/>
    <col min="8934" max="8934" width="12.5" style="25" customWidth="1"/>
    <col min="8935" max="8947" width="0" style="25" hidden="1" customWidth="1"/>
    <col min="8948" max="8949" width="16" style="25" customWidth="1"/>
    <col min="8950" max="8951" width="13.875" style="25" customWidth="1"/>
    <col min="8952" max="8952" width="11.125" style="25" customWidth="1"/>
    <col min="8953" max="8953" width="11.25" style="25" customWidth="1"/>
    <col min="8954" max="8954" width="11.75" style="25" bestFit="1" customWidth="1"/>
    <col min="8955" max="9187" width="9" style="25"/>
    <col min="9188" max="9188" width="6.25" style="25" customWidth="1"/>
    <col min="9189" max="9189" width="40.375" style="25" customWidth="1"/>
    <col min="9190" max="9190" width="12.5" style="25" customWidth="1"/>
    <col min="9191" max="9203" width="0" style="25" hidden="1" customWidth="1"/>
    <col min="9204" max="9205" width="16" style="25" customWidth="1"/>
    <col min="9206" max="9207" width="13.875" style="25" customWidth="1"/>
    <col min="9208" max="9208" width="11.125" style="25" customWidth="1"/>
    <col min="9209" max="9209" width="11.25" style="25" customWidth="1"/>
    <col min="9210" max="9210" width="11.75" style="25" bestFit="1" customWidth="1"/>
    <col min="9211" max="9443" width="9" style="25"/>
    <col min="9444" max="9444" width="6.25" style="25" customWidth="1"/>
    <col min="9445" max="9445" width="40.375" style="25" customWidth="1"/>
    <col min="9446" max="9446" width="12.5" style="25" customWidth="1"/>
    <col min="9447" max="9459" width="0" style="25" hidden="1" customWidth="1"/>
    <col min="9460" max="9461" width="16" style="25" customWidth="1"/>
    <col min="9462" max="9463" width="13.875" style="25" customWidth="1"/>
    <col min="9464" max="9464" width="11.125" style="25" customWidth="1"/>
    <col min="9465" max="9465" width="11.25" style="25" customWidth="1"/>
    <col min="9466" max="9466" width="11.75" style="25" bestFit="1" customWidth="1"/>
    <col min="9467" max="9699" width="9" style="25"/>
    <col min="9700" max="9700" width="6.25" style="25" customWidth="1"/>
    <col min="9701" max="9701" width="40.375" style="25" customWidth="1"/>
    <col min="9702" max="9702" width="12.5" style="25" customWidth="1"/>
    <col min="9703" max="9715" width="0" style="25" hidden="1" customWidth="1"/>
    <col min="9716" max="9717" width="16" style="25" customWidth="1"/>
    <col min="9718" max="9719" width="13.875" style="25" customWidth="1"/>
    <col min="9720" max="9720" width="11.125" style="25" customWidth="1"/>
    <col min="9721" max="9721" width="11.25" style="25" customWidth="1"/>
    <col min="9722" max="9722" width="11.75" style="25" bestFit="1" customWidth="1"/>
    <col min="9723" max="9955" width="9" style="25"/>
    <col min="9956" max="9956" width="6.25" style="25" customWidth="1"/>
    <col min="9957" max="9957" width="40.375" style="25" customWidth="1"/>
    <col min="9958" max="9958" width="12.5" style="25" customWidth="1"/>
    <col min="9959" max="9971" width="0" style="25" hidden="1" customWidth="1"/>
    <col min="9972" max="9973" width="16" style="25" customWidth="1"/>
    <col min="9974" max="9975" width="13.875" style="25" customWidth="1"/>
    <col min="9976" max="9976" width="11.125" style="25" customWidth="1"/>
    <col min="9977" max="9977" width="11.25" style="25" customWidth="1"/>
    <col min="9978" max="9978" width="11.75" style="25" bestFit="1" customWidth="1"/>
    <col min="9979" max="10211" width="9" style="25"/>
    <col min="10212" max="10212" width="6.25" style="25" customWidth="1"/>
    <col min="10213" max="10213" width="40.375" style="25" customWidth="1"/>
    <col min="10214" max="10214" width="12.5" style="25" customWidth="1"/>
    <col min="10215" max="10227" width="0" style="25" hidden="1" customWidth="1"/>
    <col min="10228" max="10229" width="16" style="25" customWidth="1"/>
    <col min="10230" max="10231" width="13.875" style="25" customWidth="1"/>
    <col min="10232" max="10232" width="11.125" style="25" customWidth="1"/>
    <col min="10233" max="10233" width="11.25" style="25" customWidth="1"/>
    <col min="10234" max="10234" width="11.75" style="25" bestFit="1" customWidth="1"/>
    <col min="10235" max="10467" width="9" style="25"/>
    <col min="10468" max="10468" width="6.25" style="25" customWidth="1"/>
    <col min="10469" max="10469" width="40.375" style="25" customWidth="1"/>
    <col min="10470" max="10470" width="12.5" style="25" customWidth="1"/>
    <col min="10471" max="10483" width="0" style="25" hidden="1" customWidth="1"/>
    <col min="10484" max="10485" width="16" style="25" customWidth="1"/>
    <col min="10486" max="10487" width="13.875" style="25" customWidth="1"/>
    <col min="10488" max="10488" width="11.125" style="25" customWidth="1"/>
    <col min="10489" max="10489" width="11.25" style="25" customWidth="1"/>
    <col min="10490" max="10490" width="11.75" style="25" bestFit="1" customWidth="1"/>
    <col min="10491" max="10723" width="9" style="25"/>
    <col min="10724" max="10724" width="6.25" style="25" customWidth="1"/>
    <col min="10725" max="10725" width="40.375" style="25" customWidth="1"/>
    <col min="10726" max="10726" width="12.5" style="25" customWidth="1"/>
    <col min="10727" max="10739" width="0" style="25" hidden="1" customWidth="1"/>
    <col min="10740" max="10741" width="16" style="25" customWidth="1"/>
    <col min="10742" max="10743" width="13.875" style="25" customWidth="1"/>
    <col min="10744" max="10744" width="11.125" style="25" customWidth="1"/>
    <col min="10745" max="10745" width="11.25" style="25" customWidth="1"/>
    <col min="10746" max="10746" width="11.75" style="25" bestFit="1" customWidth="1"/>
    <col min="10747" max="10979" width="9" style="25"/>
    <col min="10980" max="10980" width="6.25" style="25" customWidth="1"/>
    <col min="10981" max="10981" width="40.375" style="25" customWidth="1"/>
    <col min="10982" max="10982" width="12.5" style="25" customWidth="1"/>
    <col min="10983" max="10995" width="0" style="25" hidden="1" customWidth="1"/>
    <col min="10996" max="10997" width="16" style="25" customWidth="1"/>
    <col min="10998" max="10999" width="13.875" style="25" customWidth="1"/>
    <col min="11000" max="11000" width="11.125" style="25" customWidth="1"/>
    <col min="11001" max="11001" width="11.25" style="25" customWidth="1"/>
    <col min="11002" max="11002" width="11.75" style="25" bestFit="1" customWidth="1"/>
    <col min="11003" max="11235" width="9" style="25"/>
    <col min="11236" max="11236" width="6.25" style="25" customWidth="1"/>
    <col min="11237" max="11237" width="40.375" style="25" customWidth="1"/>
    <col min="11238" max="11238" width="12.5" style="25" customWidth="1"/>
    <col min="11239" max="11251" width="0" style="25" hidden="1" customWidth="1"/>
    <col min="11252" max="11253" width="16" style="25" customWidth="1"/>
    <col min="11254" max="11255" width="13.875" style="25" customWidth="1"/>
    <col min="11256" max="11256" width="11.125" style="25" customWidth="1"/>
    <col min="11257" max="11257" width="11.25" style="25" customWidth="1"/>
    <col min="11258" max="11258" width="11.75" style="25" bestFit="1" customWidth="1"/>
    <col min="11259" max="11491" width="9" style="25"/>
    <col min="11492" max="11492" width="6.25" style="25" customWidth="1"/>
    <col min="11493" max="11493" width="40.375" style="25" customWidth="1"/>
    <col min="11494" max="11494" width="12.5" style="25" customWidth="1"/>
    <col min="11495" max="11507" width="0" style="25" hidden="1" customWidth="1"/>
    <col min="11508" max="11509" width="16" style="25" customWidth="1"/>
    <col min="11510" max="11511" width="13.875" style="25" customWidth="1"/>
    <col min="11512" max="11512" width="11.125" style="25" customWidth="1"/>
    <col min="11513" max="11513" width="11.25" style="25" customWidth="1"/>
    <col min="11514" max="11514" width="11.75" style="25" bestFit="1" customWidth="1"/>
    <col min="11515" max="11747" width="9" style="25"/>
    <col min="11748" max="11748" width="6.25" style="25" customWidth="1"/>
    <col min="11749" max="11749" width="40.375" style="25" customWidth="1"/>
    <col min="11750" max="11750" width="12.5" style="25" customWidth="1"/>
    <col min="11751" max="11763" width="0" style="25" hidden="1" customWidth="1"/>
    <col min="11764" max="11765" width="16" style="25" customWidth="1"/>
    <col min="11766" max="11767" width="13.875" style="25" customWidth="1"/>
    <col min="11768" max="11768" width="11.125" style="25" customWidth="1"/>
    <col min="11769" max="11769" width="11.25" style="25" customWidth="1"/>
    <col min="11770" max="11770" width="11.75" style="25" bestFit="1" customWidth="1"/>
    <col min="11771" max="12003" width="9" style="25"/>
    <col min="12004" max="12004" width="6.25" style="25" customWidth="1"/>
    <col min="12005" max="12005" width="40.375" style="25" customWidth="1"/>
    <col min="12006" max="12006" width="12.5" style="25" customWidth="1"/>
    <col min="12007" max="12019" width="0" style="25" hidden="1" customWidth="1"/>
    <col min="12020" max="12021" width="16" style="25" customWidth="1"/>
    <col min="12022" max="12023" width="13.875" style="25" customWidth="1"/>
    <col min="12024" max="12024" width="11.125" style="25" customWidth="1"/>
    <col min="12025" max="12025" width="11.25" style="25" customWidth="1"/>
    <col min="12026" max="12026" width="11.75" style="25" bestFit="1" customWidth="1"/>
    <col min="12027" max="12259" width="9" style="25"/>
    <col min="12260" max="12260" width="6.25" style="25" customWidth="1"/>
    <col min="12261" max="12261" width="40.375" style="25" customWidth="1"/>
    <col min="12262" max="12262" width="12.5" style="25" customWidth="1"/>
    <col min="12263" max="12275" width="0" style="25" hidden="1" customWidth="1"/>
    <col min="12276" max="12277" width="16" style="25" customWidth="1"/>
    <col min="12278" max="12279" width="13.875" style="25" customWidth="1"/>
    <col min="12280" max="12280" width="11.125" style="25" customWidth="1"/>
    <col min="12281" max="12281" width="11.25" style="25" customWidth="1"/>
    <col min="12282" max="12282" width="11.75" style="25" bestFit="1" customWidth="1"/>
    <col min="12283" max="12515" width="9" style="25"/>
    <col min="12516" max="12516" width="6.25" style="25" customWidth="1"/>
    <col min="12517" max="12517" width="40.375" style="25" customWidth="1"/>
    <col min="12518" max="12518" width="12.5" style="25" customWidth="1"/>
    <col min="12519" max="12531" width="0" style="25" hidden="1" customWidth="1"/>
    <col min="12532" max="12533" width="16" style="25" customWidth="1"/>
    <col min="12534" max="12535" width="13.875" style="25" customWidth="1"/>
    <col min="12536" max="12536" width="11.125" style="25" customWidth="1"/>
    <col min="12537" max="12537" width="11.25" style="25" customWidth="1"/>
    <col min="12538" max="12538" width="11.75" style="25" bestFit="1" customWidth="1"/>
    <col min="12539" max="12771" width="9" style="25"/>
    <col min="12772" max="12772" width="6.25" style="25" customWidth="1"/>
    <col min="12773" max="12773" width="40.375" style="25" customWidth="1"/>
    <col min="12774" max="12774" width="12.5" style="25" customWidth="1"/>
    <col min="12775" max="12787" width="0" style="25" hidden="1" customWidth="1"/>
    <col min="12788" max="12789" width="16" style="25" customWidth="1"/>
    <col min="12790" max="12791" width="13.875" style="25" customWidth="1"/>
    <col min="12792" max="12792" width="11.125" style="25" customWidth="1"/>
    <col min="12793" max="12793" width="11.25" style="25" customWidth="1"/>
    <col min="12794" max="12794" width="11.75" style="25" bestFit="1" customWidth="1"/>
    <col min="12795" max="13027" width="9" style="25"/>
    <col min="13028" max="13028" width="6.25" style="25" customWidth="1"/>
    <col min="13029" max="13029" width="40.375" style="25" customWidth="1"/>
    <col min="13030" max="13030" width="12.5" style="25" customWidth="1"/>
    <col min="13031" max="13043" width="0" style="25" hidden="1" customWidth="1"/>
    <col min="13044" max="13045" width="16" style="25" customWidth="1"/>
    <col min="13046" max="13047" width="13.875" style="25" customWidth="1"/>
    <col min="13048" max="13048" width="11.125" style="25" customWidth="1"/>
    <col min="13049" max="13049" width="11.25" style="25" customWidth="1"/>
    <col min="13050" max="13050" width="11.75" style="25" bestFit="1" customWidth="1"/>
    <col min="13051" max="13283" width="9" style="25"/>
    <col min="13284" max="13284" width="6.25" style="25" customWidth="1"/>
    <col min="13285" max="13285" width="40.375" style="25" customWidth="1"/>
    <col min="13286" max="13286" width="12.5" style="25" customWidth="1"/>
    <col min="13287" max="13299" width="0" style="25" hidden="1" customWidth="1"/>
    <col min="13300" max="13301" width="16" style="25" customWidth="1"/>
    <col min="13302" max="13303" width="13.875" style="25" customWidth="1"/>
    <col min="13304" max="13304" width="11.125" style="25" customWidth="1"/>
    <col min="13305" max="13305" width="11.25" style="25" customWidth="1"/>
    <col min="13306" max="13306" width="11.75" style="25" bestFit="1" customWidth="1"/>
    <col min="13307" max="13539" width="9" style="25"/>
    <col min="13540" max="13540" width="6.25" style="25" customWidth="1"/>
    <col min="13541" max="13541" width="40.375" style="25" customWidth="1"/>
    <col min="13542" max="13542" width="12.5" style="25" customWidth="1"/>
    <col min="13543" max="13555" width="0" style="25" hidden="1" customWidth="1"/>
    <col min="13556" max="13557" width="16" style="25" customWidth="1"/>
    <col min="13558" max="13559" width="13.875" style="25" customWidth="1"/>
    <col min="13560" max="13560" width="11.125" style="25" customWidth="1"/>
    <col min="13561" max="13561" width="11.25" style="25" customWidth="1"/>
    <col min="13562" max="13562" width="11.75" style="25" bestFit="1" customWidth="1"/>
    <col min="13563" max="13795" width="9" style="25"/>
    <col min="13796" max="13796" width="6.25" style="25" customWidth="1"/>
    <col min="13797" max="13797" width="40.375" style="25" customWidth="1"/>
    <col min="13798" max="13798" width="12.5" style="25" customWidth="1"/>
    <col min="13799" max="13811" width="0" style="25" hidden="1" customWidth="1"/>
    <col min="13812" max="13813" width="16" style="25" customWidth="1"/>
    <col min="13814" max="13815" width="13.875" style="25" customWidth="1"/>
    <col min="13816" max="13816" width="11.125" style="25" customWidth="1"/>
    <col min="13817" max="13817" width="11.25" style="25" customWidth="1"/>
    <col min="13818" max="13818" width="11.75" style="25" bestFit="1" customWidth="1"/>
    <col min="13819" max="14051" width="9" style="25"/>
    <col min="14052" max="14052" width="6.25" style="25" customWidth="1"/>
    <col min="14053" max="14053" width="40.375" style="25" customWidth="1"/>
    <col min="14054" max="14054" width="12.5" style="25" customWidth="1"/>
    <col min="14055" max="14067" width="0" style="25" hidden="1" customWidth="1"/>
    <col min="14068" max="14069" width="16" style="25" customWidth="1"/>
    <col min="14070" max="14071" width="13.875" style="25" customWidth="1"/>
    <col min="14072" max="14072" width="11.125" style="25" customWidth="1"/>
    <col min="14073" max="14073" width="11.25" style="25" customWidth="1"/>
    <col min="14074" max="14074" width="11.75" style="25" bestFit="1" customWidth="1"/>
    <col min="14075" max="14307" width="9" style="25"/>
    <col min="14308" max="14308" width="6.25" style="25" customWidth="1"/>
    <col min="14309" max="14309" width="40.375" style="25" customWidth="1"/>
    <col min="14310" max="14310" width="12.5" style="25" customWidth="1"/>
    <col min="14311" max="14323" width="0" style="25" hidden="1" customWidth="1"/>
    <col min="14324" max="14325" width="16" style="25" customWidth="1"/>
    <col min="14326" max="14327" width="13.875" style="25" customWidth="1"/>
    <col min="14328" max="14328" width="11.125" style="25" customWidth="1"/>
    <col min="14329" max="14329" width="11.25" style="25" customWidth="1"/>
    <col min="14330" max="14330" width="11.75" style="25" bestFit="1" customWidth="1"/>
    <col min="14331" max="14563" width="9" style="25"/>
    <col min="14564" max="14564" width="6.25" style="25" customWidth="1"/>
    <col min="14565" max="14565" width="40.375" style="25" customWidth="1"/>
    <col min="14566" max="14566" width="12.5" style="25" customWidth="1"/>
    <col min="14567" max="14579" width="0" style="25" hidden="1" customWidth="1"/>
    <col min="14580" max="14581" width="16" style="25" customWidth="1"/>
    <col min="14582" max="14583" width="13.875" style="25" customWidth="1"/>
    <col min="14584" max="14584" width="11.125" style="25" customWidth="1"/>
    <col min="14585" max="14585" width="11.25" style="25" customWidth="1"/>
    <col min="14586" max="14586" width="11.75" style="25" bestFit="1" customWidth="1"/>
    <col min="14587" max="14819" width="9" style="25"/>
    <col min="14820" max="14820" width="6.25" style="25" customWidth="1"/>
    <col min="14821" max="14821" width="40.375" style="25" customWidth="1"/>
    <col min="14822" max="14822" width="12.5" style="25" customWidth="1"/>
    <col min="14823" max="14835" width="0" style="25" hidden="1" customWidth="1"/>
    <col min="14836" max="14837" width="16" style="25" customWidth="1"/>
    <col min="14838" max="14839" width="13.875" style="25" customWidth="1"/>
    <col min="14840" max="14840" width="11.125" style="25" customWidth="1"/>
    <col min="14841" max="14841" width="11.25" style="25" customWidth="1"/>
    <col min="14842" max="14842" width="11.75" style="25" bestFit="1" customWidth="1"/>
    <col min="14843" max="15075" width="9" style="25"/>
    <col min="15076" max="15076" width="6.25" style="25" customWidth="1"/>
    <col min="15077" max="15077" width="40.375" style="25" customWidth="1"/>
    <col min="15078" max="15078" width="12.5" style="25" customWidth="1"/>
    <col min="15079" max="15091" width="0" style="25" hidden="1" customWidth="1"/>
    <col min="15092" max="15093" width="16" style="25" customWidth="1"/>
    <col min="15094" max="15095" width="13.875" style="25" customWidth="1"/>
    <col min="15096" max="15096" width="11.125" style="25" customWidth="1"/>
    <col min="15097" max="15097" width="11.25" style="25" customWidth="1"/>
    <col min="15098" max="15098" width="11.75" style="25" bestFit="1" customWidth="1"/>
    <col min="15099" max="15331" width="9" style="25"/>
    <col min="15332" max="15332" width="6.25" style="25" customWidth="1"/>
    <col min="15333" max="15333" width="40.375" style="25" customWidth="1"/>
    <col min="15334" max="15334" width="12.5" style="25" customWidth="1"/>
    <col min="15335" max="15347" width="0" style="25" hidden="1" customWidth="1"/>
    <col min="15348" max="15349" width="16" style="25" customWidth="1"/>
    <col min="15350" max="15351" width="13.875" style="25" customWidth="1"/>
    <col min="15352" max="15352" width="11.125" style="25" customWidth="1"/>
    <col min="15353" max="15353" width="11.25" style="25" customWidth="1"/>
    <col min="15354" max="15354" width="11.75" style="25" bestFit="1" customWidth="1"/>
    <col min="15355" max="15587" width="9" style="25"/>
    <col min="15588" max="15588" width="6.25" style="25" customWidth="1"/>
    <col min="15589" max="15589" width="40.375" style="25" customWidth="1"/>
    <col min="15590" max="15590" width="12.5" style="25" customWidth="1"/>
    <col min="15591" max="15603" width="0" style="25" hidden="1" customWidth="1"/>
    <col min="15604" max="15605" width="16" style="25" customWidth="1"/>
    <col min="15606" max="15607" width="13.875" style="25" customWidth="1"/>
    <col min="15608" max="15608" width="11.125" style="25" customWidth="1"/>
    <col min="15609" max="15609" width="11.25" style="25" customWidth="1"/>
    <col min="15610" max="15610" width="11.75" style="25" bestFit="1" customWidth="1"/>
    <col min="15611" max="15843" width="9" style="25"/>
    <col min="15844" max="15844" width="6.25" style="25" customWidth="1"/>
    <col min="15845" max="15845" width="40.375" style="25" customWidth="1"/>
    <col min="15846" max="15846" width="12.5" style="25" customWidth="1"/>
    <col min="15847" max="15859" width="0" style="25" hidden="1" customWidth="1"/>
    <col min="15860" max="15861" width="16" style="25" customWidth="1"/>
    <col min="15862" max="15863" width="13.875" style="25" customWidth="1"/>
    <col min="15864" max="15864" width="11.125" style="25" customWidth="1"/>
    <col min="15865" max="15865" width="11.25" style="25" customWidth="1"/>
    <col min="15866" max="15866" width="11.75" style="25" bestFit="1" customWidth="1"/>
    <col min="15867" max="16099" width="9" style="25"/>
    <col min="16100" max="16100" width="6.25" style="25" customWidth="1"/>
    <col min="16101" max="16101" width="40.375" style="25" customWidth="1"/>
    <col min="16102" max="16102" width="12.5" style="25" customWidth="1"/>
    <col min="16103" max="16115" width="0" style="25" hidden="1" customWidth="1"/>
    <col min="16116" max="16117" width="16" style="25" customWidth="1"/>
    <col min="16118" max="16119" width="13.875" style="25" customWidth="1"/>
    <col min="16120" max="16120" width="11.125" style="25" customWidth="1"/>
    <col min="16121" max="16121" width="11.25" style="25" customWidth="1"/>
    <col min="16122" max="16122" width="11.75" style="25" bestFit="1" customWidth="1"/>
    <col min="16123" max="16384" width="9" style="25"/>
  </cols>
  <sheetData>
    <row r="1" spans="1:18" ht="21" customHeight="1">
      <c r="A1" s="12" t="s">
        <v>438</v>
      </c>
      <c r="B1" s="24"/>
      <c r="C1" s="24"/>
      <c r="D1" s="24"/>
      <c r="E1" s="24"/>
      <c r="F1" s="24"/>
      <c r="G1" s="24"/>
      <c r="H1" s="24"/>
      <c r="I1" s="24"/>
      <c r="J1" s="24"/>
      <c r="K1" s="24"/>
      <c r="L1" s="24"/>
      <c r="M1" s="24"/>
    </row>
    <row r="2" spans="1:18" ht="31.5" customHeight="1">
      <c r="A2" s="528" t="s">
        <v>365</v>
      </c>
      <c r="B2" s="528"/>
      <c r="C2" s="528"/>
      <c r="D2" s="528"/>
      <c r="E2" s="528"/>
      <c r="F2" s="528"/>
      <c r="G2" s="528"/>
      <c r="H2" s="528"/>
      <c r="I2" s="528"/>
      <c r="J2" s="528"/>
      <c r="K2" s="528"/>
      <c r="L2" s="528"/>
      <c r="M2" s="528"/>
    </row>
    <row r="3" spans="1:18">
      <c r="A3" s="529" t="str">
        <f>'BIỂU TH'!A3:K3</f>
        <v>(Kèm theo Báo cáo số 86 /BC-BKTXH, ngày 08 háng 12 năm 2022 củaBan KTXH, HĐND huyện Tuần Giáo)</v>
      </c>
      <c r="B3" s="529"/>
      <c r="C3" s="529"/>
      <c r="D3" s="529"/>
      <c r="E3" s="529"/>
      <c r="F3" s="529"/>
      <c r="G3" s="529"/>
      <c r="H3" s="529"/>
      <c r="I3" s="529"/>
      <c r="J3" s="529"/>
      <c r="K3" s="529"/>
      <c r="L3" s="529"/>
      <c r="M3" s="529"/>
    </row>
    <row r="4" spans="1:18" ht="21.75" customHeight="1">
      <c r="A4" s="530" t="s">
        <v>44</v>
      </c>
      <c r="B4" s="530"/>
      <c r="C4" s="530"/>
      <c r="D4" s="530"/>
      <c r="E4" s="530"/>
      <c r="F4" s="530"/>
      <c r="G4" s="530"/>
      <c r="H4" s="530"/>
      <c r="I4" s="530"/>
      <c r="J4" s="530"/>
      <c r="K4" s="530"/>
      <c r="L4" s="530"/>
      <c r="M4" s="530"/>
    </row>
    <row r="5" spans="1:18" s="26" customFormat="1" ht="36.75" customHeight="1">
      <c r="A5" s="531" t="s">
        <v>49</v>
      </c>
      <c r="B5" s="532" t="s">
        <v>1</v>
      </c>
      <c r="C5" s="532" t="s">
        <v>27</v>
      </c>
      <c r="D5" s="532" t="s">
        <v>87</v>
      </c>
      <c r="E5" s="548" t="s">
        <v>45</v>
      </c>
      <c r="F5" s="549"/>
      <c r="G5" s="548" t="s">
        <v>81</v>
      </c>
      <c r="H5" s="549"/>
      <c r="I5" s="532" t="s">
        <v>359</v>
      </c>
      <c r="J5" s="532"/>
      <c r="K5" s="525" t="s">
        <v>286</v>
      </c>
      <c r="L5" s="525" t="s">
        <v>443</v>
      </c>
      <c r="M5" s="525" t="s">
        <v>8</v>
      </c>
    </row>
    <row r="6" spans="1:18" s="26" customFormat="1" ht="31.5" customHeight="1">
      <c r="A6" s="531"/>
      <c r="B6" s="532"/>
      <c r="C6" s="532"/>
      <c r="D6" s="532"/>
      <c r="E6" s="550"/>
      <c r="F6" s="551"/>
      <c r="G6" s="532" t="s">
        <v>19</v>
      </c>
      <c r="H6" s="532" t="s">
        <v>85</v>
      </c>
      <c r="I6" s="532" t="s">
        <v>19</v>
      </c>
      <c r="J6" s="532" t="s">
        <v>362</v>
      </c>
      <c r="K6" s="526"/>
      <c r="L6" s="526"/>
      <c r="M6" s="526"/>
    </row>
    <row r="7" spans="1:18" s="26" customFormat="1" ht="26.25" customHeight="1">
      <c r="A7" s="531"/>
      <c r="B7" s="532"/>
      <c r="C7" s="532"/>
      <c r="D7" s="532"/>
      <c r="E7" s="552"/>
      <c r="F7" s="553"/>
      <c r="G7" s="532"/>
      <c r="H7" s="532"/>
      <c r="I7" s="532"/>
      <c r="J7" s="532"/>
      <c r="K7" s="527"/>
      <c r="L7" s="527"/>
      <c r="M7" s="526"/>
    </row>
    <row r="8" spans="1:18" s="379" customFormat="1" ht="22.5" customHeight="1">
      <c r="A8" s="383">
        <v>1</v>
      </c>
      <c r="B8" s="384">
        <v>2</v>
      </c>
      <c r="C8" s="383">
        <v>3</v>
      </c>
      <c r="D8" s="384">
        <v>4</v>
      </c>
      <c r="E8" s="384">
        <v>5</v>
      </c>
      <c r="F8" s="383">
        <v>5</v>
      </c>
      <c r="G8" s="384">
        <v>6</v>
      </c>
      <c r="H8" s="383">
        <v>7</v>
      </c>
      <c r="I8" s="384">
        <v>8</v>
      </c>
      <c r="J8" s="383">
        <v>9</v>
      </c>
      <c r="K8" s="384">
        <v>10</v>
      </c>
      <c r="L8" s="383">
        <v>11</v>
      </c>
      <c r="M8" s="384">
        <v>12</v>
      </c>
    </row>
    <row r="9" spans="1:18" ht="36.75" customHeight="1">
      <c r="A9" s="458"/>
      <c r="B9" s="236" t="s">
        <v>54</v>
      </c>
      <c r="C9" s="28"/>
      <c r="D9" s="99">
        <f>SUM(D10:D14)</f>
        <v>108000</v>
      </c>
      <c r="E9" s="99">
        <f t="shared" ref="E9:L9" si="0">SUM(E10:E14)</f>
        <v>22234</v>
      </c>
      <c r="F9" s="99">
        <f t="shared" si="0"/>
        <v>22234</v>
      </c>
      <c r="G9" s="99">
        <f t="shared" si="0"/>
        <v>41413.555999999997</v>
      </c>
      <c r="H9" s="99">
        <f t="shared" si="0"/>
        <v>46716.504999999997</v>
      </c>
      <c r="I9" s="99">
        <f t="shared" si="0"/>
        <v>22234</v>
      </c>
      <c r="J9" s="99">
        <f t="shared" si="0"/>
        <v>39628</v>
      </c>
      <c r="K9" s="99">
        <f t="shared" si="0"/>
        <v>22234</v>
      </c>
      <c r="L9" s="99">
        <f t="shared" si="0"/>
        <v>23368</v>
      </c>
      <c r="M9" s="507"/>
      <c r="N9" s="25">
        <f>+D9-J9-L9</f>
        <v>45004</v>
      </c>
      <c r="O9" s="25">
        <f>+E9-K9</f>
        <v>0</v>
      </c>
      <c r="P9" s="25">
        <f>+H9-J9</f>
        <v>7088.5049999999974</v>
      </c>
      <c r="Q9" s="320">
        <f>+H9-G9</f>
        <v>5302.9490000000005</v>
      </c>
      <c r="R9" s="25">
        <f>+J9-I9</f>
        <v>17394</v>
      </c>
    </row>
    <row r="10" spans="1:18" s="165" customFormat="1" ht="43.5" customHeight="1">
      <c r="A10" s="13">
        <v>1</v>
      </c>
      <c r="B10" s="31" t="s">
        <v>29</v>
      </c>
      <c r="C10" s="14" t="s">
        <v>30</v>
      </c>
      <c r="D10" s="159">
        <v>5000</v>
      </c>
      <c r="E10" s="159">
        <f>F10</f>
        <v>1500</v>
      </c>
      <c r="F10" s="104">
        <v>1500</v>
      </c>
      <c r="G10" s="104">
        <f>3923+570.14</f>
        <v>4493.1400000000003</v>
      </c>
      <c r="H10" s="104">
        <f>219+G10</f>
        <v>4712.1400000000003</v>
      </c>
      <c r="I10" s="104">
        <v>1500</v>
      </c>
      <c r="J10" s="104">
        <f>2500+I10</f>
        <v>4000</v>
      </c>
      <c r="K10" s="104">
        <v>1500</v>
      </c>
      <c r="L10" s="102">
        <v>969</v>
      </c>
      <c r="M10" s="508"/>
      <c r="N10" s="25">
        <f t="shared" ref="N10:N15" si="1">+D10-J10-L10</f>
        <v>31</v>
      </c>
      <c r="O10" s="25">
        <f t="shared" ref="O10:O15" si="2">+E10-K10</f>
        <v>0</v>
      </c>
      <c r="P10" s="25">
        <f t="shared" ref="P10:P15" si="3">+H10-J10</f>
        <v>712.14000000000033</v>
      </c>
      <c r="Q10" s="320">
        <f t="shared" ref="Q10:Q15" si="4">+H10-G10</f>
        <v>219</v>
      </c>
      <c r="R10" s="25">
        <f t="shared" ref="R10:R15" si="5">+J10-I10</f>
        <v>2500</v>
      </c>
    </row>
    <row r="11" spans="1:18" ht="42.6" customHeight="1">
      <c r="A11" s="13">
        <v>2</v>
      </c>
      <c r="B11" s="31" t="s">
        <v>31</v>
      </c>
      <c r="C11" s="14" t="s">
        <v>30</v>
      </c>
      <c r="D11" s="159">
        <v>40000</v>
      </c>
      <c r="E11" s="159">
        <f t="shared" ref="E11:E14" si="6">F11</f>
        <v>8700</v>
      </c>
      <c r="F11" s="104">
        <v>8700</v>
      </c>
      <c r="G11" s="104">
        <f>13673.7+4737.39+283</f>
        <v>18694.09</v>
      </c>
      <c r="H11" s="104">
        <f>472.045+G11</f>
        <v>19166.134999999998</v>
      </c>
      <c r="I11" s="104">
        <v>8700</v>
      </c>
      <c r="J11" s="104">
        <f>4360+I11</f>
        <v>13060</v>
      </c>
      <c r="K11" s="104">
        <v>8700</v>
      </c>
      <c r="L11" s="104">
        <f>8818+31</f>
        <v>8849</v>
      </c>
      <c r="M11" s="495"/>
      <c r="N11" s="25">
        <f t="shared" si="1"/>
        <v>18091</v>
      </c>
      <c r="O11" s="25">
        <f t="shared" si="2"/>
        <v>0</v>
      </c>
      <c r="P11" s="25">
        <f t="shared" si="3"/>
        <v>6106.1349999999984</v>
      </c>
      <c r="Q11" s="320">
        <f t="shared" si="4"/>
        <v>472.04499999999825</v>
      </c>
      <c r="R11" s="25">
        <f t="shared" si="5"/>
        <v>4360</v>
      </c>
    </row>
    <row r="12" spans="1:18" s="165" customFormat="1" ht="55.5" customHeight="1">
      <c r="A12" s="13">
        <v>3</v>
      </c>
      <c r="B12" s="31" t="s">
        <v>32</v>
      </c>
      <c r="C12" s="14" t="s">
        <v>30</v>
      </c>
      <c r="D12" s="159">
        <v>18000</v>
      </c>
      <c r="E12" s="159">
        <f t="shared" si="6"/>
        <v>4500</v>
      </c>
      <c r="F12" s="104">
        <v>4500</v>
      </c>
      <c r="G12" s="104">
        <f>5552.4+2668.468</f>
        <v>8220.8679999999986</v>
      </c>
      <c r="H12" s="104">
        <f>6365.532+2668.468</f>
        <v>9034</v>
      </c>
      <c r="I12" s="104">
        <v>4500</v>
      </c>
      <c r="J12" s="104">
        <f>4534+I12</f>
        <v>9034</v>
      </c>
      <c r="K12" s="104">
        <v>4500</v>
      </c>
      <c r="L12" s="104">
        <v>6000</v>
      </c>
      <c r="M12" s="508"/>
      <c r="N12" s="25">
        <f t="shared" si="1"/>
        <v>2966</v>
      </c>
      <c r="O12" s="25">
        <f t="shared" si="2"/>
        <v>0</v>
      </c>
      <c r="P12" s="25">
        <f t="shared" si="3"/>
        <v>0</v>
      </c>
      <c r="Q12" s="320">
        <f t="shared" si="4"/>
        <v>813.13200000000143</v>
      </c>
      <c r="R12" s="25">
        <f t="shared" si="5"/>
        <v>4534</v>
      </c>
    </row>
    <row r="13" spans="1:18" s="165" customFormat="1" ht="47.25" customHeight="1">
      <c r="A13" s="13">
        <v>4</v>
      </c>
      <c r="B13" s="485" t="s">
        <v>33</v>
      </c>
      <c r="C13" s="14" t="s">
        <v>30</v>
      </c>
      <c r="D13" s="159">
        <v>33000</v>
      </c>
      <c r="E13" s="159">
        <f t="shared" si="6"/>
        <v>6534</v>
      </c>
      <c r="F13" s="494">
        <v>6534</v>
      </c>
      <c r="G13" s="494">
        <f>4139+1765.4+4101.058</f>
        <v>10005.457999999999</v>
      </c>
      <c r="H13" s="104">
        <f>6432.942+4101.058</f>
        <v>10534</v>
      </c>
      <c r="I13" s="494">
        <v>6534</v>
      </c>
      <c r="J13" s="494">
        <f>4000+I13</f>
        <v>10534</v>
      </c>
      <c r="K13" s="494">
        <v>6534</v>
      </c>
      <c r="L13" s="494">
        <v>7550</v>
      </c>
      <c r="M13" s="508"/>
      <c r="N13" s="25">
        <f t="shared" si="1"/>
        <v>14916</v>
      </c>
      <c r="O13" s="25">
        <f t="shared" si="2"/>
        <v>0</v>
      </c>
      <c r="P13" s="25">
        <f t="shared" si="3"/>
        <v>0</v>
      </c>
      <c r="Q13" s="320">
        <f t="shared" si="4"/>
        <v>528.54200000000128</v>
      </c>
      <c r="R13" s="25">
        <f t="shared" si="5"/>
        <v>4000</v>
      </c>
    </row>
    <row r="14" spans="1:18" ht="36" customHeight="1">
      <c r="A14" s="13">
        <v>5</v>
      </c>
      <c r="B14" s="485" t="s">
        <v>34</v>
      </c>
      <c r="C14" s="14" t="s">
        <v>35</v>
      </c>
      <c r="D14" s="159">
        <v>12000</v>
      </c>
      <c r="E14" s="159">
        <f t="shared" si="6"/>
        <v>1000</v>
      </c>
      <c r="F14" s="494">
        <v>1000</v>
      </c>
      <c r="G14" s="494"/>
      <c r="H14" s="494">
        <f>2934.23+336</f>
        <v>3270.23</v>
      </c>
      <c r="I14" s="494">
        <v>1000</v>
      </c>
      <c r="J14" s="494">
        <f>2000+I14</f>
        <v>3000</v>
      </c>
      <c r="K14" s="494">
        <v>1000</v>
      </c>
      <c r="L14" s="494"/>
      <c r="M14" s="98" t="s">
        <v>191</v>
      </c>
      <c r="N14" s="25">
        <f t="shared" si="1"/>
        <v>9000</v>
      </c>
      <c r="O14" s="25">
        <f t="shared" si="2"/>
        <v>0</v>
      </c>
      <c r="P14" s="25">
        <f t="shared" si="3"/>
        <v>270.23</v>
      </c>
      <c r="Q14" s="320">
        <f t="shared" si="4"/>
        <v>3270.23</v>
      </c>
      <c r="R14" s="25">
        <f t="shared" si="5"/>
        <v>2000</v>
      </c>
    </row>
    <row r="15" spans="1:18" ht="30.75" customHeight="1">
      <c r="A15" s="323"/>
      <c r="B15" s="322"/>
      <c r="C15" s="14"/>
      <c r="D15" s="476"/>
      <c r="E15" s="476"/>
      <c r="F15" s="230"/>
      <c r="G15" s="230"/>
      <c r="H15" s="230"/>
      <c r="I15" s="230"/>
      <c r="J15" s="230"/>
      <c r="K15" s="230"/>
      <c r="L15" s="494"/>
      <c r="M15" s="235"/>
      <c r="N15" s="25">
        <f t="shared" si="1"/>
        <v>0</v>
      </c>
      <c r="O15" s="25">
        <f t="shared" si="2"/>
        <v>0</v>
      </c>
      <c r="P15" s="25">
        <f t="shared" si="3"/>
        <v>0</v>
      </c>
      <c r="Q15" s="320">
        <f t="shared" si="4"/>
        <v>0</v>
      </c>
      <c r="R15" s="25">
        <f t="shared" si="5"/>
        <v>0</v>
      </c>
    </row>
    <row r="16" spans="1:18" ht="16.5" customHeight="1">
      <c r="A16" s="36"/>
      <c r="B16" s="41"/>
      <c r="C16" s="42"/>
      <c r="D16" s="42"/>
      <c r="E16" s="42"/>
      <c r="F16" s="43"/>
      <c r="G16" s="91"/>
      <c r="H16" s="91"/>
      <c r="I16" s="91"/>
      <c r="J16" s="91"/>
      <c r="K16" s="91"/>
      <c r="L16" s="91"/>
      <c r="M16" s="44"/>
    </row>
    <row r="17" spans="1:13" ht="16.5" customHeight="1">
      <c r="A17" s="36"/>
      <c r="B17" s="41"/>
      <c r="C17" s="42"/>
      <c r="D17" s="42"/>
      <c r="E17" s="42"/>
      <c r="F17" s="43"/>
      <c r="G17" s="91"/>
      <c r="H17" s="91"/>
      <c r="I17" s="91"/>
      <c r="J17" s="91"/>
      <c r="K17" s="91"/>
      <c r="L17" s="91"/>
      <c r="M17" s="44"/>
    </row>
    <row r="18" spans="1:13" ht="16.5" customHeight="1">
      <c r="A18" s="36"/>
      <c r="B18" s="41"/>
      <c r="C18" s="42"/>
      <c r="D18" s="42"/>
      <c r="E18" s="42"/>
      <c r="F18" s="43"/>
      <c r="G18" s="91"/>
      <c r="H18" s="91"/>
      <c r="I18" s="91"/>
      <c r="J18" s="91"/>
      <c r="K18" s="91"/>
      <c r="L18" s="91"/>
      <c r="M18" s="44"/>
    </row>
    <row r="19" spans="1:13" ht="16.5" customHeight="1">
      <c r="A19" s="36"/>
      <c r="B19" s="41"/>
      <c r="C19" s="42"/>
      <c r="D19" s="42"/>
      <c r="E19" s="42"/>
      <c r="F19" s="43"/>
      <c r="G19" s="91"/>
      <c r="H19" s="91"/>
      <c r="I19" s="91"/>
      <c r="J19" s="91"/>
      <c r="K19" s="91"/>
      <c r="L19" s="91"/>
      <c r="M19" s="44"/>
    </row>
    <row r="20" spans="1:13" ht="16.5" customHeight="1">
      <c r="A20" s="36"/>
      <c r="B20" s="41"/>
      <c r="C20" s="42"/>
      <c r="D20" s="42"/>
      <c r="E20" s="42"/>
      <c r="F20" s="43"/>
      <c r="G20" s="91"/>
      <c r="H20" s="91"/>
      <c r="I20" s="91"/>
      <c r="J20" s="91"/>
      <c r="K20" s="91"/>
      <c r="L20" s="91"/>
      <c r="M20" s="44"/>
    </row>
    <row r="21" spans="1:13" ht="16.5" customHeight="1">
      <c r="A21" s="36"/>
      <c r="B21" s="41"/>
      <c r="C21" s="42"/>
      <c r="D21" s="42"/>
      <c r="E21" s="42"/>
      <c r="F21" s="43"/>
      <c r="G21" s="91"/>
      <c r="H21" s="91"/>
      <c r="I21" s="91"/>
      <c r="J21" s="91"/>
      <c r="K21" s="91"/>
      <c r="L21" s="91"/>
      <c r="M21" s="44"/>
    </row>
    <row r="22" spans="1:13" ht="16.5" customHeight="1">
      <c r="A22" s="36"/>
      <c r="B22" s="41"/>
      <c r="C22" s="42"/>
      <c r="D22" s="42"/>
      <c r="E22" s="42"/>
      <c r="F22" s="43"/>
      <c r="G22" s="91"/>
      <c r="H22" s="91"/>
      <c r="I22" s="91"/>
      <c r="J22" s="91"/>
      <c r="K22" s="91"/>
      <c r="L22" s="91"/>
      <c r="M22" s="44"/>
    </row>
    <row r="23" spans="1:13" ht="16.5" customHeight="1">
      <c r="B23" s="46"/>
      <c r="C23" s="42"/>
      <c r="D23" s="42"/>
      <c r="E23" s="42"/>
      <c r="F23" s="43"/>
      <c r="G23" s="91"/>
      <c r="H23" s="91"/>
      <c r="I23" s="91"/>
      <c r="J23" s="91"/>
      <c r="K23" s="91"/>
      <c r="L23" s="91"/>
      <c r="M23" s="44"/>
    </row>
    <row r="24" spans="1:13" ht="31.5" customHeight="1">
      <c r="B24" s="547"/>
      <c r="C24" s="547"/>
      <c r="D24" s="47"/>
      <c r="E24" s="147"/>
      <c r="F24" s="47"/>
      <c r="G24" s="92"/>
      <c r="H24" s="92"/>
      <c r="I24" s="92"/>
      <c r="J24" s="92"/>
      <c r="K24" s="92"/>
      <c r="L24" s="92"/>
    </row>
    <row r="25" spans="1:13" ht="20.100000000000001" customHeight="1">
      <c r="A25" s="48"/>
    </row>
    <row r="26" spans="1:13">
      <c r="A26" s="48"/>
      <c r="B26" s="25"/>
      <c r="C26" s="25"/>
      <c r="D26" s="25"/>
      <c r="E26" s="25"/>
      <c r="F26" s="25"/>
      <c r="G26" s="93"/>
      <c r="H26" s="93"/>
      <c r="I26" s="93"/>
      <c r="J26" s="93"/>
      <c r="K26" s="93"/>
      <c r="L26" s="93"/>
    </row>
    <row r="27" spans="1:13">
      <c r="A27" s="48"/>
      <c r="B27" s="25"/>
      <c r="C27" s="25"/>
      <c r="D27" s="25"/>
      <c r="E27" s="25"/>
      <c r="F27" s="25"/>
      <c r="G27" s="93"/>
      <c r="H27" s="93"/>
      <c r="I27" s="93"/>
      <c r="J27" s="93"/>
      <c r="K27" s="93"/>
      <c r="L27" s="93"/>
    </row>
    <row r="28" spans="1:13">
      <c r="A28" s="48"/>
      <c r="B28" s="25"/>
      <c r="C28" s="25"/>
      <c r="D28" s="25"/>
      <c r="E28" s="25"/>
      <c r="F28" s="25"/>
      <c r="G28" s="93"/>
      <c r="H28" s="93"/>
      <c r="I28" s="93"/>
      <c r="J28" s="93"/>
      <c r="K28" s="93"/>
      <c r="L28" s="93"/>
    </row>
    <row r="29" spans="1:13" s="40" customFormat="1">
      <c r="A29" s="48"/>
      <c r="B29" s="25"/>
      <c r="C29" s="25"/>
      <c r="D29" s="25"/>
      <c r="E29" s="25"/>
      <c r="F29" s="25"/>
      <c r="G29" s="93"/>
      <c r="H29" s="93"/>
      <c r="I29" s="93"/>
      <c r="J29" s="93"/>
      <c r="K29" s="93"/>
      <c r="L29" s="93"/>
    </row>
    <row r="30" spans="1:13" s="40" customFormat="1">
      <c r="A30" s="48"/>
      <c r="B30" s="25"/>
      <c r="C30" s="25"/>
      <c r="D30" s="25"/>
      <c r="E30" s="25"/>
      <c r="F30" s="25"/>
      <c r="G30" s="93"/>
      <c r="H30" s="93"/>
      <c r="I30" s="93"/>
      <c r="J30" s="93"/>
      <c r="K30" s="93"/>
      <c r="L30" s="93"/>
    </row>
    <row r="31" spans="1:13" s="40" customFormat="1">
      <c r="A31" s="48"/>
      <c r="B31" s="25"/>
      <c r="C31" s="25"/>
      <c r="D31" s="25"/>
      <c r="E31" s="25"/>
      <c r="F31" s="25"/>
      <c r="G31" s="93"/>
      <c r="H31" s="93"/>
      <c r="I31" s="93"/>
      <c r="J31" s="93"/>
      <c r="K31" s="93"/>
      <c r="L31" s="93"/>
    </row>
    <row r="32" spans="1:13" s="40" customFormat="1">
      <c r="A32" s="48"/>
      <c r="B32" s="25"/>
      <c r="C32" s="25"/>
      <c r="D32" s="25"/>
      <c r="E32" s="25"/>
      <c r="F32" s="25"/>
      <c r="G32" s="93"/>
      <c r="H32" s="93"/>
      <c r="I32" s="93"/>
      <c r="J32" s="93"/>
      <c r="K32" s="93"/>
      <c r="L32" s="93"/>
    </row>
    <row r="33" spans="1:12" s="40" customFormat="1">
      <c r="A33" s="48"/>
      <c r="B33" s="25"/>
      <c r="C33" s="25"/>
      <c r="D33" s="25"/>
      <c r="E33" s="25"/>
      <c r="F33" s="25"/>
      <c r="G33" s="93"/>
      <c r="H33" s="93"/>
      <c r="I33" s="93"/>
      <c r="J33" s="93"/>
      <c r="K33" s="93"/>
      <c r="L33" s="93"/>
    </row>
    <row r="34" spans="1:12" s="40" customFormat="1">
      <c r="A34" s="48"/>
      <c r="B34" s="25"/>
      <c r="C34" s="25"/>
      <c r="D34" s="25"/>
      <c r="E34" s="25"/>
      <c r="F34" s="25"/>
      <c r="G34" s="93"/>
      <c r="H34" s="93"/>
      <c r="I34" s="93"/>
      <c r="J34" s="93"/>
      <c r="K34" s="93"/>
      <c r="L34" s="93"/>
    </row>
    <row r="35" spans="1:12" s="40" customFormat="1">
      <c r="A35" s="48"/>
      <c r="B35" s="25"/>
      <c r="C35" s="25"/>
      <c r="D35" s="25"/>
      <c r="E35" s="25"/>
      <c r="F35" s="25"/>
      <c r="G35" s="93"/>
      <c r="H35" s="93"/>
      <c r="I35" s="93"/>
      <c r="J35" s="93"/>
      <c r="K35" s="93"/>
      <c r="L35" s="93"/>
    </row>
    <row r="36" spans="1:12" s="40" customFormat="1">
      <c r="A36" s="48"/>
      <c r="B36" s="25"/>
      <c r="C36" s="25"/>
      <c r="D36" s="25"/>
      <c r="E36" s="25"/>
      <c r="F36" s="25"/>
      <c r="G36" s="93"/>
      <c r="H36" s="93"/>
      <c r="I36" s="93"/>
      <c r="J36" s="93"/>
      <c r="K36" s="93"/>
      <c r="L36" s="93"/>
    </row>
    <row r="37" spans="1:12" s="40" customFormat="1">
      <c r="A37" s="48"/>
      <c r="B37" s="25"/>
      <c r="C37" s="25"/>
      <c r="D37" s="25"/>
      <c r="E37" s="25"/>
      <c r="F37" s="25"/>
      <c r="G37" s="93"/>
      <c r="H37" s="93"/>
      <c r="I37" s="93"/>
      <c r="J37" s="93"/>
      <c r="K37" s="93"/>
      <c r="L37" s="93"/>
    </row>
    <row r="38" spans="1:12" s="40" customFormat="1">
      <c r="A38" s="48"/>
      <c r="B38" s="25"/>
      <c r="C38" s="25"/>
      <c r="D38" s="25"/>
      <c r="E38" s="25"/>
      <c r="F38" s="25"/>
      <c r="G38" s="93"/>
      <c r="H38" s="93"/>
      <c r="I38" s="93"/>
      <c r="J38" s="93"/>
      <c r="K38" s="93"/>
      <c r="L38" s="93"/>
    </row>
    <row r="39" spans="1:12" s="40" customFormat="1">
      <c r="A39" s="48"/>
      <c r="B39" s="25"/>
      <c r="C39" s="25"/>
      <c r="D39" s="25"/>
      <c r="E39" s="25"/>
      <c r="F39" s="25"/>
      <c r="G39" s="93"/>
      <c r="H39" s="93"/>
      <c r="I39" s="93"/>
      <c r="J39" s="93"/>
      <c r="K39" s="93"/>
      <c r="L39" s="93"/>
    </row>
    <row r="40" spans="1:12" s="40" customFormat="1">
      <c r="A40" s="48"/>
      <c r="B40" s="25"/>
      <c r="C40" s="25"/>
      <c r="D40" s="25"/>
      <c r="E40" s="25"/>
      <c r="F40" s="25"/>
      <c r="G40" s="93"/>
      <c r="H40" s="93"/>
      <c r="I40" s="93"/>
      <c r="J40" s="93"/>
      <c r="K40" s="93"/>
      <c r="L40" s="93"/>
    </row>
    <row r="41" spans="1:12" s="40" customFormat="1">
      <c r="A41" s="48"/>
      <c r="B41" s="25"/>
      <c r="C41" s="25"/>
      <c r="D41" s="25"/>
      <c r="E41" s="25"/>
      <c r="F41" s="25"/>
      <c r="G41" s="93"/>
      <c r="H41" s="93"/>
      <c r="I41" s="93"/>
      <c r="J41" s="93"/>
      <c r="K41" s="93"/>
      <c r="L41" s="93"/>
    </row>
    <row r="42" spans="1:12" s="40" customFormat="1">
      <c r="A42" s="48"/>
      <c r="B42" s="25"/>
      <c r="C42" s="25"/>
      <c r="D42" s="25"/>
      <c r="E42" s="25"/>
      <c r="F42" s="25"/>
      <c r="G42" s="93"/>
      <c r="H42" s="93"/>
      <c r="I42" s="93"/>
      <c r="J42" s="93"/>
      <c r="K42" s="93"/>
      <c r="L42" s="93"/>
    </row>
    <row r="43" spans="1:12" s="40" customFormat="1">
      <c r="A43" s="48"/>
      <c r="B43" s="25"/>
      <c r="C43" s="25"/>
      <c r="D43" s="25"/>
      <c r="E43" s="25"/>
      <c r="F43" s="25"/>
      <c r="G43" s="93"/>
      <c r="H43" s="93"/>
      <c r="I43" s="93"/>
      <c r="J43" s="93"/>
      <c r="K43" s="93"/>
      <c r="L43" s="93"/>
    </row>
    <row r="44" spans="1:12" s="40" customFormat="1">
      <c r="A44" s="48"/>
      <c r="B44" s="25"/>
      <c r="C44" s="25"/>
      <c r="D44" s="25"/>
      <c r="E44" s="25"/>
      <c r="F44" s="25"/>
      <c r="G44" s="93"/>
      <c r="H44" s="93"/>
      <c r="I44" s="93"/>
      <c r="J44" s="93"/>
      <c r="K44" s="93"/>
      <c r="L44" s="93"/>
    </row>
    <row r="45" spans="1:12" s="40" customFormat="1">
      <c r="A45" s="48"/>
      <c r="B45" s="25"/>
      <c r="C45" s="25"/>
      <c r="D45" s="25"/>
      <c r="E45" s="25"/>
      <c r="F45" s="25"/>
      <c r="G45" s="93"/>
      <c r="H45" s="93"/>
      <c r="I45" s="93"/>
      <c r="J45" s="93"/>
      <c r="K45" s="93"/>
      <c r="L45" s="93"/>
    </row>
    <row r="46" spans="1:12" s="40" customFormat="1">
      <c r="A46" s="48"/>
      <c r="B46" s="25"/>
      <c r="C46" s="25"/>
      <c r="D46" s="25"/>
      <c r="E46" s="25"/>
      <c r="F46" s="25"/>
      <c r="G46" s="93"/>
      <c r="H46" s="93"/>
      <c r="I46" s="93"/>
      <c r="J46" s="93"/>
      <c r="K46" s="93"/>
      <c r="L46" s="93"/>
    </row>
    <row r="47" spans="1:12" s="40" customFormat="1">
      <c r="A47" s="48"/>
      <c r="B47" s="25"/>
      <c r="C47" s="25"/>
      <c r="D47" s="25"/>
      <c r="E47" s="25"/>
      <c r="F47" s="25"/>
      <c r="G47" s="93"/>
      <c r="H47" s="93"/>
      <c r="I47" s="93"/>
      <c r="J47" s="93"/>
      <c r="K47" s="93"/>
      <c r="L47" s="93"/>
    </row>
    <row r="48" spans="1:12" s="40" customFormat="1">
      <c r="A48" s="48"/>
      <c r="B48" s="25"/>
      <c r="C48" s="25"/>
      <c r="D48" s="25"/>
      <c r="E48" s="25"/>
      <c r="F48" s="25"/>
      <c r="G48" s="93"/>
      <c r="H48" s="93"/>
      <c r="I48" s="93"/>
      <c r="J48" s="93"/>
      <c r="K48" s="93"/>
      <c r="L48" s="93"/>
    </row>
    <row r="49" spans="1:12" s="40" customFormat="1">
      <c r="A49" s="48"/>
      <c r="B49" s="25"/>
      <c r="C49" s="25"/>
      <c r="D49" s="25"/>
      <c r="E49" s="25"/>
      <c r="F49" s="25"/>
      <c r="G49" s="93"/>
      <c r="H49" s="93"/>
      <c r="I49" s="93"/>
      <c r="J49" s="93"/>
      <c r="K49" s="93"/>
      <c r="L49" s="93"/>
    </row>
    <row r="50" spans="1:12" s="40" customFormat="1">
      <c r="A50" s="48"/>
      <c r="B50" s="25"/>
      <c r="C50" s="25"/>
      <c r="D50" s="25"/>
      <c r="E50" s="25"/>
      <c r="F50" s="25"/>
      <c r="G50" s="93"/>
      <c r="H50" s="93"/>
      <c r="I50" s="93"/>
      <c r="J50" s="93"/>
      <c r="K50" s="93"/>
      <c r="L50" s="93"/>
    </row>
    <row r="51" spans="1:12" s="40" customFormat="1">
      <c r="A51" s="48"/>
      <c r="B51" s="25"/>
      <c r="C51" s="25"/>
      <c r="D51" s="25"/>
      <c r="E51" s="25"/>
      <c r="F51" s="25"/>
      <c r="G51" s="93"/>
      <c r="H51" s="93"/>
      <c r="I51" s="93"/>
      <c r="J51" s="93"/>
      <c r="K51" s="93"/>
      <c r="L51" s="93"/>
    </row>
    <row r="52" spans="1:12" s="40" customFormat="1">
      <c r="A52" s="48"/>
      <c r="B52" s="25"/>
      <c r="C52" s="25"/>
      <c r="D52" s="25"/>
      <c r="E52" s="25"/>
      <c r="F52" s="25"/>
      <c r="G52" s="93"/>
      <c r="H52" s="93"/>
      <c r="I52" s="93"/>
      <c r="J52" s="93"/>
      <c r="K52" s="93"/>
      <c r="L52" s="93"/>
    </row>
    <row r="53" spans="1:12" s="40" customFormat="1">
      <c r="A53" s="48"/>
      <c r="B53" s="25"/>
      <c r="C53" s="25"/>
      <c r="D53" s="25"/>
      <c r="E53" s="25"/>
      <c r="F53" s="25"/>
      <c r="G53" s="93"/>
      <c r="H53" s="93"/>
      <c r="I53" s="93"/>
      <c r="J53" s="93"/>
      <c r="K53" s="93"/>
      <c r="L53" s="93"/>
    </row>
    <row r="54" spans="1:12" s="40" customFormat="1">
      <c r="A54" s="48"/>
      <c r="B54" s="25"/>
      <c r="C54" s="25"/>
      <c r="D54" s="25"/>
      <c r="E54" s="25"/>
      <c r="F54" s="25"/>
      <c r="G54" s="93"/>
      <c r="H54" s="93"/>
      <c r="I54" s="93"/>
      <c r="J54" s="93"/>
      <c r="K54" s="93"/>
      <c r="L54" s="93"/>
    </row>
    <row r="55" spans="1:12" s="40" customFormat="1">
      <c r="A55" s="48"/>
      <c r="B55" s="25"/>
      <c r="C55" s="25"/>
      <c r="D55" s="25"/>
      <c r="E55" s="25"/>
      <c r="F55" s="25"/>
      <c r="G55" s="93"/>
      <c r="H55" s="93"/>
      <c r="I55" s="93"/>
      <c r="J55" s="93"/>
      <c r="K55" s="93"/>
      <c r="L55" s="93"/>
    </row>
    <row r="56" spans="1:12" s="40" customFormat="1">
      <c r="A56" s="48"/>
      <c r="B56" s="25"/>
      <c r="C56" s="25"/>
      <c r="D56" s="25"/>
      <c r="E56" s="25"/>
      <c r="F56" s="25"/>
      <c r="G56" s="93"/>
      <c r="H56" s="93"/>
      <c r="I56" s="93"/>
      <c r="J56" s="93"/>
      <c r="K56" s="93"/>
      <c r="L56" s="93"/>
    </row>
    <row r="57" spans="1:12" s="40" customFormat="1">
      <c r="A57" s="48"/>
      <c r="B57" s="25"/>
      <c r="C57" s="25"/>
      <c r="D57" s="25"/>
      <c r="E57" s="25"/>
      <c r="F57" s="25"/>
      <c r="G57" s="93"/>
      <c r="H57" s="93"/>
      <c r="I57" s="93"/>
      <c r="J57" s="93"/>
      <c r="K57" s="93"/>
      <c r="L57" s="93"/>
    </row>
    <row r="58" spans="1:12" s="40" customFormat="1">
      <c r="A58" s="48"/>
      <c r="B58" s="25"/>
      <c r="C58" s="25"/>
      <c r="D58" s="25"/>
      <c r="E58" s="25"/>
      <c r="F58" s="25"/>
      <c r="G58" s="93"/>
      <c r="H58" s="93"/>
      <c r="I58" s="93"/>
      <c r="J58" s="93"/>
      <c r="K58" s="93"/>
      <c r="L58" s="93"/>
    </row>
    <row r="59" spans="1:12" s="40" customFormat="1">
      <c r="A59" s="48"/>
      <c r="B59" s="25"/>
      <c r="C59" s="25"/>
      <c r="D59" s="25"/>
      <c r="E59" s="25"/>
      <c r="F59" s="25"/>
      <c r="G59" s="93"/>
      <c r="H59" s="93"/>
      <c r="I59" s="93"/>
      <c r="J59" s="93"/>
      <c r="K59" s="93"/>
      <c r="L59" s="93"/>
    </row>
    <row r="60" spans="1:12" s="40" customFormat="1">
      <c r="A60" s="48"/>
      <c r="B60" s="25"/>
      <c r="C60" s="25"/>
      <c r="D60" s="25"/>
      <c r="E60" s="25"/>
      <c r="F60" s="25"/>
      <c r="G60" s="93"/>
      <c r="H60" s="93"/>
      <c r="I60" s="93"/>
      <c r="J60" s="93"/>
      <c r="K60" s="93"/>
      <c r="L60" s="93"/>
    </row>
    <row r="61" spans="1:12" s="40" customFormat="1">
      <c r="A61" s="48"/>
      <c r="B61" s="25"/>
      <c r="C61" s="25"/>
      <c r="D61" s="25"/>
      <c r="E61" s="25"/>
      <c r="F61" s="25"/>
      <c r="G61" s="93"/>
      <c r="H61" s="93"/>
      <c r="I61" s="93"/>
      <c r="J61" s="93"/>
      <c r="K61" s="93"/>
      <c r="L61" s="93"/>
    </row>
    <row r="62" spans="1:12" s="40" customFormat="1">
      <c r="A62" s="48"/>
      <c r="B62" s="25"/>
      <c r="C62" s="25"/>
      <c r="D62" s="25"/>
      <c r="E62" s="25"/>
      <c r="F62" s="25"/>
      <c r="G62" s="93"/>
      <c r="H62" s="93"/>
      <c r="I62" s="93"/>
      <c r="J62" s="93"/>
      <c r="K62" s="93"/>
      <c r="L62" s="93"/>
    </row>
    <row r="63" spans="1:12" s="40" customFormat="1">
      <c r="A63" s="48"/>
      <c r="B63" s="25"/>
      <c r="C63" s="25"/>
      <c r="D63" s="25"/>
      <c r="E63" s="25"/>
      <c r="F63" s="25"/>
      <c r="G63" s="93"/>
      <c r="H63" s="93"/>
      <c r="I63" s="93"/>
      <c r="J63" s="93"/>
      <c r="K63" s="93"/>
      <c r="L63" s="93"/>
    </row>
    <row r="64" spans="1:12" s="40" customFormat="1">
      <c r="A64" s="48"/>
      <c r="B64" s="25"/>
      <c r="C64" s="25"/>
      <c r="D64" s="25"/>
      <c r="E64" s="25"/>
      <c r="F64" s="25"/>
      <c r="G64" s="93"/>
      <c r="H64" s="93"/>
      <c r="I64" s="93"/>
      <c r="J64" s="93"/>
      <c r="K64" s="93"/>
      <c r="L64" s="93"/>
    </row>
    <row r="65" spans="1:12" s="40" customFormat="1">
      <c r="A65" s="48"/>
      <c r="B65" s="25"/>
      <c r="C65" s="25"/>
      <c r="D65" s="25"/>
      <c r="E65" s="25"/>
      <c r="F65" s="25"/>
      <c r="G65" s="93"/>
      <c r="H65" s="93"/>
      <c r="I65" s="93"/>
      <c r="J65" s="93"/>
      <c r="K65" s="93"/>
      <c r="L65" s="93"/>
    </row>
    <row r="66" spans="1:12" s="40" customFormat="1">
      <c r="A66" s="48"/>
      <c r="B66" s="25"/>
      <c r="C66" s="25"/>
      <c r="D66" s="25"/>
      <c r="E66" s="25"/>
      <c r="F66" s="25"/>
      <c r="G66" s="93"/>
      <c r="H66" s="93"/>
      <c r="I66" s="93"/>
      <c r="J66" s="93"/>
      <c r="K66" s="93"/>
      <c r="L66" s="93"/>
    </row>
    <row r="67" spans="1:12" s="40" customFormat="1">
      <c r="A67" s="48"/>
      <c r="B67" s="25"/>
      <c r="C67" s="25"/>
      <c r="D67" s="25"/>
      <c r="E67" s="25"/>
      <c r="F67" s="25"/>
      <c r="G67" s="93"/>
      <c r="H67" s="93"/>
      <c r="I67" s="93"/>
      <c r="J67" s="93"/>
      <c r="K67" s="93"/>
      <c r="L67" s="93"/>
    </row>
    <row r="68" spans="1:12" s="40" customFormat="1">
      <c r="A68" s="48"/>
      <c r="B68" s="25"/>
      <c r="C68" s="25"/>
      <c r="D68" s="25"/>
      <c r="E68" s="25"/>
      <c r="F68" s="25"/>
      <c r="G68" s="93"/>
      <c r="H68" s="93"/>
      <c r="I68" s="93"/>
      <c r="J68" s="93"/>
      <c r="K68" s="93"/>
      <c r="L68" s="93"/>
    </row>
    <row r="69" spans="1:12" s="40" customFormat="1">
      <c r="A69" s="48"/>
      <c r="B69" s="25"/>
      <c r="C69" s="25"/>
      <c r="D69" s="25"/>
      <c r="E69" s="25"/>
      <c r="F69" s="25"/>
      <c r="G69" s="93"/>
      <c r="H69" s="93"/>
      <c r="I69" s="93"/>
      <c r="J69" s="93"/>
      <c r="K69" s="93"/>
      <c r="L69" s="93"/>
    </row>
    <row r="70" spans="1:12" s="40" customFormat="1">
      <c r="A70" s="48"/>
      <c r="B70" s="25"/>
      <c r="C70" s="25"/>
      <c r="D70" s="25"/>
      <c r="E70" s="25"/>
      <c r="F70" s="25"/>
      <c r="G70" s="93"/>
      <c r="H70" s="93"/>
      <c r="I70" s="93"/>
      <c r="J70" s="93"/>
      <c r="K70" s="93"/>
      <c r="L70" s="93"/>
    </row>
    <row r="71" spans="1:12" s="40" customFormat="1">
      <c r="A71" s="48"/>
      <c r="B71" s="25"/>
      <c r="C71" s="25"/>
      <c r="D71" s="25"/>
      <c r="E71" s="25"/>
      <c r="F71" s="25"/>
      <c r="G71" s="93"/>
      <c r="H71" s="93"/>
      <c r="I71" s="93"/>
      <c r="J71" s="93"/>
      <c r="K71" s="93"/>
      <c r="L71" s="93"/>
    </row>
    <row r="72" spans="1:12" s="40" customFormat="1">
      <c r="A72" s="48"/>
      <c r="B72" s="25"/>
      <c r="C72" s="25"/>
      <c r="D72" s="25"/>
      <c r="E72" s="25"/>
      <c r="F72" s="25"/>
      <c r="G72" s="93"/>
      <c r="H72" s="93"/>
      <c r="I72" s="93"/>
      <c r="J72" s="93"/>
      <c r="K72" s="93"/>
      <c r="L72" s="93"/>
    </row>
    <row r="73" spans="1:12" s="40" customFormat="1">
      <c r="A73" s="48"/>
      <c r="B73" s="25"/>
      <c r="C73" s="25"/>
      <c r="D73" s="25"/>
      <c r="E73" s="25"/>
      <c r="F73" s="25"/>
      <c r="G73" s="93"/>
      <c r="H73" s="93"/>
      <c r="I73" s="93"/>
      <c r="J73" s="93"/>
      <c r="K73" s="93"/>
      <c r="L73" s="93"/>
    </row>
    <row r="74" spans="1:12" s="40" customFormat="1">
      <c r="A74" s="48"/>
      <c r="B74" s="25"/>
      <c r="C74" s="25"/>
      <c r="D74" s="25"/>
      <c r="E74" s="25"/>
      <c r="F74" s="25"/>
      <c r="G74" s="93"/>
      <c r="H74" s="93"/>
      <c r="I74" s="93"/>
      <c r="J74" s="93"/>
      <c r="K74" s="93"/>
      <c r="L74" s="93"/>
    </row>
    <row r="75" spans="1:12" s="40" customFormat="1">
      <c r="A75" s="48"/>
      <c r="B75" s="25"/>
      <c r="C75" s="25"/>
      <c r="D75" s="25"/>
      <c r="E75" s="25"/>
      <c r="F75" s="25"/>
      <c r="G75" s="93"/>
      <c r="H75" s="93"/>
      <c r="I75" s="93"/>
      <c r="J75" s="93"/>
      <c r="K75" s="93"/>
      <c r="L75" s="93"/>
    </row>
    <row r="76" spans="1:12" s="40" customFormat="1">
      <c r="A76" s="48"/>
      <c r="B76" s="25"/>
      <c r="C76" s="25"/>
      <c r="D76" s="25"/>
      <c r="E76" s="25"/>
      <c r="F76" s="25"/>
      <c r="G76" s="93"/>
      <c r="H76" s="93"/>
      <c r="I76" s="93"/>
      <c r="J76" s="93"/>
      <c r="K76" s="93"/>
      <c r="L76" s="93"/>
    </row>
    <row r="77" spans="1:12" s="40" customFormat="1">
      <c r="A77" s="48"/>
      <c r="B77" s="25"/>
      <c r="C77" s="25"/>
      <c r="D77" s="25"/>
      <c r="E77" s="25"/>
      <c r="F77" s="25"/>
      <c r="G77" s="93"/>
      <c r="H77" s="93"/>
      <c r="I77" s="93"/>
      <c r="J77" s="93"/>
      <c r="K77" s="93"/>
      <c r="L77" s="93"/>
    </row>
    <row r="78" spans="1:12" s="40" customFormat="1">
      <c r="A78" s="48"/>
      <c r="B78" s="25"/>
      <c r="C78" s="25"/>
      <c r="D78" s="25"/>
      <c r="E78" s="25"/>
      <c r="F78" s="25"/>
      <c r="G78" s="93"/>
      <c r="H78" s="93"/>
      <c r="I78" s="93"/>
      <c r="J78" s="93"/>
      <c r="K78" s="93"/>
      <c r="L78" s="93"/>
    </row>
    <row r="79" spans="1:12" s="40" customFormat="1">
      <c r="A79" s="48"/>
      <c r="B79" s="25"/>
      <c r="C79" s="25"/>
      <c r="D79" s="25"/>
      <c r="E79" s="25"/>
      <c r="F79" s="25"/>
      <c r="G79" s="93"/>
      <c r="H79" s="93"/>
      <c r="I79" s="93"/>
      <c r="J79" s="93"/>
      <c r="K79" s="93"/>
      <c r="L79" s="93"/>
    </row>
    <row r="80" spans="1:12" s="40" customFormat="1">
      <c r="A80" s="48"/>
      <c r="B80" s="25"/>
      <c r="C80" s="25"/>
      <c r="D80" s="25"/>
      <c r="E80" s="25"/>
      <c r="F80" s="25"/>
      <c r="G80" s="93"/>
      <c r="H80" s="93"/>
      <c r="I80" s="93"/>
      <c r="J80" s="93"/>
      <c r="K80" s="93"/>
      <c r="L80" s="93"/>
    </row>
    <row r="81" spans="1:12" s="40" customFormat="1">
      <c r="A81" s="48"/>
      <c r="B81" s="25"/>
      <c r="C81" s="25"/>
      <c r="D81" s="25"/>
      <c r="E81" s="25"/>
      <c r="F81" s="25"/>
      <c r="G81" s="93"/>
      <c r="H81" s="93"/>
      <c r="I81" s="93"/>
      <c r="J81" s="93"/>
      <c r="K81" s="93"/>
      <c r="L81" s="93"/>
    </row>
    <row r="82" spans="1:12" s="40" customFormat="1">
      <c r="A82" s="48"/>
      <c r="B82" s="25"/>
      <c r="C82" s="25"/>
      <c r="D82" s="25"/>
      <c r="E82" s="25"/>
      <c r="F82" s="25"/>
      <c r="G82" s="93"/>
      <c r="H82" s="93"/>
      <c r="I82" s="93"/>
      <c r="J82" s="93"/>
      <c r="K82" s="93"/>
      <c r="L82" s="93"/>
    </row>
    <row r="83" spans="1:12" s="40" customFormat="1">
      <c r="A83" s="48"/>
      <c r="B83" s="25"/>
      <c r="C83" s="25"/>
      <c r="D83" s="25"/>
      <c r="E83" s="25"/>
      <c r="F83" s="25"/>
      <c r="G83" s="93"/>
      <c r="H83" s="93"/>
      <c r="I83" s="93"/>
      <c r="J83" s="93"/>
      <c r="K83" s="93"/>
      <c r="L83" s="93"/>
    </row>
    <row r="84" spans="1:12" s="40" customFormat="1">
      <c r="A84" s="48"/>
      <c r="B84" s="25"/>
      <c r="C84" s="25"/>
      <c r="D84" s="25"/>
      <c r="E84" s="25"/>
      <c r="F84" s="25"/>
      <c r="G84" s="93"/>
      <c r="H84" s="93"/>
      <c r="I84" s="93"/>
      <c r="J84" s="93"/>
      <c r="K84" s="93"/>
      <c r="L84" s="93"/>
    </row>
    <row r="85" spans="1:12" s="40" customFormat="1">
      <c r="A85" s="48"/>
      <c r="B85" s="25"/>
      <c r="C85" s="25"/>
      <c r="D85" s="25"/>
      <c r="E85" s="25"/>
      <c r="F85" s="25"/>
      <c r="G85" s="93"/>
      <c r="H85" s="93"/>
      <c r="I85" s="93"/>
      <c r="J85" s="93"/>
      <c r="K85" s="93"/>
      <c r="L85" s="93"/>
    </row>
    <row r="86" spans="1:12" s="40" customFormat="1">
      <c r="A86" s="48"/>
      <c r="B86" s="25"/>
      <c r="C86" s="25"/>
      <c r="D86" s="25"/>
      <c r="E86" s="25"/>
      <c r="F86" s="25"/>
      <c r="G86" s="93"/>
      <c r="H86" s="93"/>
      <c r="I86" s="93"/>
      <c r="J86" s="93"/>
      <c r="K86" s="93"/>
      <c r="L86" s="93"/>
    </row>
    <row r="87" spans="1:12" s="40" customFormat="1">
      <c r="A87" s="48"/>
      <c r="B87" s="25"/>
      <c r="C87" s="25"/>
      <c r="D87" s="25"/>
      <c r="E87" s="25"/>
      <c r="F87" s="25"/>
      <c r="G87" s="93"/>
      <c r="H87" s="93"/>
      <c r="I87" s="93"/>
      <c r="J87" s="93"/>
      <c r="K87" s="93"/>
      <c r="L87" s="93"/>
    </row>
    <row r="88" spans="1:12" s="40" customFormat="1">
      <c r="A88" s="48"/>
      <c r="B88" s="25"/>
      <c r="C88" s="25"/>
      <c r="D88" s="25"/>
      <c r="E88" s="25"/>
      <c r="F88" s="25"/>
      <c r="G88" s="93"/>
      <c r="H88" s="93"/>
      <c r="I88" s="93"/>
      <c r="J88" s="93"/>
      <c r="K88" s="93"/>
      <c r="L88" s="93"/>
    </row>
    <row r="89" spans="1:12" s="40" customFormat="1">
      <c r="A89" s="48"/>
      <c r="B89" s="25"/>
      <c r="C89" s="25"/>
      <c r="D89" s="25"/>
      <c r="E89" s="25"/>
      <c r="F89" s="25"/>
      <c r="G89" s="93"/>
      <c r="H89" s="93"/>
      <c r="I89" s="93"/>
      <c r="J89" s="93"/>
      <c r="K89" s="93"/>
      <c r="L89" s="93"/>
    </row>
    <row r="90" spans="1:12" s="40" customFormat="1">
      <c r="A90" s="48"/>
      <c r="B90" s="25"/>
      <c r="C90" s="25"/>
      <c r="D90" s="25"/>
      <c r="E90" s="25"/>
      <c r="F90" s="25"/>
      <c r="G90" s="93"/>
      <c r="H90" s="93"/>
      <c r="I90" s="93"/>
      <c r="J90" s="93"/>
      <c r="K90" s="93"/>
      <c r="L90" s="93"/>
    </row>
    <row r="91" spans="1:12" s="40" customFormat="1">
      <c r="A91" s="48"/>
      <c r="B91" s="25"/>
      <c r="C91" s="25"/>
      <c r="D91" s="25"/>
      <c r="E91" s="25"/>
      <c r="F91" s="25"/>
      <c r="G91" s="93"/>
      <c r="H91" s="93"/>
      <c r="I91" s="93"/>
      <c r="J91" s="93"/>
      <c r="K91" s="93"/>
      <c r="L91" s="93"/>
    </row>
    <row r="92" spans="1:12" s="40" customFormat="1">
      <c r="A92" s="48"/>
      <c r="B92" s="25"/>
      <c r="C92" s="25"/>
      <c r="D92" s="25"/>
      <c r="E92" s="25"/>
      <c r="F92" s="25"/>
      <c r="G92" s="93"/>
      <c r="H92" s="93"/>
      <c r="I92" s="93"/>
      <c r="J92" s="93"/>
      <c r="K92" s="93"/>
      <c r="L92" s="93"/>
    </row>
    <row r="93" spans="1:12" s="40" customFormat="1">
      <c r="A93" s="48"/>
      <c r="B93" s="25"/>
      <c r="C93" s="25"/>
      <c r="D93" s="25"/>
      <c r="E93" s="25"/>
      <c r="F93" s="25"/>
      <c r="G93" s="93"/>
      <c r="H93" s="93"/>
      <c r="I93" s="93"/>
      <c r="J93" s="93"/>
      <c r="K93" s="93"/>
      <c r="L93" s="93"/>
    </row>
    <row r="94" spans="1:12" s="40" customFormat="1">
      <c r="A94" s="48"/>
      <c r="B94" s="25"/>
      <c r="C94" s="25"/>
      <c r="D94" s="25"/>
      <c r="E94" s="25"/>
      <c r="F94" s="25"/>
      <c r="G94" s="93"/>
      <c r="H94" s="93"/>
      <c r="I94" s="93"/>
      <c r="J94" s="93"/>
      <c r="K94" s="93"/>
      <c r="L94" s="93"/>
    </row>
    <row r="95" spans="1:12" s="40" customFormat="1">
      <c r="A95" s="48"/>
      <c r="B95" s="25"/>
      <c r="C95" s="25"/>
      <c r="D95" s="25"/>
      <c r="E95" s="25"/>
      <c r="F95" s="25"/>
      <c r="G95" s="93"/>
      <c r="H95" s="93"/>
      <c r="I95" s="93"/>
      <c r="J95" s="93"/>
      <c r="K95" s="93"/>
      <c r="L95" s="93"/>
    </row>
    <row r="96" spans="1:12" s="40" customFormat="1">
      <c r="A96" s="48"/>
      <c r="B96" s="25"/>
      <c r="C96" s="25"/>
      <c r="D96" s="25"/>
      <c r="E96" s="25"/>
      <c r="F96" s="25"/>
      <c r="G96" s="93"/>
      <c r="H96" s="93"/>
      <c r="I96" s="93"/>
      <c r="J96" s="93"/>
      <c r="K96" s="93"/>
      <c r="L96" s="93"/>
    </row>
    <row r="97" spans="1:12" s="40" customFormat="1">
      <c r="A97" s="48"/>
      <c r="B97" s="25"/>
      <c r="C97" s="25"/>
      <c r="D97" s="25"/>
      <c r="E97" s="25"/>
      <c r="F97" s="25"/>
      <c r="G97" s="93"/>
      <c r="H97" s="93"/>
      <c r="I97" s="93"/>
      <c r="J97" s="93"/>
      <c r="K97" s="93"/>
      <c r="L97" s="93"/>
    </row>
    <row r="98" spans="1:12" s="40" customFormat="1">
      <c r="A98" s="48"/>
      <c r="B98" s="25"/>
      <c r="C98" s="25"/>
      <c r="D98" s="25"/>
      <c r="E98" s="25"/>
      <c r="F98" s="25"/>
      <c r="G98" s="93"/>
      <c r="H98" s="93"/>
      <c r="I98" s="93"/>
      <c r="J98" s="93"/>
      <c r="K98" s="93"/>
      <c r="L98" s="93"/>
    </row>
    <row r="99" spans="1:12" s="40" customFormat="1">
      <c r="A99" s="48"/>
      <c r="B99" s="25"/>
      <c r="C99" s="25"/>
      <c r="D99" s="25"/>
      <c r="E99" s="25"/>
      <c r="F99" s="25"/>
      <c r="G99" s="93"/>
      <c r="H99" s="93"/>
      <c r="I99" s="93"/>
      <c r="J99" s="93"/>
      <c r="K99" s="93"/>
      <c r="L99" s="93"/>
    </row>
    <row r="100" spans="1:12" s="40" customFormat="1">
      <c r="A100" s="48"/>
      <c r="B100" s="25"/>
      <c r="C100" s="25"/>
      <c r="D100" s="25"/>
      <c r="E100" s="25"/>
      <c r="F100" s="25"/>
      <c r="G100" s="93"/>
      <c r="H100" s="93"/>
      <c r="I100" s="93"/>
      <c r="J100" s="93"/>
      <c r="K100" s="93"/>
      <c r="L100" s="93"/>
    </row>
    <row r="101" spans="1:12" s="40" customFormat="1">
      <c r="A101" s="48"/>
      <c r="B101" s="25"/>
      <c r="C101" s="25"/>
      <c r="D101" s="25"/>
      <c r="E101" s="25"/>
      <c r="F101" s="25"/>
      <c r="G101" s="93"/>
      <c r="H101" s="93"/>
      <c r="I101" s="93"/>
      <c r="J101" s="93"/>
      <c r="K101" s="93"/>
      <c r="L101" s="93"/>
    </row>
    <row r="102" spans="1:12" s="40" customFormat="1">
      <c r="A102" s="48"/>
      <c r="B102" s="25"/>
      <c r="C102" s="25"/>
      <c r="D102" s="25"/>
      <c r="E102" s="25"/>
      <c r="F102" s="25"/>
      <c r="G102" s="93"/>
      <c r="H102" s="93"/>
      <c r="I102" s="93"/>
      <c r="J102" s="93"/>
      <c r="K102" s="93"/>
      <c r="L102" s="93"/>
    </row>
    <row r="103" spans="1:12" s="40" customFormat="1">
      <c r="A103" s="48"/>
      <c r="B103" s="25"/>
      <c r="C103" s="25"/>
      <c r="D103" s="25"/>
      <c r="E103" s="25"/>
      <c r="F103" s="25"/>
      <c r="G103" s="93"/>
      <c r="H103" s="93"/>
      <c r="I103" s="93"/>
      <c r="J103" s="93"/>
      <c r="K103" s="93"/>
      <c r="L103" s="93"/>
    </row>
    <row r="104" spans="1:12" s="40" customFormat="1">
      <c r="A104" s="48"/>
      <c r="B104" s="25"/>
      <c r="C104" s="25"/>
      <c r="D104" s="25"/>
      <c r="E104" s="25"/>
      <c r="F104" s="25"/>
      <c r="G104" s="93"/>
      <c r="H104" s="93"/>
      <c r="I104" s="93"/>
      <c r="J104" s="93"/>
      <c r="K104" s="93"/>
      <c r="L104" s="93"/>
    </row>
    <row r="105" spans="1:12" s="40" customFormat="1">
      <c r="A105" s="48"/>
      <c r="B105" s="25"/>
      <c r="C105" s="25"/>
      <c r="D105" s="25"/>
      <c r="E105" s="25"/>
      <c r="F105" s="25"/>
      <c r="G105" s="93"/>
      <c r="H105" s="93"/>
      <c r="I105" s="93"/>
      <c r="J105" s="93"/>
      <c r="K105" s="93"/>
      <c r="L105" s="93"/>
    </row>
    <row r="106" spans="1:12" s="40" customFormat="1">
      <c r="A106" s="48"/>
      <c r="B106" s="25"/>
      <c r="C106" s="25"/>
      <c r="D106" s="25"/>
      <c r="E106" s="25"/>
      <c r="F106" s="25"/>
      <c r="G106" s="93"/>
      <c r="H106" s="93"/>
      <c r="I106" s="93"/>
      <c r="J106" s="93"/>
      <c r="K106" s="93"/>
      <c r="L106" s="93"/>
    </row>
    <row r="107" spans="1:12" s="40" customFormat="1">
      <c r="A107" s="48"/>
      <c r="B107" s="25"/>
      <c r="C107" s="25"/>
      <c r="D107" s="25"/>
      <c r="E107" s="25"/>
      <c r="F107" s="25"/>
      <c r="G107" s="93"/>
      <c r="H107" s="93"/>
      <c r="I107" s="93"/>
      <c r="J107" s="93"/>
      <c r="K107" s="93"/>
      <c r="L107" s="93"/>
    </row>
    <row r="108" spans="1:12" s="40" customFormat="1">
      <c r="A108" s="48"/>
      <c r="B108" s="25"/>
      <c r="C108" s="25"/>
      <c r="D108" s="25"/>
      <c r="E108" s="25"/>
      <c r="F108" s="25"/>
      <c r="G108" s="93"/>
      <c r="H108" s="93"/>
      <c r="I108" s="93"/>
      <c r="J108" s="93"/>
      <c r="K108" s="93"/>
      <c r="L108" s="93"/>
    </row>
    <row r="109" spans="1:12" s="40" customFormat="1">
      <c r="A109" s="48"/>
      <c r="B109" s="25"/>
      <c r="C109" s="25"/>
      <c r="D109" s="25"/>
      <c r="E109" s="25"/>
      <c r="F109" s="25"/>
      <c r="G109" s="93"/>
      <c r="H109" s="93"/>
      <c r="I109" s="93"/>
      <c r="J109" s="93"/>
      <c r="K109" s="93"/>
      <c r="L109" s="93"/>
    </row>
    <row r="110" spans="1:12" s="40" customFormat="1">
      <c r="A110" s="48"/>
      <c r="B110" s="25"/>
      <c r="C110" s="25"/>
      <c r="D110" s="25"/>
      <c r="E110" s="25"/>
      <c r="F110" s="25"/>
      <c r="G110" s="93"/>
      <c r="H110" s="93"/>
      <c r="I110" s="93"/>
      <c r="J110" s="93"/>
      <c r="K110" s="93"/>
      <c r="L110" s="93"/>
    </row>
    <row r="111" spans="1:12" s="40" customFormat="1">
      <c r="A111" s="48"/>
      <c r="B111" s="25"/>
      <c r="C111" s="25"/>
      <c r="D111" s="25"/>
      <c r="E111" s="25"/>
      <c r="F111" s="25"/>
      <c r="G111" s="93"/>
      <c r="H111" s="93"/>
      <c r="I111" s="93"/>
      <c r="J111" s="93"/>
      <c r="K111" s="93"/>
      <c r="L111" s="93"/>
    </row>
    <row r="112" spans="1:12" s="40" customFormat="1">
      <c r="A112" s="48"/>
      <c r="B112" s="25"/>
      <c r="C112" s="25"/>
      <c r="D112" s="25"/>
      <c r="E112" s="25"/>
      <c r="F112" s="25"/>
      <c r="G112" s="93"/>
      <c r="H112" s="93"/>
      <c r="I112" s="93"/>
      <c r="J112" s="93"/>
      <c r="K112" s="93"/>
      <c r="L112" s="93"/>
    </row>
    <row r="113" spans="1:12" s="40" customFormat="1">
      <c r="A113" s="48"/>
      <c r="B113" s="25"/>
      <c r="C113" s="25"/>
      <c r="D113" s="25"/>
      <c r="E113" s="25"/>
      <c r="F113" s="25"/>
      <c r="G113" s="93"/>
      <c r="H113" s="93"/>
      <c r="I113" s="93"/>
      <c r="J113" s="93"/>
      <c r="K113" s="93"/>
      <c r="L113" s="93"/>
    </row>
    <row r="114" spans="1:12" s="40" customFormat="1">
      <c r="A114" s="48"/>
      <c r="B114" s="25"/>
      <c r="C114" s="25"/>
      <c r="D114" s="25"/>
      <c r="E114" s="25"/>
      <c r="F114" s="25"/>
      <c r="G114" s="93"/>
      <c r="H114" s="93"/>
      <c r="I114" s="93"/>
      <c r="J114" s="93"/>
      <c r="K114" s="93"/>
      <c r="L114" s="93"/>
    </row>
    <row r="115" spans="1:12" s="40" customFormat="1">
      <c r="A115" s="48"/>
      <c r="B115" s="25"/>
      <c r="C115" s="25"/>
      <c r="D115" s="25"/>
      <c r="E115" s="25"/>
      <c r="F115" s="25"/>
      <c r="G115" s="93"/>
      <c r="H115" s="93"/>
      <c r="I115" s="93"/>
      <c r="J115" s="93"/>
      <c r="K115" s="93"/>
      <c r="L115" s="93"/>
    </row>
    <row r="116" spans="1:12" s="40" customFormat="1">
      <c r="A116" s="48"/>
      <c r="B116" s="25"/>
      <c r="C116" s="25"/>
      <c r="D116" s="25"/>
      <c r="E116" s="25"/>
      <c r="F116" s="25"/>
      <c r="G116" s="93"/>
      <c r="H116" s="93"/>
      <c r="I116" s="93"/>
      <c r="J116" s="93"/>
      <c r="K116" s="93"/>
      <c r="L116" s="93"/>
    </row>
    <row r="117" spans="1:12" s="40" customFormat="1">
      <c r="A117" s="48"/>
      <c r="B117" s="25"/>
      <c r="C117" s="25"/>
      <c r="D117" s="25"/>
      <c r="E117" s="25"/>
      <c r="F117" s="25"/>
      <c r="G117" s="93"/>
      <c r="H117" s="93"/>
      <c r="I117" s="93"/>
      <c r="J117" s="93"/>
      <c r="K117" s="93"/>
      <c r="L117" s="93"/>
    </row>
    <row r="118" spans="1:12" s="40" customFormat="1">
      <c r="A118" s="48"/>
      <c r="B118" s="25"/>
      <c r="C118" s="25"/>
      <c r="D118" s="25"/>
      <c r="E118" s="25"/>
      <c r="F118" s="25"/>
      <c r="G118" s="93"/>
      <c r="H118" s="93"/>
      <c r="I118" s="93"/>
      <c r="J118" s="93"/>
      <c r="K118" s="93"/>
      <c r="L118" s="93"/>
    </row>
    <row r="119" spans="1:12" s="40" customFormat="1">
      <c r="A119" s="48"/>
      <c r="B119" s="25"/>
      <c r="C119" s="25"/>
      <c r="D119" s="25"/>
      <c r="E119" s="25"/>
      <c r="F119" s="25"/>
      <c r="G119" s="93"/>
      <c r="H119" s="93"/>
      <c r="I119" s="93"/>
      <c r="J119" s="93"/>
      <c r="K119" s="93"/>
      <c r="L119" s="93"/>
    </row>
    <row r="120" spans="1:12" s="40" customFormat="1">
      <c r="A120" s="48"/>
      <c r="B120" s="25"/>
      <c r="C120" s="25"/>
      <c r="D120" s="25"/>
      <c r="E120" s="25"/>
      <c r="F120" s="25"/>
      <c r="G120" s="93"/>
      <c r="H120" s="93"/>
      <c r="I120" s="93"/>
      <c r="J120" s="93"/>
      <c r="K120" s="93"/>
      <c r="L120" s="93"/>
    </row>
    <row r="121" spans="1:12" s="40" customFormat="1">
      <c r="A121" s="48"/>
      <c r="B121" s="25"/>
      <c r="C121" s="25"/>
      <c r="D121" s="25"/>
      <c r="E121" s="25"/>
      <c r="F121" s="25"/>
      <c r="G121" s="93"/>
      <c r="H121" s="93"/>
      <c r="I121" s="93"/>
      <c r="J121" s="93"/>
      <c r="K121" s="93"/>
      <c r="L121" s="93"/>
    </row>
    <row r="122" spans="1:12" s="40" customFormat="1">
      <c r="A122" s="48"/>
      <c r="B122" s="25"/>
      <c r="C122" s="25"/>
      <c r="D122" s="25"/>
      <c r="E122" s="25"/>
      <c r="F122" s="25"/>
      <c r="G122" s="93"/>
      <c r="H122" s="93"/>
      <c r="I122" s="93"/>
      <c r="J122" s="93"/>
      <c r="K122" s="93"/>
      <c r="L122" s="93"/>
    </row>
    <row r="123" spans="1:12" s="40" customFormat="1">
      <c r="A123" s="48"/>
      <c r="B123" s="25"/>
      <c r="C123" s="25"/>
      <c r="D123" s="25"/>
      <c r="E123" s="25"/>
      <c r="F123" s="25"/>
      <c r="G123" s="93"/>
      <c r="H123" s="93"/>
      <c r="I123" s="93"/>
      <c r="J123" s="93"/>
      <c r="K123" s="93"/>
      <c r="L123" s="93"/>
    </row>
    <row r="124" spans="1:12" s="40" customFormat="1">
      <c r="A124" s="48"/>
      <c r="B124" s="25"/>
      <c r="C124" s="25"/>
      <c r="D124" s="25"/>
      <c r="E124" s="25"/>
      <c r="F124" s="25"/>
      <c r="G124" s="93"/>
      <c r="H124" s="93"/>
      <c r="I124" s="93"/>
      <c r="J124" s="93"/>
      <c r="K124" s="93"/>
      <c r="L124" s="93"/>
    </row>
    <row r="125" spans="1:12" s="40" customFormat="1">
      <c r="A125" s="48"/>
      <c r="B125" s="25"/>
      <c r="C125" s="25"/>
      <c r="D125" s="25"/>
      <c r="E125" s="25"/>
      <c r="F125" s="25"/>
      <c r="G125" s="93"/>
      <c r="H125" s="93"/>
      <c r="I125" s="93"/>
      <c r="J125" s="93"/>
      <c r="K125" s="93"/>
      <c r="L125" s="93"/>
    </row>
    <row r="126" spans="1:12" s="40" customFormat="1">
      <c r="A126" s="48"/>
      <c r="B126" s="25"/>
      <c r="C126" s="25"/>
      <c r="D126" s="25"/>
      <c r="E126" s="25"/>
      <c r="F126" s="25"/>
      <c r="G126" s="93"/>
      <c r="H126" s="93"/>
      <c r="I126" s="93"/>
      <c r="J126" s="93"/>
      <c r="K126" s="93"/>
      <c r="L126" s="93"/>
    </row>
    <row r="127" spans="1:12" s="40" customFormat="1">
      <c r="A127" s="48"/>
      <c r="B127" s="25"/>
      <c r="C127" s="25"/>
      <c r="D127" s="25"/>
      <c r="E127" s="25"/>
      <c r="F127" s="25"/>
      <c r="G127" s="93"/>
      <c r="H127" s="93"/>
      <c r="I127" s="93"/>
      <c r="J127" s="93"/>
      <c r="K127" s="93"/>
      <c r="L127" s="93"/>
    </row>
    <row r="128" spans="1:12" s="40" customFormat="1">
      <c r="A128" s="48"/>
      <c r="B128" s="25"/>
      <c r="C128" s="25"/>
      <c r="D128" s="25"/>
      <c r="E128" s="25"/>
      <c r="F128" s="25"/>
      <c r="G128" s="93"/>
      <c r="H128" s="93"/>
      <c r="I128" s="93"/>
      <c r="J128" s="93"/>
      <c r="K128" s="93"/>
      <c r="L128" s="93"/>
    </row>
    <row r="129" spans="1:12" s="40" customFormat="1">
      <c r="A129" s="48"/>
      <c r="B129" s="25"/>
      <c r="C129" s="25"/>
      <c r="D129" s="25"/>
      <c r="E129" s="25"/>
      <c r="F129" s="25"/>
      <c r="G129" s="93"/>
      <c r="H129" s="93"/>
      <c r="I129" s="93"/>
      <c r="J129" s="93"/>
      <c r="K129" s="93"/>
      <c r="L129" s="93"/>
    </row>
    <row r="130" spans="1:12" s="40" customFormat="1">
      <c r="A130" s="48"/>
      <c r="B130" s="25"/>
      <c r="C130" s="25"/>
      <c r="D130" s="25"/>
      <c r="E130" s="25"/>
      <c r="F130" s="25"/>
      <c r="G130" s="93"/>
      <c r="H130" s="93"/>
      <c r="I130" s="93"/>
      <c r="J130" s="93"/>
      <c r="K130" s="93"/>
      <c r="L130" s="93"/>
    </row>
    <row r="131" spans="1:12" s="40" customFormat="1">
      <c r="A131" s="48"/>
      <c r="B131" s="25"/>
      <c r="C131" s="25"/>
      <c r="D131" s="25"/>
      <c r="E131" s="25"/>
      <c r="F131" s="25"/>
      <c r="G131" s="93"/>
      <c r="H131" s="93"/>
      <c r="I131" s="93"/>
      <c r="J131" s="93"/>
      <c r="K131" s="93"/>
      <c r="L131" s="93"/>
    </row>
    <row r="132" spans="1:12" s="40" customFormat="1">
      <c r="A132" s="48"/>
      <c r="B132" s="25"/>
      <c r="C132" s="25"/>
      <c r="D132" s="25"/>
      <c r="E132" s="25"/>
      <c r="F132" s="25"/>
      <c r="G132" s="93"/>
      <c r="H132" s="93"/>
      <c r="I132" s="93"/>
      <c r="J132" s="93"/>
      <c r="K132" s="93"/>
      <c r="L132" s="93"/>
    </row>
    <row r="133" spans="1:12" s="40" customFormat="1">
      <c r="A133" s="48"/>
      <c r="B133" s="25"/>
      <c r="C133" s="25"/>
      <c r="D133" s="25"/>
      <c r="E133" s="25"/>
      <c r="F133" s="25"/>
      <c r="G133" s="93"/>
      <c r="H133" s="93"/>
      <c r="I133" s="93"/>
      <c r="J133" s="93"/>
      <c r="K133" s="93"/>
      <c r="L133" s="93"/>
    </row>
    <row r="134" spans="1:12" s="40" customFormat="1">
      <c r="A134" s="48"/>
      <c r="B134" s="25"/>
      <c r="C134" s="25"/>
      <c r="D134" s="25"/>
      <c r="E134" s="25"/>
      <c r="F134" s="25"/>
      <c r="G134" s="93"/>
      <c r="H134" s="93"/>
      <c r="I134" s="93"/>
      <c r="J134" s="93"/>
      <c r="K134" s="93"/>
      <c r="L134" s="93"/>
    </row>
    <row r="135" spans="1:12" s="40" customFormat="1">
      <c r="A135" s="48"/>
      <c r="B135" s="25"/>
      <c r="C135" s="25"/>
      <c r="D135" s="25"/>
      <c r="E135" s="25"/>
      <c r="F135" s="25"/>
      <c r="G135" s="93"/>
      <c r="H135" s="93"/>
      <c r="I135" s="93"/>
      <c r="J135" s="93"/>
      <c r="K135" s="93"/>
      <c r="L135" s="93"/>
    </row>
    <row r="136" spans="1:12" s="40" customFormat="1">
      <c r="A136" s="48"/>
      <c r="B136" s="25"/>
      <c r="C136" s="25"/>
      <c r="D136" s="25"/>
      <c r="E136" s="25"/>
      <c r="F136" s="25"/>
      <c r="G136" s="93"/>
      <c r="H136" s="93"/>
      <c r="I136" s="93"/>
      <c r="J136" s="93"/>
      <c r="K136" s="93"/>
      <c r="L136" s="93"/>
    </row>
    <row r="137" spans="1:12" s="40" customFormat="1">
      <c r="A137" s="48"/>
      <c r="B137" s="25"/>
      <c r="C137" s="25"/>
      <c r="D137" s="25"/>
      <c r="E137" s="25"/>
      <c r="F137" s="25"/>
      <c r="G137" s="93"/>
      <c r="H137" s="93"/>
      <c r="I137" s="93"/>
      <c r="J137" s="93"/>
      <c r="K137" s="93"/>
      <c r="L137" s="93"/>
    </row>
    <row r="138" spans="1:12" s="40" customFormat="1">
      <c r="A138" s="48"/>
      <c r="B138" s="25"/>
      <c r="C138" s="25"/>
      <c r="D138" s="25"/>
      <c r="E138" s="25"/>
      <c r="F138" s="25"/>
      <c r="G138" s="93"/>
      <c r="H138" s="93"/>
      <c r="I138" s="93"/>
      <c r="J138" s="93"/>
      <c r="K138" s="93"/>
      <c r="L138" s="93"/>
    </row>
    <row r="139" spans="1:12" s="40" customFormat="1">
      <c r="A139" s="48"/>
      <c r="B139" s="25"/>
      <c r="C139" s="25"/>
      <c r="D139" s="25"/>
      <c r="E139" s="25"/>
      <c r="F139" s="25"/>
      <c r="G139" s="93"/>
      <c r="H139" s="93"/>
      <c r="I139" s="93"/>
      <c r="J139" s="93"/>
      <c r="K139" s="93"/>
      <c r="L139" s="93"/>
    </row>
    <row r="140" spans="1:12" s="40" customFormat="1">
      <c r="A140" s="48"/>
      <c r="B140" s="25"/>
      <c r="C140" s="25"/>
      <c r="D140" s="25"/>
      <c r="E140" s="25"/>
      <c r="F140" s="25"/>
      <c r="G140" s="93"/>
      <c r="H140" s="93"/>
      <c r="I140" s="93"/>
      <c r="J140" s="93"/>
      <c r="K140" s="93"/>
      <c r="L140" s="93"/>
    </row>
    <row r="141" spans="1:12" s="40" customFormat="1">
      <c r="A141" s="48"/>
      <c r="B141" s="25"/>
      <c r="C141" s="25"/>
      <c r="D141" s="25"/>
      <c r="E141" s="25"/>
      <c r="F141" s="25"/>
      <c r="G141" s="93"/>
      <c r="H141" s="93"/>
      <c r="I141" s="93"/>
      <c r="J141" s="93"/>
      <c r="K141" s="93"/>
      <c r="L141" s="93"/>
    </row>
    <row r="142" spans="1:12" s="40" customFormat="1">
      <c r="A142" s="48"/>
      <c r="B142" s="25"/>
      <c r="C142" s="25"/>
      <c r="D142" s="25"/>
      <c r="E142" s="25"/>
      <c r="F142" s="25"/>
      <c r="G142" s="93"/>
      <c r="H142" s="93"/>
      <c r="I142" s="93"/>
      <c r="J142" s="93"/>
      <c r="K142" s="93"/>
      <c r="L142" s="93"/>
    </row>
    <row r="143" spans="1:12" s="40" customFormat="1">
      <c r="A143" s="48"/>
      <c r="B143" s="25"/>
      <c r="C143" s="25"/>
      <c r="D143" s="25"/>
      <c r="E143" s="25"/>
      <c r="F143" s="25"/>
      <c r="G143" s="93"/>
      <c r="H143" s="93"/>
      <c r="I143" s="93"/>
      <c r="J143" s="93"/>
      <c r="K143" s="93"/>
      <c r="L143" s="93"/>
    </row>
    <row r="144" spans="1:12" s="40" customFormat="1">
      <c r="A144" s="48"/>
      <c r="B144" s="25"/>
      <c r="C144" s="25"/>
      <c r="D144" s="25"/>
      <c r="E144" s="25"/>
      <c r="F144" s="25"/>
      <c r="G144" s="93"/>
      <c r="H144" s="93"/>
      <c r="I144" s="93"/>
      <c r="J144" s="93"/>
      <c r="K144" s="93"/>
      <c r="L144" s="93"/>
    </row>
    <row r="145" spans="1:12" s="40" customFormat="1">
      <c r="A145" s="48"/>
      <c r="B145" s="25"/>
      <c r="C145" s="25"/>
      <c r="D145" s="25"/>
      <c r="E145" s="25"/>
      <c r="F145" s="25"/>
      <c r="G145" s="93"/>
      <c r="H145" s="93"/>
      <c r="I145" s="93"/>
      <c r="J145" s="93"/>
      <c r="K145" s="93"/>
      <c r="L145" s="93"/>
    </row>
    <row r="146" spans="1:12" s="40" customFormat="1">
      <c r="A146" s="48"/>
      <c r="B146" s="25"/>
      <c r="C146" s="25"/>
      <c r="D146" s="25"/>
      <c r="E146" s="25"/>
      <c r="F146" s="25"/>
      <c r="G146" s="93"/>
      <c r="H146" s="93"/>
      <c r="I146" s="93"/>
      <c r="J146" s="93"/>
      <c r="K146" s="93"/>
      <c r="L146" s="93"/>
    </row>
    <row r="147" spans="1:12" s="40" customFormat="1">
      <c r="A147" s="48"/>
      <c r="B147" s="25"/>
      <c r="C147" s="25"/>
      <c r="D147" s="25"/>
      <c r="E147" s="25"/>
      <c r="F147" s="25"/>
      <c r="G147" s="93"/>
      <c r="H147" s="93"/>
      <c r="I147" s="93"/>
      <c r="J147" s="93"/>
      <c r="K147" s="93"/>
      <c r="L147" s="93"/>
    </row>
    <row r="148" spans="1:12" s="40" customFormat="1">
      <c r="A148" s="48"/>
      <c r="B148" s="25"/>
      <c r="C148" s="25"/>
      <c r="D148" s="25"/>
      <c r="E148" s="25"/>
      <c r="F148" s="25"/>
      <c r="G148" s="93"/>
      <c r="H148" s="93"/>
      <c r="I148" s="93"/>
      <c r="J148" s="93"/>
      <c r="K148" s="93"/>
      <c r="L148" s="93"/>
    </row>
    <row r="149" spans="1:12" s="40" customFormat="1">
      <c r="A149" s="48"/>
      <c r="B149" s="25"/>
      <c r="C149" s="25"/>
      <c r="D149" s="25"/>
      <c r="E149" s="25"/>
      <c r="F149" s="25"/>
      <c r="G149" s="93"/>
      <c r="H149" s="93"/>
      <c r="I149" s="93"/>
      <c r="J149" s="93"/>
      <c r="K149" s="93"/>
      <c r="L149" s="93"/>
    </row>
    <row r="150" spans="1:12" s="40" customFormat="1">
      <c r="A150" s="48"/>
      <c r="B150" s="25"/>
      <c r="C150" s="25"/>
      <c r="D150" s="25"/>
      <c r="E150" s="25"/>
      <c r="F150" s="25"/>
      <c r="G150" s="93"/>
      <c r="H150" s="93"/>
      <c r="I150" s="93"/>
      <c r="J150" s="93"/>
      <c r="K150" s="93"/>
      <c r="L150" s="93"/>
    </row>
    <row r="151" spans="1:12" s="40" customFormat="1">
      <c r="A151" s="48"/>
      <c r="B151" s="25"/>
      <c r="C151" s="25"/>
      <c r="D151" s="25"/>
      <c r="E151" s="25"/>
      <c r="F151" s="25"/>
      <c r="G151" s="93"/>
      <c r="H151" s="93"/>
      <c r="I151" s="93"/>
      <c r="J151" s="93"/>
      <c r="K151" s="93"/>
      <c r="L151" s="93"/>
    </row>
    <row r="152" spans="1:12" s="40" customFormat="1">
      <c r="A152" s="48"/>
      <c r="B152" s="25"/>
      <c r="C152" s="25"/>
      <c r="D152" s="25"/>
      <c r="E152" s="25"/>
      <c r="F152" s="25"/>
      <c r="G152" s="93"/>
      <c r="H152" s="93"/>
      <c r="I152" s="93"/>
      <c r="J152" s="93"/>
      <c r="K152" s="93"/>
      <c r="L152" s="93"/>
    </row>
    <row r="153" spans="1:12" s="40" customFormat="1">
      <c r="A153" s="48"/>
      <c r="B153" s="25"/>
      <c r="C153" s="25"/>
      <c r="D153" s="25"/>
      <c r="E153" s="25"/>
      <c r="F153" s="25"/>
      <c r="G153" s="93"/>
      <c r="H153" s="93"/>
      <c r="I153" s="93"/>
      <c r="J153" s="93"/>
      <c r="K153" s="93"/>
      <c r="L153" s="93"/>
    </row>
    <row r="154" spans="1:12" s="40" customFormat="1">
      <c r="A154" s="48"/>
      <c r="B154" s="25"/>
      <c r="C154" s="25"/>
      <c r="D154" s="25"/>
      <c r="E154" s="25"/>
      <c r="F154" s="25"/>
      <c r="G154" s="93"/>
      <c r="H154" s="93"/>
      <c r="I154" s="93"/>
      <c r="J154" s="93"/>
      <c r="K154" s="93"/>
      <c r="L154" s="93"/>
    </row>
    <row r="155" spans="1:12" s="40" customFormat="1">
      <c r="A155" s="48"/>
      <c r="B155" s="25"/>
      <c r="C155" s="25"/>
      <c r="D155" s="25"/>
      <c r="E155" s="25"/>
      <c r="F155" s="25"/>
      <c r="G155" s="93"/>
      <c r="H155" s="93"/>
      <c r="I155" s="93"/>
      <c r="J155" s="93"/>
      <c r="K155" s="93"/>
      <c r="L155" s="93"/>
    </row>
    <row r="156" spans="1:12" s="40" customFormat="1">
      <c r="A156" s="48"/>
      <c r="B156" s="25"/>
      <c r="C156" s="25"/>
      <c r="D156" s="25"/>
      <c r="E156" s="25"/>
      <c r="F156" s="25"/>
      <c r="G156" s="93"/>
      <c r="H156" s="93"/>
      <c r="I156" s="93"/>
      <c r="J156" s="93"/>
      <c r="K156" s="93"/>
      <c r="L156" s="93"/>
    </row>
    <row r="157" spans="1:12" s="40" customFormat="1">
      <c r="A157" s="48"/>
      <c r="B157" s="25"/>
      <c r="C157" s="25"/>
      <c r="D157" s="25"/>
      <c r="E157" s="25"/>
      <c r="F157" s="25"/>
      <c r="G157" s="93"/>
      <c r="H157" s="93"/>
      <c r="I157" s="93"/>
      <c r="J157" s="93"/>
      <c r="K157" s="93"/>
      <c r="L157" s="93"/>
    </row>
    <row r="158" spans="1:12" s="40" customFormat="1">
      <c r="A158" s="48"/>
      <c r="B158" s="25"/>
      <c r="C158" s="25"/>
      <c r="D158" s="25"/>
      <c r="E158" s="25"/>
      <c r="F158" s="25"/>
      <c r="G158" s="93"/>
      <c r="H158" s="93"/>
      <c r="I158" s="93"/>
      <c r="J158" s="93"/>
      <c r="K158" s="93"/>
      <c r="L158" s="93"/>
    </row>
    <row r="159" spans="1:12" s="40" customFormat="1">
      <c r="A159" s="48"/>
      <c r="B159" s="25"/>
      <c r="C159" s="25"/>
      <c r="D159" s="25"/>
      <c r="E159" s="25"/>
      <c r="F159" s="25"/>
      <c r="G159" s="93"/>
      <c r="H159" s="93"/>
      <c r="I159" s="93"/>
      <c r="J159" s="93"/>
      <c r="K159" s="93"/>
      <c r="L159" s="93"/>
    </row>
    <row r="160" spans="1:12" s="40" customFormat="1">
      <c r="A160" s="48"/>
      <c r="B160" s="25"/>
      <c r="C160" s="25"/>
      <c r="D160" s="25"/>
      <c r="E160" s="25"/>
      <c r="F160" s="25"/>
      <c r="G160" s="93"/>
      <c r="H160" s="93"/>
      <c r="I160" s="93"/>
      <c r="J160" s="93"/>
      <c r="K160" s="93"/>
      <c r="L160" s="93"/>
    </row>
    <row r="161" spans="1:12" s="40" customFormat="1">
      <c r="A161" s="48"/>
      <c r="B161" s="25"/>
      <c r="C161" s="25"/>
      <c r="D161" s="25"/>
      <c r="E161" s="25"/>
      <c r="F161" s="25"/>
      <c r="G161" s="93"/>
      <c r="H161" s="93"/>
      <c r="I161" s="93"/>
      <c r="J161" s="93"/>
      <c r="K161" s="93"/>
      <c r="L161" s="93"/>
    </row>
    <row r="162" spans="1:12" s="40" customFormat="1">
      <c r="A162" s="48"/>
      <c r="B162" s="25"/>
      <c r="C162" s="25"/>
      <c r="D162" s="25"/>
      <c r="E162" s="25"/>
      <c r="F162" s="25"/>
      <c r="G162" s="93"/>
      <c r="H162" s="93"/>
      <c r="I162" s="93"/>
      <c r="J162" s="93"/>
      <c r="K162" s="93"/>
      <c r="L162" s="93"/>
    </row>
    <row r="163" spans="1:12" s="40" customFormat="1">
      <c r="A163" s="48"/>
      <c r="B163" s="25"/>
      <c r="C163" s="25"/>
      <c r="D163" s="25"/>
      <c r="E163" s="25"/>
      <c r="F163" s="25"/>
      <c r="G163" s="93"/>
      <c r="H163" s="93"/>
      <c r="I163" s="93"/>
      <c r="J163" s="93"/>
      <c r="K163" s="93"/>
      <c r="L163" s="93"/>
    </row>
    <row r="164" spans="1:12" s="40" customFormat="1">
      <c r="A164" s="48"/>
      <c r="B164" s="25"/>
      <c r="C164" s="25"/>
      <c r="D164" s="25"/>
      <c r="E164" s="25"/>
      <c r="F164" s="25"/>
      <c r="G164" s="93"/>
      <c r="H164" s="93"/>
      <c r="I164" s="93"/>
      <c r="J164" s="93"/>
      <c r="K164" s="93"/>
      <c r="L164" s="93"/>
    </row>
    <row r="165" spans="1:12" s="40" customFormat="1">
      <c r="A165" s="48"/>
      <c r="B165" s="25"/>
      <c r="C165" s="25"/>
      <c r="D165" s="25"/>
      <c r="E165" s="25"/>
      <c r="F165" s="25"/>
      <c r="G165" s="93"/>
      <c r="H165" s="93"/>
      <c r="I165" s="93"/>
      <c r="J165" s="93"/>
      <c r="K165" s="93"/>
      <c r="L165" s="93"/>
    </row>
    <row r="166" spans="1:12" s="40" customFormat="1">
      <c r="A166" s="48"/>
      <c r="B166" s="25"/>
      <c r="C166" s="25"/>
      <c r="D166" s="25"/>
      <c r="E166" s="25"/>
      <c r="F166" s="25"/>
      <c r="G166" s="93"/>
      <c r="H166" s="93"/>
      <c r="I166" s="93"/>
      <c r="J166" s="93"/>
      <c r="K166" s="93"/>
      <c r="L166" s="93"/>
    </row>
    <row r="167" spans="1:12" s="40" customFormat="1">
      <c r="A167" s="48"/>
      <c r="B167" s="25"/>
      <c r="C167" s="25"/>
      <c r="D167" s="25"/>
      <c r="E167" s="25"/>
      <c r="F167" s="25"/>
      <c r="G167" s="93"/>
      <c r="H167" s="93"/>
      <c r="I167" s="93"/>
      <c r="J167" s="93"/>
      <c r="K167" s="93"/>
      <c r="L167" s="93"/>
    </row>
    <row r="168" spans="1:12" s="40" customFormat="1">
      <c r="A168" s="48"/>
      <c r="B168" s="25"/>
      <c r="C168" s="25"/>
      <c r="D168" s="25"/>
      <c r="E168" s="25"/>
      <c r="F168" s="25"/>
      <c r="G168" s="93"/>
      <c r="H168" s="93"/>
      <c r="I168" s="93"/>
      <c r="J168" s="93"/>
      <c r="K168" s="93"/>
      <c r="L168" s="93"/>
    </row>
    <row r="169" spans="1:12" s="40" customFormat="1">
      <c r="A169" s="48"/>
      <c r="B169" s="25"/>
      <c r="C169" s="25"/>
      <c r="D169" s="25"/>
      <c r="E169" s="25"/>
      <c r="F169" s="25"/>
      <c r="G169" s="93"/>
      <c r="H169" s="93"/>
      <c r="I169" s="93"/>
      <c r="J169" s="93"/>
      <c r="K169" s="93"/>
      <c r="L169" s="93"/>
    </row>
    <row r="170" spans="1:12" s="40" customFormat="1">
      <c r="A170" s="48"/>
      <c r="B170" s="25"/>
      <c r="C170" s="25"/>
      <c r="D170" s="25"/>
      <c r="E170" s="25"/>
      <c r="F170" s="25"/>
      <c r="G170" s="93"/>
      <c r="H170" s="93"/>
      <c r="I170" s="93"/>
      <c r="J170" s="93"/>
      <c r="K170" s="93"/>
      <c r="L170" s="93"/>
    </row>
    <row r="171" spans="1:12" s="40" customFormat="1">
      <c r="A171" s="48"/>
      <c r="B171" s="25"/>
      <c r="C171" s="25"/>
      <c r="D171" s="25"/>
      <c r="E171" s="25"/>
      <c r="F171" s="25"/>
      <c r="G171" s="93"/>
      <c r="H171" s="93"/>
      <c r="I171" s="93"/>
      <c r="J171" s="93"/>
      <c r="K171" s="93"/>
      <c r="L171" s="93"/>
    </row>
    <row r="172" spans="1:12" s="40" customFormat="1">
      <c r="A172" s="48"/>
      <c r="B172" s="25"/>
      <c r="C172" s="25"/>
      <c r="D172" s="25"/>
      <c r="E172" s="25"/>
      <c r="F172" s="25"/>
      <c r="G172" s="93"/>
      <c r="H172" s="93"/>
      <c r="I172" s="93"/>
      <c r="J172" s="93"/>
      <c r="K172" s="93"/>
      <c r="L172" s="93"/>
    </row>
    <row r="173" spans="1:12" s="40" customFormat="1">
      <c r="A173" s="48"/>
      <c r="B173" s="25"/>
      <c r="C173" s="25"/>
      <c r="D173" s="25"/>
      <c r="E173" s="25"/>
      <c r="F173" s="25"/>
      <c r="G173" s="93"/>
      <c r="H173" s="93"/>
      <c r="I173" s="93"/>
      <c r="J173" s="93"/>
      <c r="K173" s="93"/>
      <c r="L173" s="93"/>
    </row>
    <row r="174" spans="1:12" s="40" customFormat="1">
      <c r="A174" s="48"/>
      <c r="B174" s="25"/>
      <c r="C174" s="25"/>
      <c r="D174" s="25"/>
      <c r="E174" s="25"/>
      <c r="F174" s="25"/>
      <c r="G174" s="93"/>
      <c r="H174" s="93"/>
      <c r="I174" s="93"/>
      <c r="J174" s="93"/>
      <c r="K174" s="93"/>
      <c r="L174" s="93"/>
    </row>
    <row r="175" spans="1:12" s="40" customFormat="1">
      <c r="A175" s="48"/>
      <c r="B175" s="25"/>
      <c r="C175" s="25"/>
      <c r="D175" s="25"/>
      <c r="E175" s="25"/>
      <c r="F175" s="25"/>
      <c r="G175" s="93"/>
      <c r="H175" s="93"/>
      <c r="I175" s="93"/>
      <c r="J175" s="93"/>
      <c r="K175" s="93"/>
      <c r="L175" s="93"/>
    </row>
    <row r="176" spans="1:12" s="40" customFormat="1">
      <c r="A176" s="48"/>
      <c r="B176" s="25"/>
      <c r="C176" s="25"/>
      <c r="D176" s="25"/>
      <c r="E176" s="25"/>
      <c r="F176" s="25"/>
      <c r="G176" s="93"/>
      <c r="H176" s="93"/>
      <c r="I176" s="93"/>
      <c r="J176" s="93"/>
      <c r="K176" s="93"/>
      <c r="L176" s="93"/>
    </row>
    <row r="177" spans="1:12" s="40" customFormat="1">
      <c r="A177" s="48"/>
      <c r="B177" s="25"/>
      <c r="C177" s="25"/>
      <c r="D177" s="25"/>
      <c r="E177" s="25"/>
      <c r="F177" s="25"/>
      <c r="G177" s="93"/>
      <c r="H177" s="93"/>
      <c r="I177" s="93"/>
      <c r="J177" s="93"/>
      <c r="K177" s="93"/>
      <c r="L177" s="93"/>
    </row>
    <row r="178" spans="1:12" s="40" customFormat="1">
      <c r="A178" s="48"/>
      <c r="B178" s="25"/>
      <c r="C178" s="25"/>
      <c r="D178" s="25"/>
      <c r="E178" s="25"/>
      <c r="F178" s="25"/>
      <c r="G178" s="93"/>
      <c r="H178" s="93"/>
      <c r="I178" s="93"/>
      <c r="J178" s="93"/>
      <c r="K178" s="93"/>
      <c r="L178" s="93"/>
    </row>
    <row r="179" spans="1:12" s="40" customFormat="1">
      <c r="A179" s="48"/>
      <c r="B179" s="25"/>
      <c r="C179" s="25"/>
      <c r="D179" s="25"/>
      <c r="E179" s="25"/>
      <c r="F179" s="25"/>
      <c r="G179" s="93"/>
      <c r="H179" s="93"/>
      <c r="I179" s="93"/>
      <c r="J179" s="93"/>
      <c r="K179" s="93"/>
      <c r="L179" s="93"/>
    </row>
    <row r="180" spans="1:12" s="40" customFormat="1">
      <c r="A180" s="48"/>
      <c r="B180" s="25"/>
      <c r="C180" s="25"/>
      <c r="D180" s="25"/>
      <c r="E180" s="25"/>
      <c r="F180" s="25"/>
      <c r="G180" s="93"/>
      <c r="H180" s="93"/>
      <c r="I180" s="93"/>
      <c r="J180" s="93"/>
      <c r="K180" s="93"/>
      <c r="L180" s="93"/>
    </row>
    <row r="181" spans="1:12" s="40" customFormat="1">
      <c r="A181" s="48"/>
      <c r="B181" s="25"/>
      <c r="C181" s="25"/>
      <c r="D181" s="25"/>
      <c r="E181" s="25"/>
      <c r="F181" s="25"/>
      <c r="G181" s="93"/>
      <c r="H181" s="93"/>
      <c r="I181" s="93"/>
      <c r="J181" s="93"/>
      <c r="K181" s="93"/>
      <c r="L181" s="93"/>
    </row>
    <row r="182" spans="1:12" s="40" customFormat="1">
      <c r="A182" s="48"/>
      <c r="B182" s="25"/>
      <c r="C182" s="25"/>
      <c r="D182" s="25"/>
      <c r="E182" s="25"/>
      <c r="F182" s="25"/>
      <c r="G182" s="93"/>
      <c r="H182" s="93"/>
      <c r="I182" s="93"/>
      <c r="J182" s="93"/>
      <c r="K182" s="93"/>
      <c r="L182" s="93"/>
    </row>
    <row r="183" spans="1:12" s="40" customFormat="1">
      <c r="A183" s="48"/>
      <c r="B183" s="25"/>
      <c r="C183" s="25"/>
      <c r="D183" s="25"/>
      <c r="E183" s="25"/>
      <c r="F183" s="25"/>
      <c r="G183" s="93"/>
      <c r="H183" s="93"/>
      <c r="I183" s="93"/>
      <c r="J183" s="93"/>
      <c r="K183" s="93"/>
      <c r="L183" s="93"/>
    </row>
    <row r="184" spans="1:12" s="40" customFormat="1">
      <c r="A184" s="48"/>
      <c r="B184" s="25"/>
      <c r="C184" s="25"/>
      <c r="D184" s="25"/>
      <c r="E184" s="25"/>
      <c r="F184" s="25"/>
      <c r="G184" s="93"/>
      <c r="H184" s="93"/>
      <c r="I184" s="93"/>
      <c r="J184" s="93"/>
      <c r="K184" s="93"/>
      <c r="L184" s="93"/>
    </row>
    <row r="185" spans="1:12" s="40" customFormat="1">
      <c r="A185" s="48"/>
      <c r="B185" s="25"/>
      <c r="C185" s="25"/>
      <c r="D185" s="25"/>
      <c r="E185" s="25"/>
      <c r="F185" s="25"/>
      <c r="G185" s="93"/>
      <c r="H185" s="93"/>
      <c r="I185" s="93"/>
      <c r="J185" s="93"/>
      <c r="K185" s="93"/>
      <c r="L185" s="93"/>
    </row>
    <row r="186" spans="1:12" s="40" customFormat="1">
      <c r="A186" s="48"/>
      <c r="B186" s="25"/>
      <c r="C186" s="25"/>
      <c r="D186" s="25"/>
      <c r="E186" s="25"/>
      <c r="F186" s="25"/>
      <c r="G186" s="93"/>
      <c r="H186" s="93"/>
      <c r="I186" s="93"/>
      <c r="J186" s="93"/>
      <c r="K186" s="93"/>
      <c r="L186" s="93"/>
    </row>
    <row r="187" spans="1:12" s="40" customFormat="1">
      <c r="A187" s="48"/>
      <c r="B187" s="25"/>
      <c r="C187" s="25"/>
      <c r="D187" s="25"/>
      <c r="E187" s="25"/>
      <c r="F187" s="25"/>
      <c r="G187" s="93"/>
      <c r="H187" s="93"/>
      <c r="I187" s="93"/>
      <c r="J187" s="93"/>
      <c r="K187" s="93"/>
      <c r="L187" s="93"/>
    </row>
    <row r="188" spans="1:12" s="40" customFormat="1">
      <c r="A188" s="48"/>
      <c r="B188" s="25"/>
      <c r="C188" s="25"/>
      <c r="D188" s="25"/>
      <c r="E188" s="25"/>
      <c r="F188" s="25"/>
      <c r="G188" s="93"/>
      <c r="H188" s="93"/>
      <c r="I188" s="93"/>
      <c r="J188" s="93"/>
      <c r="K188" s="93"/>
      <c r="L188" s="93"/>
    </row>
    <row r="189" spans="1:12" s="40" customFormat="1">
      <c r="A189" s="48"/>
      <c r="B189" s="25"/>
      <c r="C189" s="25"/>
      <c r="D189" s="25"/>
      <c r="E189" s="25"/>
      <c r="F189" s="25"/>
      <c r="G189" s="93"/>
      <c r="H189" s="93"/>
      <c r="I189" s="93"/>
      <c r="J189" s="93"/>
      <c r="K189" s="93"/>
      <c r="L189" s="93"/>
    </row>
    <row r="190" spans="1:12" s="40" customFormat="1">
      <c r="A190" s="48"/>
      <c r="B190" s="25"/>
      <c r="C190" s="25"/>
      <c r="D190" s="25"/>
      <c r="E190" s="25"/>
      <c r="F190" s="25"/>
      <c r="G190" s="93"/>
      <c r="H190" s="93"/>
      <c r="I190" s="93"/>
      <c r="J190" s="93"/>
      <c r="K190" s="93"/>
      <c r="L190" s="93"/>
    </row>
    <row r="191" spans="1:12" s="40" customFormat="1">
      <c r="A191" s="48"/>
      <c r="B191" s="25"/>
      <c r="C191" s="25"/>
      <c r="D191" s="25"/>
      <c r="E191" s="25"/>
      <c r="F191" s="25"/>
      <c r="G191" s="93"/>
      <c r="H191" s="93"/>
      <c r="I191" s="93"/>
      <c r="J191" s="93"/>
      <c r="K191" s="93"/>
      <c r="L191" s="93"/>
    </row>
    <row r="192" spans="1:12" s="40" customFormat="1">
      <c r="A192" s="48"/>
      <c r="B192" s="25"/>
      <c r="C192" s="25"/>
      <c r="D192" s="25"/>
      <c r="E192" s="25"/>
      <c r="F192" s="25"/>
      <c r="G192" s="93"/>
      <c r="H192" s="93"/>
      <c r="I192" s="93"/>
      <c r="J192" s="93"/>
      <c r="K192" s="93"/>
      <c r="L192" s="93"/>
    </row>
    <row r="193" spans="1:12" s="40" customFormat="1">
      <c r="A193" s="48"/>
      <c r="B193" s="25"/>
      <c r="C193" s="25"/>
      <c r="D193" s="25"/>
      <c r="E193" s="25"/>
      <c r="F193" s="25"/>
      <c r="G193" s="93"/>
      <c r="H193" s="93"/>
      <c r="I193" s="93"/>
      <c r="J193" s="93"/>
      <c r="K193" s="93"/>
      <c r="L193" s="93"/>
    </row>
    <row r="194" spans="1:12" s="40" customFormat="1">
      <c r="A194" s="48"/>
      <c r="B194" s="25"/>
      <c r="C194" s="25"/>
      <c r="D194" s="25"/>
      <c r="E194" s="25"/>
      <c r="F194" s="25"/>
      <c r="G194" s="93"/>
      <c r="H194" s="93"/>
      <c r="I194" s="93"/>
      <c r="J194" s="93"/>
      <c r="K194" s="93"/>
      <c r="L194" s="93"/>
    </row>
    <row r="195" spans="1:12" s="40" customFormat="1">
      <c r="A195" s="48"/>
      <c r="B195" s="25"/>
      <c r="C195" s="25"/>
      <c r="D195" s="25"/>
      <c r="E195" s="25"/>
      <c r="F195" s="25"/>
      <c r="G195" s="93"/>
      <c r="H195" s="93"/>
      <c r="I195" s="93"/>
      <c r="J195" s="93"/>
      <c r="K195" s="93"/>
      <c r="L195" s="93"/>
    </row>
    <row r="196" spans="1:12" s="40" customFormat="1">
      <c r="A196" s="48"/>
      <c r="B196" s="25"/>
      <c r="C196" s="25"/>
      <c r="D196" s="25"/>
      <c r="E196" s="25"/>
      <c r="F196" s="25"/>
      <c r="G196" s="93"/>
      <c r="H196" s="93"/>
      <c r="I196" s="93"/>
      <c r="J196" s="93"/>
      <c r="K196" s="93"/>
      <c r="L196" s="93"/>
    </row>
    <row r="197" spans="1:12" s="40" customFormat="1">
      <c r="A197" s="48"/>
      <c r="B197" s="25"/>
      <c r="C197" s="25"/>
      <c r="D197" s="25"/>
      <c r="E197" s="25"/>
      <c r="F197" s="25"/>
      <c r="G197" s="93"/>
      <c r="H197" s="93"/>
      <c r="I197" s="93"/>
      <c r="J197" s="93"/>
      <c r="K197" s="93"/>
      <c r="L197" s="93"/>
    </row>
    <row r="198" spans="1:12" s="40" customFormat="1">
      <c r="A198" s="48"/>
      <c r="B198" s="25"/>
      <c r="C198" s="25"/>
      <c r="D198" s="25"/>
      <c r="E198" s="25"/>
      <c r="F198" s="25"/>
      <c r="G198" s="93"/>
      <c r="H198" s="93"/>
      <c r="I198" s="93"/>
      <c r="J198" s="93"/>
      <c r="K198" s="93"/>
      <c r="L198" s="93"/>
    </row>
    <row r="199" spans="1:12" s="40" customFormat="1">
      <c r="A199" s="48"/>
      <c r="B199" s="25"/>
      <c r="C199" s="25"/>
      <c r="D199" s="25"/>
      <c r="E199" s="25"/>
      <c r="F199" s="25"/>
      <c r="G199" s="93"/>
      <c r="H199" s="93"/>
      <c r="I199" s="93"/>
      <c r="J199" s="93"/>
      <c r="K199" s="93"/>
      <c r="L199" s="93"/>
    </row>
    <row r="200" spans="1:12" s="40" customFormat="1">
      <c r="A200" s="48"/>
      <c r="B200" s="25"/>
      <c r="C200" s="25"/>
      <c r="D200" s="25"/>
      <c r="E200" s="25"/>
      <c r="F200" s="25"/>
      <c r="G200" s="93"/>
      <c r="H200" s="93"/>
      <c r="I200" s="93"/>
      <c r="J200" s="93"/>
      <c r="K200" s="93"/>
      <c r="L200" s="93"/>
    </row>
    <row r="201" spans="1:12" s="40" customFormat="1">
      <c r="A201" s="48"/>
      <c r="B201" s="25"/>
      <c r="C201" s="25"/>
      <c r="D201" s="25"/>
      <c r="E201" s="25"/>
      <c r="F201" s="25"/>
      <c r="G201" s="93"/>
      <c r="H201" s="93"/>
      <c r="I201" s="93"/>
      <c r="J201" s="93"/>
      <c r="K201" s="93"/>
      <c r="L201" s="93"/>
    </row>
    <row r="202" spans="1:12" s="40" customFormat="1">
      <c r="A202" s="48"/>
      <c r="B202" s="25"/>
      <c r="C202" s="25"/>
      <c r="D202" s="25"/>
      <c r="E202" s="25"/>
      <c r="F202" s="25"/>
      <c r="G202" s="93"/>
      <c r="H202" s="93"/>
      <c r="I202" s="93"/>
      <c r="J202" s="93"/>
      <c r="K202" s="93"/>
      <c r="L202" s="93"/>
    </row>
    <row r="203" spans="1:12" s="40" customFormat="1">
      <c r="A203" s="48"/>
      <c r="B203" s="25"/>
      <c r="C203" s="25"/>
      <c r="D203" s="25"/>
      <c r="E203" s="25"/>
      <c r="F203" s="25"/>
      <c r="G203" s="93"/>
      <c r="H203" s="93"/>
      <c r="I203" s="93"/>
      <c r="J203" s="93"/>
      <c r="K203" s="93"/>
      <c r="L203" s="93"/>
    </row>
    <row r="204" spans="1:12" s="40" customFormat="1">
      <c r="A204" s="48"/>
      <c r="B204" s="25"/>
      <c r="C204" s="25"/>
      <c r="D204" s="25"/>
      <c r="E204" s="25"/>
      <c r="F204" s="25"/>
      <c r="G204" s="93"/>
      <c r="H204" s="93"/>
      <c r="I204" s="93"/>
      <c r="J204" s="93"/>
      <c r="K204" s="93"/>
      <c r="L204" s="93"/>
    </row>
    <row r="205" spans="1:12" s="40" customFormat="1">
      <c r="A205" s="48"/>
      <c r="B205" s="25"/>
      <c r="C205" s="25"/>
      <c r="D205" s="25"/>
      <c r="E205" s="25"/>
      <c r="F205" s="25"/>
      <c r="G205" s="93"/>
      <c r="H205" s="93"/>
      <c r="I205" s="93"/>
      <c r="J205" s="93"/>
      <c r="K205" s="93"/>
      <c r="L205" s="93"/>
    </row>
    <row r="206" spans="1:12" s="40" customFormat="1">
      <c r="A206" s="48"/>
      <c r="B206" s="25"/>
      <c r="C206" s="25"/>
      <c r="D206" s="25"/>
      <c r="E206" s="25"/>
      <c r="F206" s="25"/>
      <c r="G206" s="93"/>
      <c r="H206" s="93"/>
      <c r="I206" s="93"/>
      <c r="J206" s="93"/>
      <c r="K206" s="93"/>
      <c r="L206" s="93"/>
    </row>
    <row r="207" spans="1:12" s="40" customFormat="1">
      <c r="A207" s="48"/>
      <c r="B207" s="25"/>
      <c r="C207" s="25"/>
      <c r="D207" s="25"/>
      <c r="E207" s="25"/>
      <c r="F207" s="25"/>
      <c r="G207" s="93"/>
      <c r="H207" s="93"/>
      <c r="I207" s="93"/>
      <c r="J207" s="93"/>
      <c r="K207" s="93"/>
      <c r="L207" s="93"/>
    </row>
    <row r="208" spans="1:12" s="40" customFormat="1">
      <c r="A208" s="48"/>
      <c r="B208" s="25"/>
      <c r="C208" s="25"/>
      <c r="D208" s="25"/>
      <c r="E208" s="25"/>
      <c r="F208" s="25"/>
      <c r="G208" s="93"/>
      <c r="H208" s="93"/>
      <c r="I208" s="93"/>
      <c r="J208" s="93"/>
      <c r="K208" s="93"/>
      <c r="L208" s="93"/>
    </row>
    <row r="209" spans="1:12" s="40" customFormat="1">
      <c r="A209" s="48"/>
      <c r="B209" s="25"/>
      <c r="C209" s="25"/>
      <c r="D209" s="25"/>
      <c r="E209" s="25"/>
      <c r="F209" s="25"/>
      <c r="G209" s="93"/>
      <c r="H209" s="93"/>
      <c r="I209" s="93"/>
      <c r="J209" s="93"/>
      <c r="K209" s="93"/>
      <c r="L209" s="93"/>
    </row>
    <row r="210" spans="1:12" s="40" customFormat="1">
      <c r="A210" s="48"/>
      <c r="B210" s="25"/>
      <c r="C210" s="25"/>
      <c r="D210" s="25"/>
      <c r="E210" s="25"/>
      <c r="F210" s="25"/>
      <c r="G210" s="93"/>
      <c r="H210" s="93"/>
      <c r="I210" s="93"/>
      <c r="J210" s="93"/>
      <c r="K210" s="93"/>
      <c r="L210" s="93"/>
    </row>
    <row r="211" spans="1:12" s="40" customFormat="1">
      <c r="A211" s="48"/>
      <c r="B211" s="25"/>
      <c r="C211" s="25"/>
      <c r="D211" s="25"/>
      <c r="E211" s="25"/>
      <c r="F211" s="25"/>
      <c r="G211" s="93"/>
      <c r="H211" s="93"/>
      <c r="I211" s="93"/>
      <c r="J211" s="93"/>
      <c r="K211" s="93"/>
      <c r="L211" s="93"/>
    </row>
    <row r="212" spans="1:12" s="40" customFormat="1">
      <c r="A212" s="48"/>
      <c r="B212" s="25"/>
      <c r="C212" s="25"/>
      <c r="D212" s="25"/>
      <c r="E212" s="25"/>
      <c r="F212" s="25"/>
      <c r="G212" s="93"/>
      <c r="H212" s="93"/>
      <c r="I212" s="93"/>
      <c r="J212" s="93"/>
      <c r="K212" s="93"/>
      <c r="L212" s="93"/>
    </row>
    <row r="213" spans="1:12" s="40" customFormat="1">
      <c r="A213" s="48"/>
      <c r="B213" s="25"/>
      <c r="C213" s="25"/>
      <c r="D213" s="25"/>
      <c r="E213" s="25"/>
      <c r="F213" s="25"/>
      <c r="G213" s="93"/>
      <c r="H213" s="93"/>
      <c r="I213" s="93"/>
      <c r="J213" s="93"/>
      <c r="K213" s="93"/>
      <c r="L213" s="93"/>
    </row>
    <row r="214" spans="1:12" s="40" customFormat="1">
      <c r="A214" s="48"/>
      <c r="B214" s="25"/>
      <c r="C214" s="25"/>
      <c r="D214" s="25"/>
      <c r="E214" s="25"/>
      <c r="F214" s="25"/>
      <c r="G214" s="93"/>
      <c r="H214" s="93"/>
      <c r="I214" s="93"/>
      <c r="J214" s="93"/>
      <c r="K214" s="93"/>
      <c r="L214" s="93"/>
    </row>
    <row r="215" spans="1:12" s="40" customFormat="1">
      <c r="A215" s="48"/>
      <c r="B215" s="25"/>
      <c r="C215" s="25"/>
      <c r="D215" s="25"/>
      <c r="E215" s="25"/>
      <c r="F215" s="25"/>
      <c r="G215" s="93"/>
      <c r="H215" s="93"/>
      <c r="I215" s="93"/>
      <c r="J215" s="93"/>
      <c r="K215" s="93"/>
      <c r="L215" s="93"/>
    </row>
    <row r="216" spans="1:12" s="40" customFormat="1">
      <c r="A216" s="48"/>
      <c r="B216" s="25"/>
      <c r="C216" s="25"/>
      <c r="D216" s="25"/>
      <c r="E216" s="25"/>
      <c r="F216" s="25"/>
      <c r="G216" s="93"/>
      <c r="H216" s="93"/>
      <c r="I216" s="93"/>
      <c r="J216" s="93"/>
      <c r="K216" s="93"/>
      <c r="L216" s="93"/>
    </row>
    <row r="217" spans="1:12" s="40" customFormat="1">
      <c r="A217" s="48"/>
      <c r="B217" s="25"/>
      <c r="C217" s="25"/>
      <c r="D217" s="25"/>
      <c r="E217" s="25"/>
      <c r="F217" s="25"/>
      <c r="G217" s="93"/>
      <c r="H217" s="93"/>
      <c r="I217" s="93"/>
      <c r="J217" s="93"/>
      <c r="K217" s="93"/>
      <c r="L217" s="93"/>
    </row>
    <row r="218" spans="1:12" s="40" customFormat="1">
      <c r="A218" s="48"/>
      <c r="B218" s="25"/>
      <c r="C218" s="25"/>
      <c r="D218" s="25"/>
      <c r="E218" s="25"/>
      <c r="F218" s="25"/>
      <c r="G218" s="93"/>
      <c r="H218" s="93"/>
      <c r="I218" s="93"/>
      <c r="J218" s="93"/>
      <c r="K218" s="93"/>
      <c r="L218" s="93"/>
    </row>
    <row r="219" spans="1:12" s="40" customFormat="1">
      <c r="A219" s="48"/>
      <c r="B219" s="25"/>
      <c r="C219" s="25"/>
      <c r="D219" s="25"/>
      <c r="E219" s="25"/>
      <c r="F219" s="25"/>
      <c r="G219" s="93"/>
      <c r="H219" s="93"/>
      <c r="I219" s="93"/>
      <c r="J219" s="93"/>
      <c r="K219" s="93"/>
      <c r="L219" s="93"/>
    </row>
    <row r="220" spans="1:12" s="40" customFormat="1">
      <c r="A220" s="48"/>
      <c r="B220" s="25"/>
      <c r="C220" s="25"/>
      <c r="D220" s="25"/>
      <c r="E220" s="25"/>
      <c r="F220" s="25"/>
      <c r="G220" s="93"/>
      <c r="H220" s="93"/>
      <c r="I220" s="93"/>
      <c r="J220" s="93"/>
      <c r="K220" s="93"/>
      <c r="L220" s="93"/>
    </row>
    <row r="221" spans="1:12" s="40" customFormat="1">
      <c r="A221" s="48"/>
      <c r="B221" s="25"/>
      <c r="C221" s="25"/>
      <c r="D221" s="25"/>
      <c r="E221" s="25"/>
      <c r="F221" s="25"/>
      <c r="G221" s="93"/>
      <c r="H221" s="93"/>
      <c r="I221" s="93"/>
      <c r="J221" s="93"/>
      <c r="K221" s="93"/>
      <c r="L221" s="93"/>
    </row>
    <row r="222" spans="1:12" s="40" customFormat="1">
      <c r="A222" s="48"/>
      <c r="B222" s="25"/>
      <c r="C222" s="25"/>
      <c r="D222" s="25"/>
      <c r="E222" s="25"/>
      <c r="F222" s="25"/>
      <c r="G222" s="93"/>
      <c r="H222" s="93"/>
      <c r="I222" s="93"/>
      <c r="J222" s="93"/>
      <c r="K222" s="93"/>
      <c r="L222" s="93"/>
    </row>
    <row r="223" spans="1:12" s="40" customFormat="1">
      <c r="A223" s="48"/>
      <c r="B223" s="25"/>
      <c r="C223" s="25"/>
      <c r="D223" s="25"/>
      <c r="E223" s="25"/>
      <c r="F223" s="25"/>
      <c r="G223" s="93"/>
      <c r="H223" s="93"/>
      <c r="I223" s="93"/>
      <c r="J223" s="93"/>
      <c r="K223" s="93"/>
      <c r="L223" s="93"/>
    </row>
    <row r="224" spans="1:12" s="40" customFormat="1">
      <c r="A224" s="48"/>
      <c r="B224" s="25"/>
      <c r="C224" s="25"/>
      <c r="D224" s="25"/>
      <c r="E224" s="25"/>
      <c r="F224" s="25"/>
      <c r="G224" s="93"/>
      <c r="H224" s="93"/>
      <c r="I224" s="93"/>
      <c r="J224" s="93"/>
      <c r="K224" s="93"/>
      <c r="L224" s="93"/>
    </row>
    <row r="225" spans="1:12" s="40" customFormat="1">
      <c r="A225" s="48"/>
      <c r="B225" s="25"/>
      <c r="C225" s="25"/>
      <c r="D225" s="25"/>
      <c r="E225" s="25"/>
      <c r="F225" s="25"/>
      <c r="G225" s="93"/>
      <c r="H225" s="93"/>
      <c r="I225" s="93"/>
      <c r="J225" s="93"/>
      <c r="K225" s="93"/>
      <c r="L225" s="93"/>
    </row>
    <row r="226" spans="1:12" s="40" customFormat="1">
      <c r="A226" s="48"/>
      <c r="B226" s="25"/>
      <c r="C226" s="25"/>
      <c r="D226" s="25"/>
      <c r="E226" s="25"/>
      <c r="F226" s="25"/>
      <c r="G226" s="93"/>
      <c r="H226" s="93"/>
      <c r="I226" s="93"/>
      <c r="J226" s="93"/>
      <c r="K226" s="93"/>
      <c r="L226" s="93"/>
    </row>
    <row r="227" spans="1:12" s="40" customFormat="1">
      <c r="A227" s="48"/>
      <c r="B227" s="25"/>
      <c r="C227" s="25"/>
      <c r="D227" s="25"/>
      <c r="E227" s="25"/>
      <c r="F227" s="25"/>
      <c r="G227" s="93"/>
      <c r="H227" s="93"/>
      <c r="I227" s="93"/>
      <c r="J227" s="93"/>
      <c r="K227" s="93"/>
      <c r="L227" s="93"/>
    </row>
    <row r="228" spans="1:12" s="40" customFormat="1">
      <c r="A228" s="48"/>
      <c r="B228" s="25"/>
      <c r="C228" s="25"/>
      <c r="D228" s="25"/>
      <c r="E228" s="25"/>
      <c r="F228" s="25"/>
      <c r="G228" s="93"/>
      <c r="H228" s="93"/>
      <c r="I228" s="93"/>
      <c r="J228" s="93"/>
      <c r="K228" s="93"/>
      <c r="L228" s="93"/>
    </row>
    <row r="229" spans="1:12" s="40" customFormat="1">
      <c r="A229" s="48"/>
      <c r="B229" s="25"/>
      <c r="C229" s="25"/>
      <c r="D229" s="25"/>
      <c r="E229" s="25"/>
      <c r="F229" s="25"/>
      <c r="G229" s="93"/>
      <c r="H229" s="93"/>
      <c r="I229" s="93"/>
      <c r="J229" s="93"/>
      <c r="K229" s="93"/>
      <c r="L229" s="93"/>
    </row>
    <row r="230" spans="1:12" s="40" customFormat="1">
      <c r="A230" s="48"/>
      <c r="B230" s="25"/>
      <c r="C230" s="25"/>
      <c r="D230" s="25"/>
      <c r="E230" s="25"/>
      <c r="F230" s="25"/>
      <c r="G230" s="93"/>
      <c r="H230" s="93"/>
      <c r="I230" s="93"/>
      <c r="J230" s="93"/>
      <c r="K230" s="93"/>
      <c r="L230" s="93"/>
    </row>
    <row r="231" spans="1:12" s="40" customFormat="1">
      <c r="A231" s="48"/>
      <c r="B231" s="25"/>
      <c r="C231" s="25"/>
      <c r="D231" s="25"/>
      <c r="E231" s="25"/>
      <c r="F231" s="25"/>
      <c r="G231" s="93"/>
      <c r="H231" s="93"/>
      <c r="I231" s="93"/>
      <c r="J231" s="93"/>
      <c r="K231" s="93"/>
      <c r="L231" s="93"/>
    </row>
    <row r="232" spans="1:12" s="40" customFormat="1">
      <c r="A232" s="48"/>
      <c r="B232" s="25"/>
      <c r="C232" s="25"/>
      <c r="D232" s="25"/>
      <c r="E232" s="25"/>
      <c r="F232" s="25"/>
      <c r="G232" s="93"/>
      <c r="H232" s="93"/>
      <c r="I232" s="93"/>
      <c r="J232" s="93"/>
      <c r="K232" s="93"/>
      <c r="L232" s="93"/>
    </row>
    <row r="233" spans="1:12" s="40" customFormat="1">
      <c r="A233" s="48"/>
      <c r="B233" s="25"/>
      <c r="C233" s="25"/>
      <c r="D233" s="25"/>
      <c r="E233" s="25"/>
      <c r="F233" s="25"/>
      <c r="G233" s="93"/>
      <c r="H233" s="93"/>
      <c r="I233" s="93"/>
      <c r="J233" s="93"/>
      <c r="K233" s="93"/>
      <c r="L233" s="93"/>
    </row>
    <row r="234" spans="1:12" s="40" customFormat="1">
      <c r="A234" s="48"/>
      <c r="B234" s="25"/>
      <c r="C234" s="25"/>
      <c r="D234" s="25"/>
      <c r="E234" s="25"/>
      <c r="F234" s="25"/>
      <c r="G234" s="93"/>
      <c r="H234" s="93"/>
      <c r="I234" s="93"/>
      <c r="J234" s="93"/>
      <c r="K234" s="93"/>
      <c r="L234" s="93"/>
    </row>
    <row r="235" spans="1:12" s="40" customFormat="1">
      <c r="A235" s="48"/>
      <c r="B235" s="25"/>
      <c r="C235" s="25"/>
      <c r="D235" s="25"/>
      <c r="E235" s="25"/>
      <c r="F235" s="25"/>
      <c r="G235" s="93"/>
      <c r="H235" s="93"/>
      <c r="I235" s="93"/>
      <c r="J235" s="93"/>
      <c r="K235" s="93"/>
      <c r="L235" s="93"/>
    </row>
    <row r="236" spans="1:12" s="40" customFormat="1">
      <c r="A236" s="48"/>
      <c r="B236" s="25"/>
      <c r="C236" s="25"/>
      <c r="D236" s="25"/>
      <c r="E236" s="25"/>
      <c r="F236" s="25"/>
      <c r="G236" s="93"/>
      <c r="H236" s="93"/>
      <c r="I236" s="93"/>
      <c r="J236" s="93"/>
      <c r="K236" s="93"/>
      <c r="L236" s="93"/>
    </row>
    <row r="237" spans="1:12" s="40" customFormat="1">
      <c r="A237" s="48"/>
      <c r="B237" s="25"/>
      <c r="C237" s="25"/>
      <c r="D237" s="25"/>
      <c r="E237" s="25"/>
      <c r="F237" s="25"/>
      <c r="G237" s="93"/>
      <c r="H237" s="93"/>
      <c r="I237" s="93"/>
      <c r="J237" s="93"/>
      <c r="K237" s="93"/>
      <c r="L237" s="93"/>
    </row>
    <row r="238" spans="1:12" s="40" customFormat="1">
      <c r="A238" s="48"/>
      <c r="B238" s="25"/>
      <c r="C238" s="25"/>
      <c r="D238" s="25"/>
      <c r="E238" s="25"/>
      <c r="F238" s="25"/>
      <c r="G238" s="93"/>
      <c r="H238" s="93"/>
      <c r="I238" s="93"/>
      <c r="J238" s="93"/>
      <c r="K238" s="93"/>
      <c r="L238" s="93"/>
    </row>
    <row r="239" spans="1:12" s="40" customFormat="1">
      <c r="A239" s="48"/>
      <c r="B239" s="25"/>
      <c r="C239" s="25"/>
      <c r="D239" s="25"/>
      <c r="E239" s="25"/>
      <c r="F239" s="25"/>
      <c r="G239" s="93"/>
      <c r="H239" s="93"/>
      <c r="I239" s="93"/>
      <c r="J239" s="93"/>
      <c r="K239" s="93"/>
      <c r="L239" s="93"/>
    </row>
    <row r="240" spans="1:12" s="40" customFormat="1">
      <c r="A240" s="48"/>
      <c r="B240" s="25"/>
      <c r="C240" s="25"/>
      <c r="D240" s="25"/>
      <c r="E240" s="25"/>
      <c r="F240" s="25"/>
      <c r="G240" s="93"/>
      <c r="H240" s="93"/>
      <c r="I240" s="93"/>
      <c r="J240" s="93"/>
      <c r="K240" s="93"/>
      <c r="L240" s="93"/>
    </row>
    <row r="241" spans="1:12" s="40" customFormat="1">
      <c r="A241" s="48"/>
      <c r="B241" s="25"/>
      <c r="C241" s="25"/>
      <c r="D241" s="25"/>
      <c r="E241" s="25"/>
      <c r="F241" s="25"/>
      <c r="G241" s="93"/>
      <c r="H241" s="93"/>
      <c r="I241" s="93"/>
      <c r="J241" s="93"/>
      <c r="K241" s="93"/>
      <c r="L241" s="93"/>
    </row>
    <row r="242" spans="1:12" s="40" customFormat="1">
      <c r="A242" s="48"/>
      <c r="B242" s="25"/>
      <c r="C242" s="25"/>
      <c r="D242" s="25"/>
      <c r="E242" s="25"/>
      <c r="F242" s="25"/>
      <c r="G242" s="93"/>
      <c r="H242" s="93"/>
      <c r="I242" s="93"/>
      <c r="J242" s="93"/>
      <c r="K242" s="93"/>
      <c r="L242" s="93"/>
    </row>
    <row r="243" spans="1:12" s="40" customFormat="1">
      <c r="A243" s="48"/>
      <c r="B243" s="25"/>
      <c r="C243" s="25"/>
      <c r="D243" s="25"/>
      <c r="E243" s="25"/>
      <c r="F243" s="25"/>
      <c r="G243" s="93"/>
      <c r="H243" s="93"/>
      <c r="I243" s="93"/>
      <c r="J243" s="93"/>
      <c r="K243" s="93"/>
      <c r="L243" s="93"/>
    </row>
    <row r="244" spans="1:12" s="40" customFormat="1">
      <c r="A244" s="48"/>
      <c r="B244" s="25"/>
      <c r="C244" s="25"/>
      <c r="D244" s="25"/>
      <c r="E244" s="25"/>
      <c r="F244" s="25"/>
      <c r="G244" s="93"/>
      <c r="H244" s="93"/>
      <c r="I244" s="93"/>
      <c r="J244" s="93"/>
      <c r="K244" s="93"/>
      <c r="L244" s="93"/>
    </row>
    <row r="245" spans="1:12" s="40" customFormat="1">
      <c r="A245" s="48"/>
      <c r="B245" s="25"/>
      <c r="C245" s="25"/>
      <c r="D245" s="25"/>
      <c r="E245" s="25"/>
      <c r="F245" s="25"/>
      <c r="G245" s="93"/>
      <c r="H245" s="93"/>
      <c r="I245" s="93"/>
      <c r="J245" s="93"/>
      <c r="K245" s="93"/>
      <c r="L245" s="93"/>
    </row>
    <row r="246" spans="1:12" s="40" customFormat="1">
      <c r="A246" s="48"/>
      <c r="B246" s="25"/>
      <c r="C246" s="25"/>
      <c r="D246" s="25"/>
      <c r="E246" s="25"/>
      <c r="F246" s="25"/>
      <c r="G246" s="93"/>
      <c r="H246" s="93"/>
      <c r="I246" s="93"/>
      <c r="J246" s="93"/>
      <c r="K246" s="93"/>
      <c r="L246" s="93"/>
    </row>
    <row r="247" spans="1:12" s="40" customFormat="1">
      <c r="A247" s="48"/>
      <c r="B247" s="25"/>
      <c r="C247" s="25"/>
      <c r="D247" s="25"/>
      <c r="E247" s="25"/>
      <c r="F247" s="25"/>
      <c r="G247" s="93"/>
      <c r="H247" s="93"/>
      <c r="I247" s="93"/>
      <c r="J247" s="93"/>
      <c r="K247" s="93"/>
      <c r="L247" s="93"/>
    </row>
    <row r="248" spans="1:12" s="40" customFormat="1">
      <c r="A248" s="48"/>
      <c r="B248" s="25"/>
      <c r="C248" s="25"/>
      <c r="D248" s="25"/>
      <c r="E248" s="25"/>
      <c r="F248" s="25"/>
      <c r="G248" s="93"/>
      <c r="H248" s="93"/>
      <c r="I248" s="93"/>
      <c r="J248" s="93"/>
      <c r="K248" s="93"/>
      <c r="L248" s="93"/>
    </row>
    <row r="249" spans="1:12" s="40" customFormat="1">
      <c r="A249" s="48"/>
      <c r="B249" s="25"/>
      <c r="C249" s="25"/>
      <c r="D249" s="25"/>
      <c r="E249" s="25"/>
      <c r="F249" s="25"/>
      <c r="G249" s="93"/>
      <c r="H249" s="93"/>
      <c r="I249" s="93"/>
      <c r="J249" s="93"/>
      <c r="K249" s="93"/>
      <c r="L249" s="93"/>
    </row>
    <row r="250" spans="1:12" s="40" customFormat="1">
      <c r="A250" s="48"/>
      <c r="B250" s="25"/>
      <c r="C250" s="25"/>
      <c r="D250" s="25"/>
      <c r="E250" s="25"/>
      <c r="F250" s="25"/>
      <c r="G250" s="93"/>
      <c r="H250" s="93"/>
      <c r="I250" s="93"/>
      <c r="J250" s="93"/>
      <c r="K250" s="93"/>
      <c r="L250" s="93"/>
    </row>
    <row r="251" spans="1:12" s="40" customFormat="1">
      <c r="A251" s="48"/>
      <c r="B251" s="25"/>
      <c r="C251" s="25"/>
      <c r="D251" s="25"/>
      <c r="E251" s="25"/>
      <c r="F251" s="25"/>
      <c r="G251" s="93"/>
      <c r="H251" s="93"/>
      <c r="I251" s="93"/>
      <c r="J251" s="93"/>
      <c r="K251" s="93"/>
      <c r="L251" s="93"/>
    </row>
    <row r="252" spans="1:12" s="40" customFormat="1">
      <c r="A252" s="48"/>
      <c r="B252" s="25"/>
      <c r="C252" s="25"/>
      <c r="D252" s="25"/>
      <c r="E252" s="25"/>
      <c r="F252" s="25"/>
      <c r="G252" s="93"/>
      <c r="H252" s="93"/>
      <c r="I252" s="93"/>
      <c r="J252" s="93"/>
      <c r="K252" s="93"/>
      <c r="L252" s="93"/>
    </row>
    <row r="253" spans="1:12" s="40" customFormat="1">
      <c r="A253" s="48"/>
      <c r="B253" s="25"/>
      <c r="C253" s="25"/>
      <c r="D253" s="25"/>
      <c r="E253" s="25"/>
      <c r="F253" s="25"/>
      <c r="G253" s="93"/>
      <c r="H253" s="93"/>
      <c r="I253" s="93"/>
      <c r="J253" s="93"/>
      <c r="K253" s="93"/>
      <c r="L253" s="93"/>
    </row>
    <row r="254" spans="1:12" s="40" customFormat="1">
      <c r="A254" s="48"/>
      <c r="B254" s="25"/>
      <c r="C254" s="25"/>
      <c r="D254" s="25"/>
      <c r="E254" s="25"/>
      <c r="F254" s="25"/>
      <c r="G254" s="93"/>
      <c r="H254" s="93"/>
      <c r="I254" s="93"/>
      <c r="J254" s="93"/>
      <c r="K254" s="93"/>
      <c r="L254" s="93"/>
    </row>
    <row r="255" spans="1:12" s="40" customFormat="1">
      <c r="A255" s="48"/>
      <c r="B255" s="25"/>
      <c r="C255" s="25"/>
      <c r="D255" s="25"/>
      <c r="E255" s="25"/>
      <c r="F255" s="25"/>
      <c r="G255" s="93"/>
      <c r="H255" s="93"/>
      <c r="I255" s="93"/>
      <c r="J255" s="93"/>
      <c r="K255" s="93"/>
      <c r="L255" s="93"/>
    </row>
    <row r="256" spans="1:12" s="40" customFormat="1">
      <c r="A256" s="48"/>
      <c r="B256" s="25"/>
      <c r="C256" s="25"/>
      <c r="D256" s="25"/>
      <c r="E256" s="25"/>
      <c r="F256" s="25"/>
      <c r="G256" s="93"/>
      <c r="H256" s="93"/>
      <c r="I256" s="93"/>
      <c r="J256" s="93"/>
      <c r="K256" s="93"/>
      <c r="L256" s="93"/>
    </row>
    <row r="257" spans="1:12" s="40" customFormat="1">
      <c r="A257" s="48"/>
      <c r="B257" s="25"/>
      <c r="C257" s="25"/>
      <c r="D257" s="25"/>
      <c r="E257" s="25"/>
      <c r="F257" s="25"/>
      <c r="G257" s="93"/>
      <c r="H257" s="93"/>
      <c r="I257" s="93"/>
      <c r="J257" s="93"/>
      <c r="K257" s="93"/>
      <c r="L257" s="93"/>
    </row>
    <row r="258" spans="1:12" s="40" customFormat="1">
      <c r="A258" s="48"/>
      <c r="B258" s="25"/>
      <c r="C258" s="25"/>
      <c r="D258" s="25"/>
      <c r="E258" s="25"/>
      <c r="F258" s="25"/>
      <c r="G258" s="93"/>
      <c r="H258" s="93"/>
      <c r="I258" s="93"/>
      <c r="J258" s="93"/>
      <c r="K258" s="93"/>
      <c r="L258" s="93"/>
    </row>
    <row r="259" spans="1:12" s="40" customFormat="1">
      <c r="A259" s="48"/>
      <c r="B259" s="25"/>
      <c r="C259" s="25"/>
      <c r="D259" s="25"/>
      <c r="E259" s="25"/>
      <c r="F259" s="25"/>
      <c r="G259" s="93"/>
      <c r="H259" s="93"/>
      <c r="I259" s="93"/>
      <c r="J259" s="93"/>
      <c r="K259" s="93"/>
      <c r="L259" s="93"/>
    </row>
    <row r="260" spans="1:12" s="40" customFormat="1">
      <c r="A260" s="48"/>
      <c r="B260" s="25"/>
      <c r="C260" s="25"/>
      <c r="D260" s="25"/>
      <c r="E260" s="25"/>
      <c r="F260" s="25"/>
      <c r="G260" s="93"/>
      <c r="H260" s="93"/>
      <c r="I260" s="93"/>
      <c r="J260" s="93"/>
      <c r="K260" s="93"/>
      <c r="L260" s="93"/>
    </row>
    <row r="261" spans="1:12" s="40" customFormat="1">
      <c r="A261" s="48"/>
      <c r="B261" s="25"/>
      <c r="C261" s="25"/>
      <c r="D261" s="25"/>
      <c r="E261" s="25"/>
      <c r="F261" s="25"/>
      <c r="G261" s="93"/>
      <c r="H261" s="93"/>
      <c r="I261" s="93"/>
      <c r="J261" s="93"/>
      <c r="K261" s="93"/>
      <c r="L261" s="93"/>
    </row>
    <row r="262" spans="1:12" s="40" customFormat="1">
      <c r="A262" s="48"/>
      <c r="B262" s="25"/>
      <c r="C262" s="25"/>
      <c r="D262" s="25"/>
      <c r="E262" s="25"/>
      <c r="F262" s="25"/>
      <c r="G262" s="93"/>
      <c r="H262" s="93"/>
      <c r="I262" s="93"/>
      <c r="J262" s="93"/>
      <c r="K262" s="93"/>
      <c r="L262" s="93"/>
    </row>
    <row r="263" spans="1:12" s="40" customFormat="1">
      <c r="A263" s="48"/>
      <c r="B263" s="25"/>
      <c r="C263" s="25"/>
      <c r="D263" s="25"/>
      <c r="E263" s="25"/>
      <c r="F263" s="25"/>
      <c r="G263" s="93"/>
      <c r="H263" s="93"/>
      <c r="I263" s="93"/>
      <c r="J263" s="93"/>
      <c r="K263" s="93"/>
      <c r="L263" s="93"/>
    </row>
    <row r="264" spans="1:12" s="40" customFormat="1">
      <c r="A264" s="48"/>
      <c r="B264" s="25"/>
      <c r="C264" s="25"/>
      <c r="D264" s="25"/>
      <c r="E264" s="25"/>
      <c r="F264" s="25"/>
      <c r="G264" s="93"/>
      <c r="H264" s="93"/>
      <c r="I264" s="93"/>
      <c r="J264" s="93"/>
      <c r="K264" s="93"/>
      <c r="L264" s="93"/>
    </row>
    <row r="265" spans="1:12" s="40" customFormat="1">
      <c r="A265" s="48"/>
      <c r="B265" s="25"/>
      <c r="C265" s="25"/>
      <c r="D265" s="25"/>
      <c r="E265" s="25"/>
      <c r="F265" s="25"/>
      <c r="G265" s="93"/>
      <c r="H265" s="93"/>
      <c r="I265" s="93"/>
      <c r="J265" s="93"/>
      <c r="K265" s="93"/>
      <c r="L265" s="93"/>
    </row>
    <row r="266" spans="1:12" s="40" customFormat="1">
      <c r="A266" s="48"/>
      <c r="B266" s="25"/>
      <c r="C266" s="25"/>
      <c r="D266" s="25"/>
      <c r="E266" s="25"/>
      <c r="F266" s="25"/>
      <c r="G266" s="93"/>
      <c r="H266" s="93"/>
      <c r="I266" s="93"/>
      <c r="J266" s="93"/>
      <c r="K266" s="93"/>
      <c r="L266" s="93"/>
    </row>
    <row r="267" spans="1:12" s="40" customFormat="1">
      <c r="A267" s="48"/>
      <c r="B267" s="25"/>
      <c r="C267" s="25"/>
      <c r="D267" s="25"/>
      <c r="E267" s="25"/>
      <c r="F267" s="25"/>
      <c r="G267" s="93"/>
      <c r="H267" s="93"/>
      <c r="I267" s="93"/>
      <c r="J267" s="93"/>
      <c r="K267" s="93"/>
      <c r="L267" s="93"/>
    </row>
    <row r="268" spans="1:12" s="40" customFormat="1">
      <c r="A268" s="48"/>
      <c r="B268" s="25"/>
      <c r="C268" s="25"/>
      <c r="D268" s="25"/>
      <c r="E268" s="25"/>
      <c r="F268" s="25"/>
      <c r="G268" s="93"/>
      <c r="H268" s="93"/>
      <c r="I268" s="93"/>
      <c r="J268" s="93"/>
      <c r="K268" s="93"/>
      <c r="L268" s="93"/>
    </row>
    <row r="269" spans="1:12" s="40" customFormat="1">
      <c r="A269" s="48"/>
      <c r="B269" s="25"/>
      <c r="C269" s="25"/>
      <c r="D269" s="25"/>
      <c r="E269" s="25"/>
      <c r="F269" s="25"/>
      <c r="G269" s="93"/>
      <c r="H269" s="93"/>
      <c r="I269" s="93"/>
      <c r="J269" s="93"/>
      <c r="K269" s="93"/>
      <c r="L269" s="93"/>
    </row>
    <row r="270" spans="1:12" s="40" customFormat="1">
      <c r="A270" s="48"/>
      <c r="B270" s="25"/>
      <c r="C270" s="25"/>
      <c r="D270" s="25"/>
      <c r="E270" s="25"/>
      <c r="F270" s="25"/>
      <c r="G270" s="93"/>
      <c r="H270" s="93"/>
      <c r="I270" s="93"/>
      <c r="J270" s="93"/>
      <c r="K270" s="93"/>
      <c r="L270" s="93"/>
    </row>
    <row r="271" spans="1:12" s="40" customFormat="1">
      <c r="A271" s="48"/>
      <c r="B271" s="25"/>
      <c r="C271" s="25"/>
      <c r="D271" s="25"/>
      <c r="E271" s="25"/>
      <c r="F271" s="25"/>
      <c r="G271" s="93"/>
      <c r="H271" s="93"/>
      <c r="I271" s="93"/>
      <c r="J271" s="93"/>
      <c r="K271" s="93"/>
      <c r="L271" s="93"/>
    </row>
    <row r="272" spans="1:12" s="40" customFormat="1">
      <c r="A272" s="48"/>
      <c r="B272" s="25"/>
      <c r="C272" s="25"/>
      <c r="D272" s="25"/>
      <c r="E272" s="25"/>
      <c r="F272" s="25"/>
      <c r="G272" s="93"/>
      <c r="H272" s="93"/>
      <c r="I272" s="93"/>
      <c r="J272" s="93"/>
      <c r="K272" s="93"/>
      <c r="L272" s="93"/>
    </row>
    <row r="273" spans="1:12" s="40" customFormat="1">
      <c r="A273" s="48"/>
      <c r="B273" s="25"/>
      <c r="C273" s="25"/>
      <c r="D273" s="25"/>
      <c r="E273" s="25"/>
      <c r="F273" s="25"/>
      <c r="G273" s="93"/>
      <c r="H273" s="93"/>
      <c r="I273" s="93"/>
      <c r="J273" s="93"/>
      <c r="K273" s="93"/>
      <c r="L273" s="93"/>
    </row>
    <row r="274" spans="1:12" s="40" customFormat="1">
      <c r="A274" s="48"/>
      <c r="B274" s="25"/>
      <c r="C274" s="25"/>
      <c r="D274" s="25"/>
      <c r="E274" s="25"/>
      <c r="F274" s="25"/>
      <c r="G274" s="93"/>
      <c r="H274" s="93"/>
      <c r="I274" s="93"/>
      <c r="J274" s="93"/>
      <c r="K274" s="93"/>
      <c r="L274" s="93"/>
    </row>
    <row r="275" spans="1:12" s="40" customFormat="1">
      <c r="A275" s="48"/>
      <c r="B275" s="25"/>
      <c r="C275" s="25"/>
      <c r="D275" s="25"/>
      <c r="E275" s="25"/>
      <c r="F275" s="25"/>
      <c r="G275" s="93"/>
      <c r="H275" s="93"/>
      <c r="I275" s="93"/>
      <c r="J275" s="93"/>
      <c r="K275" s="93"/>
      <c r="L275" s="93"/>
    </row>
    <row r="276" spans="1:12" s="40" customFormat="1">
      <c r="A276" s="48"/>
      <c r="B276" s="25"/>
      <c r="C276" s="25"/>
      <c r="D276" s="25"/>
      <c r="E276" s="25"/>
      <c r="F276" s="25"/>
      <c r="G276" s="93"/>
      <c r="H276" s="93"/>
      <c r="I276" s="93"/>
      <c r="J276" s="93"/>
      <c r="K276" s="93"/>
      <c r="L276" s="93"/>
    </row>
    <row r="277" spans="1:12" s="40" customFormat="1">
      <c r="A277" s="48"/>
      <c r="B277" s="25"/>
      <c r="C277" s="25"/>
      <c r="D277" s="25"/>
      <c r="E277" s="25"/>
      <c r="F277" s="25"/>
      <c r="G277" s="93"/>
      <c r="H277" s="93"/>
      <c r="I277" s="93"/>
      <c r="J277" s="93"/>
      <c r="K277" s="93"/>
      <c r="L277" s="93"/>
    </row>
    <row r="278" spans="1:12" s="40" customFormat="1">
      <c r="A278" s="48"/>
      <c r="B278" s="25"/>
      <c r="C278" s="25"/>
      <c r="D278" s="25"/>
      <c r="E278" s="25"/>
      <c r="F278" s="25"/>
      <c r="G278" s="93"/>
      <c r="H278" s="93"/>
      <c r="I278" s="93"/>
      <c r="J278" s="93"/>
      <c r="K278" s="93"/>
      <c r="L278" s="93"/>
    </row>
    <row r="279" spans="1:12" s="40" customFormat="1">
      <c r="A279" s="48"/>
      <c r="B279" s="25"/>
      <c r="C279" s="25"/>
      <c r="D279" s="25"/>
      <c r="E279" s="25"/>
      <c r="F279" s="25"/>
      <c r="G279" s="93"/>
      <c r="H279" s="93"/>
      <c r="I279" s="93"/>
      <c r="J279" s="93"/>
      <c r="K279" s="93"/>
      <c r="L279" s="93"/>
    </row>
    <row r="280" spans="1:12" s="40" customFormat="1">
      <c r="A280" s="48"/>
      <c r="B280" s="25"/>
      <c r="C280" s="25"/>
      <c r="D280" s="25"/>
      <c r="E280" s="25"/>
      <c r="F280" s="25"/>
      <c r="G280" s="93"/>
      <c r="H280" s="93"/>
      <c r="I280" s="93"/>
      <c r="J280" s="93"/>
      <c r="K280" s="93"/>
      <c r="L280" s="93"/>
    </row>
    <row r="281" spans="1:12" s="40" customFormat="1">
      <c r="A281" s="48"/>
      <c r="B281" s="25"/>
      <c r="C281" s="25"/>
      <c r="D281" s="25"/>
      <c r="E281" s="25"/>
      <c r="F281" s="25"/>
      <c r="G281" s="93"/>
      <c r="H281" s="93"/>
      <c r="I281" s="93"/>
      <c r="J281" s="93"/>
      <c r="K281" s="93"/>
      <c r="L281" s="93"/>
    </row>
    <row r="282" spans="1:12" s="40" customFormat="1">
      <c r="A282" s="48"/>
      <c r="B282" s="25"/>
      <c r="C282" s="25"/>
      <c r="D282" s="25"/>
      <c r="E282" s="25"/>
      <c r="F282" s="25"/>
      <c r="G282" s="93"/>
      <c r="H282" s="93"/>
      <c r="I282" s="93"/>
      <c r="J282" s="93"/>
      <c r="K282" s="93"/>
      <c r="L282" s="93"/>
    </row>
    <row r="283" spans="1:12" s="40" customFormat="1">
      <c r="A283" s="48"/>
      <c r="B283" s="25"/>
      <c r="C283" s="25"/>
      <c r="D283" s="25"/>
      <c r="E283" s="25"/>
      <c r="F283" s="25"/>
      <c r="G283" s="93"/>
      <c r="H283" s="93"/>
      <c r="I283" s="93"/>
      <c r="J283" s="93"/>
      <c r="K283" s="93"/>
      <c r="L283" s="93"/>
    </row>
    <row r="284" spans="1:12" s="40" customFormat="1">
      <c r="A284" s="48"/>
      <c r="B284" s="25"/>
      <c r="C284" s="25"/>
      <c r="D284" s="25"/>
      <c r="E284" s="25"/>
      <c r="F284" s="25"/>
      <c r="G284" s="93"/>
      <c r="H284" s="93"/>
      <c r="I284" s="93"/>
      <c r="J284" s="93"/>
      <c r="K284" s="93"/>
      <c r="L284" s="93"/>
    </row>
    <row r="285" spans="1:12" s="40" customFormat="1">
      <c r="A285" s="48"/>
      <c r="B285" s="25"/>
      <c r="C285" s="25"/>
      <c r="D285" s="25"/>
      <c r="E285" s="25"/>
      <c r="F285" s="25"/>
      <c r="G285" s="93"/>
      <c r="H285" s="93"/>
      <c r="I285" s="93"/>
      <c r="J285" s="93"/>
      <c r="K285" s="93"/>
      <c r="L285" s="93"/>
    </row>
    <row r="286" spans="1:12" s="40" customFormat="1">
      <c r="A286" s="48"/>
      <c r="B286" s="25"/>
      <c r="C286" s="25"/>
      <c r="D286" s="25"/>
      <c r="E286" s="25"/>
      <c r="F286" s="25"/>
      <c r="G286" s="93"/>
      <c r="H286" s="93"/>
      <c r="I286" s="93"/>
      <c r="J286" s="93"/>
      <c r="K286" s="93"/>
      <c r="L286" s="93"/>
    </row>
    <row r="287" spans="1:12" s="40" customFormat="1">
      <c r="A287" s="48"/>
      <c r="B287" s="25"/>
      <c r="C287" s="25"/>
      <c r="D287" s="25"/>
      <c r="E287" s="25"/>
      <c r="F287" s="25"/>
      <c r="G287" s="93"/>
      <c r="H287" s="93"/>
      <c r="I287" s="93"/>
      <c r="J287" s="93"/>
      <c r="K287" s="93"/>
      <c r="L287" s="93"/>
    </row>
    <row r="288" spans="1:12" s="40" customFormat="1">
      <c r="A288" s="48"/>
      <c r="B288" s="25"/>
      <c r="C288" s="25"/>
      <c r="D288" s="25"/>
      <c r="E288" s="25"/>
      <c r="F288" s="25"/>
      <c r="G288" s="93"/>
      <c r="H288" s="93"/>
      <c r="I288" s="93"/>
      <c r="J288" s="93"/>
      <c r="K288" s="93"/>
      <c r="L288" s="93"/>
    </row>
    <row r="289" spans="1:12" s="40" customFormat="1">
      <c r="A289" s="48"/>
      <c r="B289" s="25"/>
      <c r="C289" s="25"/>
      <c r="D289" s="25"/>
      <c r="E289" s="25"/>
      <c r="F289" s="25"/>
      <c r="G289" s="93"/>
      <c r="H289" s="93"/>
      <c r="I289" s="93"/>
      <c r="J289" s="93"/>
      <c r="K289" s="93"/>
      <c r="L289" s="93"/>
    </row>
    <row r="290" spans="1:12" s="40" customFormat="1">
      <c r="A290" s="48"/>
      <c r="B290" s="25"/>
      <c r="C290" s="25"/>
      <c r="D290" s="25"/>
      <c r="E290" s="25"/>
      <c r="F290" s="25"/>
      <c r="G290" s="93"/>
      <c r="H290" s="93"/>
      <c r="I290" s="93"/>
      <c r="J290" s="93"/>
      <c r="K290" s="93"/>
      <c r="L290" s="93"/>
    </row>
    <row r="291" spans="1:12" s="40" customFormat="1">
      <c r="A291" s="48"/>
      <c r="B291" s="25"/>
      <c r="C291" s="25"/>
      <c r="D291" s="25"/>
      <c r="E291" s="25"/>
      <c r="F291" s="25"/>
      <c r="G291" s="93"/>
      <c r="H291" s="93"/>
      <c r="I291" s="93"/>
      <c r="J291" s="93"/>
      <c r="K291" s="93"/>
      <c r="L291" s="93"/>
    </row>
    <row r="292" spans="1:12" s="40" customFormat="1">
      <c r="A292" s="48"/>
      <c r="B292" s="25"/>
      <c r="C292" s="25"/>
      <c r="D292" s="25"/>
      <c r="E292" s="25"/>
      <c r="F292" s="25"/>
      <c r="G292" s="93"/>
      <c r="H292" s="93"/>
      <c r="I292" s="93"/>
      <c r="J292" s="93"/>
      <c r="K292" s="93"/>
      <c r="L292" s="93"/>
    </row>
    <row r="293" spans="1:12" s="40" customFormat="1">
      <c r="A293" s="48"/>
      <c r="B293" s="25"/>
      <c r="C293" s="25"/>
      <c r="D293" s="25"/>
      <c r="E293" s="25"/>
      <c r="F293" s="25"/>
      <c r="G293" s="93"/>
      <c r="H293" s="93"/>
      <c r="I293" s="93"/>
      <c r="J293" s="93"/>
      <c r="K293" s="93"/>
      <c r="L293" s="93"/>
    </row>
    <row r="294" spans="1:12" s="40" customFormat="1">
      <c r="A294" s="48"/>
      <c r="B294" s="25"/>
      <c r="C294" s="25"/>
      <c r="D294" s="25"/>
      <c r="E294" s="25"/>
      <c r="F294" s="25"/>
      <c r="G294" s="93"/>
      <c r="H294" s="93"/>
      <c r="I294" s="93"/>
      <c r="J294" s="93"/>
      <c r="K294" s="93"/>
      <c r="L294" s="93"/>
    </row>
    <row r="295" spans="1:12" s="40" customFormat="1">
      <c r="A295" s="48"/>
      <c r="B295" s="25"/>
      <c r="C295" s="25"/>
      <c r="D295" s="25"/>
      <c r="E295" s="25"/>
      <c r="F295" s="25"/>
      <c r="G295" s="93"/>
      <c r="H295" s="93"/>
      <c r="I295" s="93"/>
      <c r="J295" s="93"/>
      <c r="K295" s="93"/>
      <c r="L295" s="93"/>
    </row>
    <row r="296" spans="1:12" s="40" customFormat="1">
      <c r="A296" s="48"/>
      <c r="B296" s="25"/>
      <c r="C296" s="25"/>
      <c r="D296" s="25"/>
      <c r="E296" s="25"/>
      <c r="F296" s="25"/>
      <c r="G296" s="93"/>
      <c r="H296" s="93"/>
      <c r="I296" s="93"/>
      <c r="J296" s="93"/>
      <c r="K296" s="93"/>
      <c r="L296" s="93"/>
    </row>
    <row r="297" spans="1:12" s="40" customFormat="1">
      <c r="A297" s="48"/>
      <c r="B297" s="25"/>
      <c r="C297" s="25"/>
      <c r="D297" s="25"/>
      <c r="E297" s="25"/>
      <c r="F297" s="25"/>
      <c r="G297" s="93"/>
      <c r="H297" s="93"/>
      <c r="I297" s="93"/>
      <c r="J297" s="93"/>
      <c r="K297" s="93"/>
      <c r="L297" s="93"/>
    </row>
    <row r="298" spans="1:12" s="40" customFormat="1">
      <c r="A298" s="48"/>
      <c r="B298" s="25"/>
      <c r="C298" s="25"/>
      <c r="D298" s="25"/>
      <c r="E298" s="25"/>
      <c r="F298" s="25"/>
      <c r="G298" s="93"/>
      <c r="H298" s="93"/>
      <c r="I298" s="93"/>
      <c r="J298" s="93"/>
      <c r="K298" s="93"/>
      <c r="L298" s="93"/>
    </row>
    <row r="299" spans="1:12" s="40" customFormat="1">
      <c r="A299" s="48"/>
      <c r="B299" s="25"/>
      <c r="C299" s="25"/>
      <c r="D299" s="25"/>
      <c r="E299" s="25"/>
      <c r="F299" s="25"/>
      <c r="G299" s="93"/>
      <c r="H299" s="93"/>
      <c r="I299" s="93"/>
      <c r="J299" s="93"/>
      <c r="K299" s="93"/>
      <c r="L299" s="93"/>
    </row>
    <row r="300" spans="1:12" s="40" customFormat="1">
      <c r="A300" s="48"/>
      <c r="B300" s="25"/>
      <c r="C300" s="25"/>
      <c r="D300" s="25"/>
      <c r="E300" s="25"/>
      <c r="F300" s="25"/>
      <c r="G300" s="93"/>
      <c r="H300" s="93"/>
      <c r="I300" s="93"/>
      <c r="J300" s="93"/>
      <c r="K300" s="93"/>
      <c r="L300" s="93"/>
    </row>
    <row r="301" spans="1:12" s="40" customFormat="1">
      <c r="A301" s="48"/>
      <c r="B301" s="25"/>
      <c r="C301" s="25"/>
      <c r="D301" s="25"/>
      <c r="E301" s="25"/>
      <c r="F301" s="25"/>
      <c r="G301" s="93"/>
      <c r="H301" s="93"/>
      <c r="I301" s="93"/>
      <c r="J301" s="93"/>
      <c r="K301" s="93"/>
      <c r="L301" s="93"/>
    </row>
    <row r="302" spans="1:12" s="40" customFormat="1">
      <c r="A302" s="48"/>
      <c r="B302" s="25"/>
      <c r="C302" s="25"/>
      <c r="D302" s="25"/>
      <c r="E302" s="25"/>
      <c r="F302" s="25"/>
      <c r="G302" s="93"/>
      <c r="H302" s="93"/>
      <c r="I302" s="93"/>
      <c r="J302" s="93"/>
      <c r="K302" s="93"/>
      <c r="L302" s="93"/>
    </row>
    <row r="303" spans="1:12" s="40" customFormat="1">
      <c r="A303" s="48"/>
      <c r="B303" s="25"/>
      <c r="C303" s="25"/>
      <c r="D303" s="25"/>
      <c r="E303" s="25"/>
      <c r="F303" s="25"/>
      <c r="G303" s="93"/>
      <c r="H303" s="93"/>
      <c r="I303" s="93"/>
      <c r="J303" s="93"/>
      <c r="K303" s="93"/>
      <c r="L303" s="93"/>
    </row>
    <row r="304" spans="1:12" s="40" customFormat="1">
      <c r="A304" s="48"/>
      <c r="B304" s="25"/>
      <c r="C304" s="25"/>
      <c r="D304" s="25"/>
      <c r="E304" s="25"/>
      <c r="F304" s="25"/>
      <c r="G304" s="93"/>
      <c r="H304" s="93"/>
      <c r="I304" s="93"/>
      <c r="J304" s="93"/>
      <c r="K304" s="93"/>
      <c r="L304" s="93"/>
    </row>
    <row r="305" spans="1:12" s="40" customFormat="1">
      <c r="A305" s="48"/>
      <c r="B305" s="25"/>
      <c r="C305" s="25"/>
      <c r="D305" s="25"/>
      <c r="E305" s="25"/>
      <c r="F305" s="25"/>
      <c r="G305" s="93"/>
      <c r="H305" s="93"/>
      <c r="I305" s="93"/>
      <c r="J305" s="93"/>
      <c r="K305" s="93"/>
      <c r="L305" s="93"/>
    </row>
    <row r="306" spans="1:12" s="40" customFormat="1">
      <c r="A306" s="48"/>
      <c r="B306" s="25"/>
      <c r="C306" s="25"/>
      <c r="D306" s="25"/>
      <c r="E306" s="25"/>
      <c r="F306" s="25"/>
      <c r="G306" s="93"/>
      <c r="H306" s="93"/>
      <c r="I306" s="93"/>
      <c r="J306" s="93"/>
      <c r="K306" s="93"/>
      <c r="L306" s="93"/>
    </row>
    <row r="307" spans="1:12" s="40" customFormat="1">
      <c r="A307" s="48"/>
      <c r="B307" s="25"/>
      <c r="C307" s="25"/>
      <c r="D307" s="25"/>
      <c r="E307" s="25"/>
      <c r="F307" s="25"/>
      <c r="G307" s="93"/>
      <c r="H307" s="93"/>
      <c r="I307" s="93"/>
      <c r="J307" s="93"/>
      <c r="K307" s="93"/>
      <c r="L307" s="93"/>
    </row>
    <row r="308" spans="1:12" s="40" customFormat="1">
      <c r="A308" s="48"/>
      <c r="B308" s="25"/>
      <c r="C308" s="25"/>
      <c r="D308" s="25"/>
      <c r="E308" s="25"/>
      <c r="F308" s="25"/>
      <c r="G308" s="93"/>
      <c r="H308" s="93"/>
      <c r="I308" s="93"/>
      <c r="J308" s="93"/>
      <c r="K308" s="93"/>
      <c r="L308" s="93"/>
    </row>
    <row r="309" spans="1:12" s="40" customFormat="1">
      <c r="A309" s="48"/>
      <c r="B309" s="25"/>
      <c r="C309" s="25"/>
      <c r="D309" s="25"/>
      <c r="E309" s="25"/>
      <c r="F309" s="25"/>
      <c r="G309" s="93"/>
      <c r="H309" s="93"/>
      <c r="I309" s="93"/>
      <c r="J309" s="93"/>
      <c r="K309" s="93"/>
      <c r="L309" s="93"/>
    </row>
    <row r="310" spans="1:12" s="40" customFormat="1">
      <c r="A310" s="48"/>
      <c r="B310" s="25"/>
      <c r="C310" s="25"/>
      <c r="D310" s="25"/>
      <c r="E310" s="25"/>
      <c r="F310" s="25"/>
      <c r="G310" s="93"/>
      <c r="H310" s="93"/>
      <c r="I310" s="93"/>
      <c r="J310" s="93"/>
      <c r="K310" s="93"/>
      <c r="L310" s="93"/>
    </row>
    <row r="311" spans="1:12" s="40" customFormat="1">
      <c r="A311" s="48"/>
      <c r="B311" s="25"/>
      <c r="C311" s="25"/>
      <c r="D311" s="25"/>
      <c r="E311" s="25"/>
      <c r="F311" s="25"/>
      <c r="G311" s="93"/>
      <c r="H311" s="93"/>
      <c r="I311" s="93"/>
      <c r="J311" s="93"/>
      <c r="K311" s="93"/>
      <c r="L311" s="93"/>
    </row>
    <row r="312" spans="1:12" s="40" customFormat="1">
      <c r="A312" s="48"/>
      <c r="B312" s="25"/>
      <c r="C312" s="25"/>
      <c r="D312" s="25"/>
      <c r="E312" s="25"/>
      <c r="F312" s="25"/>
      <c r="G312" s="93"/>
      <c r="H312" s="93"/>
      <c r="I312" s="93"/>
      <c r="J312" s="93"/>
      <c r="K312" s="93"/>
      <c r="L312" s="93"/>
    </row>
    <row r="313" spans="1:12" s="40" customFormat="1">
      <c r="A313" s="48"/>
      <c r="B313" s="25"/>
      <c r="C313" s="25"/>
      <c r="D313" s="25"/>
      <c r="E313" s="25"/>
      <c r="F313" s="25"/>
      <c r="G313" s="93"/>
      <c r="H313" s="93"/>
      <c r="I313" s="93"/>
      <c r="J313" s="93"/>
      <c r="K313" s="93"/>
      <c r="L313" s="93"/>
    </row>
    <row r="314" spans="1:12" s="40" customFormat="1">
      <c r="A314" s="48"/>
      <c r="B314" s="25"/>
      <c r="C314" s="25"/>
      <c r="D314" s="25"/>
      <c r="E314" s="25"/>
      <c r="F314" s="25"/>
      <c r="G314" s="93"/>
      <c r="H314" s="93"/>
      <c r="I314" s="93"/>
      <c r="J314" s="93"/>
      <c r="K314" s="93"/>
      <c r="L314" s="93"/>
    </row>
    <row r="315" spans="1:12" s="40" customFormat="1">
      <c r="A315" s="48"/>
      <c r="B315" s="25"/>
      <c r="C315" s="25"/>
      <c r="D315" s="25"/>
      <c r="E315" s="25"/>
      <c r="F315" s="25"/>
      <c r="G315" s="93"/>
      <c r="H315" s="93"/>
      <c r="I315" s="93"/>
      <c r="J315" s="93"/>
      <c r="K315" s="93"/>
      <c r="L315" s="93"/>
    </row>
    <row r="316" spans="1:12" s="40" customFormat="1">
      <c r="A316" s="48"/>
      <c r="B316" s="25"/>
      <c r="C316" s="25"/>
      <c r="D316" s="25"/>
      <c r="E316" s="25"/>
      <c r="F316" s="25"/>
      <c r="G316" s="93"/>
      <c r="H316" s="93"/>
      <c r="I316" s="93"/>
      <c r="J316" s="93"/>
      <c r="K316" s="93"/>
      <c r="L316" s="93"/>
    </row>
    <row r="317" spans="1:12" s="40" customFormat="1">
      <c r="A317" s="48"/>
      <c r="B317" s="25"/>
      <c r="C317" s="25"/>
      <c r="D317" s="25"/>
      <c r="E317" s="25"/>
      <c r="F317" s="25"/>
      <c r="G317" s="93"/>
      <c r="H317" s="93"/>
      <c r="I317" s="93"/>
      <c r="J317" s="93"/>
      <c r="K317" s="93"/>
      <c r="L317" s="93"/>
    </row>
    <row r="318" spans="1:12" s="40" customFormat="1">
      <c r="A318" s="48"/>
      <c r="B318" s="25"/>
      <c r="C318" s="25"/>
      <c r="D318" s="25"/>
      <c r="E318" s="25"/>
      <c r="F318" s="25"/>
      <c r="G318" s="93"/>
      <c r="H318" s="93"/>
      <c r="I318" s="93"/>
      <c r="J318" s="93"/>
      <c r="K318" s="93"/>
      <c r="L318" s="93"/>
    </row>
    <row r="319" spans="1:12" s="40" customFormat="1">
      <c r="A319" s="48"/>
      <c r="B319" s="25"/>
      <c r="C319" s="25"/>
      <c r="D319" s="25"/>
      <c r="E319" s="25"/>
      <c r="F319" s="25"/>
      <c r="G319" s="93"/>
      <c r="H319" s="93"/>
      <c r="I319" s="93"/>
      <c r="J319" s="93"/>
      <c r="K319" s="93"/>
      <c r="L319" s="93"/>
    </row>
    <row r="320" spans="1:12" s="40" customFormat="1">
      <c r="A320" s="48"/>
      <c r="B320" s="25"/>
      <c r="C320" s="25"/>
      <c r="D320" s="25"/>
      <c r="E320" s="25"/>
      <c r="F320" s="25"/>
      <c r="G320" s="93"/>
      <c r="H320" s="93"/>
      <c r="I320" s="93"/>
      <c r="J320" s="93"/>
      <c r="K320" s="93"/>
      <c r="L320" s="93"/>
    </row>
    <row r="321" spans="1:12" s="40" customFormat="1">
      <c r="A321" s="48"/>
      <c r="B321" s="25"/>
      <c r="C321" s="25"/>
      <c r="D321" s="25"/>
      <c r="E321" s="25"/>
      <c r="F321" s="25"/>
      <c r="G321" s="93"/>
      <c r="H321" s="93"/>
      <c r="I321" s="93"/>
      <c r="J321" s="93"/>
      <c r="K321" s="93"/>
      <c r="L321" s="93"/>
    </row>
    <row r="322" spans="1:12" s="40" customFormat="1">
      <c r="A322" s="48"/>
      <c r="B322" s="25"/>
      <c r="C322" s="25"/>
      <c r="D322" s="25"/>
      <c r="E322" s="25"/>
      <c r="F322" s="25"/>
      <c r="G322" s="93"/>
      <c r="H322" s="93"/>
      <c r="I322" s="93"/>
      <c r="J322" s="93"/>
      <c r="K322" s="93"/>
      <c r="L322" s="93"/>
    </row>
    <row r="323" spans="1:12" s="40" customFormat="1">
      <c r="A323" s="48"/>
      <c r="B323" s="25"/>
      <c r="C323" s="25"/>
      <c r="D323" s="25"/>
      <c r="E323" s="25"/>
      <c r="F323" s="25"/>
      <c r="G323" s="93"/>
      <c r="H323" s="93"/>
      <c r="I323" s="93"/>
      <c r="J323" s="93"/>
      <c r="K323" s="93"/>
      <c r="L323" s="93"/>
    </row>
    <row r="324" spans="1:12" s="40" customFormat="1">
      <c r="A324" s="48"/>
      <c r="B324" s="25"/>
      <c r="C324" s="25"/>
      <c r="D324" s="25"/>
      <c r="E324" s="25"/>
      <c r="F324" s="25"/>
      <c r="G324" s="93"/>
      <c r="H324" s="93"/>
      <c r="I324" s="93"/>
      <c r="J324" s="93"/>
      <c r="K324" s="93"/>
      <c r="L324" s="93"/>
    </row>
    <row r="325" spans="1:12" s="40" customFormat="1">
      <c r="A325" s="48"/>
      <c r="B325" s="25"/>
      <c r="C325" s="25"/>
      <c r="D325" s="25"/>
      <c r="E325" s="25"/>
      <c r="F325" s="25"/>
      <c r="G325" s="93"/>
      <c r="H325" s="93"/>
      <c r="I325" s="93"/>
      <c r="J325" s="93"/>
      <c r="K325" s="93"/>
      <c r="L325" s="93"/>
    </row>
    <row r="326" spans="1:12" s="40" customFormat="1">
      <c r="A326" s="48"/>
      <c r="B326" s="25"/>
      <c r="C326" s="25"/>
      <c r="D326" s="25"/>
      <c r="E326" s="25"/>
      <c r="F326" s="25"/>
      <c r="G326" s="93"/>
      <c r="H326" s="93"/>
      <c r="I326" s="93"/>
      <c r="J326" s="93"/>
      <c r="K326" s="93"/>
      <c r="L326" s="93"/>
    </row>
    <row r="327" spans="1:12" s="40" customFormat="1">
      <c r="A327" s="48"/>
      <c r="B327" s="25"/>
      <c r="C327" s="25"/>
      <c r="D327" s="25"/>
      <c r="E327" s="25"/>
      <c r="F327" s="25"/>
      <c r="G327" s="93"/>
      <c r="H327" s="93"/>
      <c r="I327" s="93"/>
      <c r="J327" s="93"/>
      <c r="K327" s="93"/>
      <c r="L327" s="93"/>
    </row>
    <row r="328" spans="1:12" s="40" customFormat="1">
      <c r="A328" s="48"/>
      <c r="B328" s="25"/>
      <c r="C328" s="25"/>
      <c r="D328" s="25"/>
      <c r="E328" s="25"/>
      <c r="F328" s="25"/>
      <c r="G328" s="93"/>
      <c r="H328" s="93"/>
      <c r="I328" s="93"/>
      <c r="J328" s="93"/>
      <c r="K328" s="93"/>
      <c r="L328" s="93"/>
    </row>
    <row r="329" spans="1:12" s="40" customFormat="1">
      <c r="A329" s="48"/>
      <c r="B329" s="25"/>
      <c r="C329" s="25"/>
      <c r="D329" s="25"/>
      <c r="E329" s="25"/>
      <c r="F329" s="25"/>
      <c r="G329" s="93"/>
      <c r="H329" s="93"/>
      <c r="I329" s="93"/>
      <c r="J329" s="93"/>
      <c r="K329" s="93"/>
      <c r="L329" s="93"/>
    </row>
    <row r="330" spans="1:12" s="40" customFormat="1">
      <c r="A330" s="48"/>
      <c r="B330" s="25"/>
      <c r="C330" s="25"/>
      <c r="D330" s="25"/>
      <c r="E330" s="25"/>
      <c r="F330" s="25"/>
      <c r="G330" s="93"/>
      <c r="H330" s="93"/>
      <c r="I330" s="93"/>
      <c r="J330" s="93"/>
      <c r="K330" s="93"/>
      <c r="L330" s="93"/>
    </row>
    <row r="331" spans="1:12" s="40" customFormat="1">
      <c r="A331" s="48"/>
      <c r="B331" s="25"/>
      <c r="C331" s="25"/>
      <c r="D331" s="25"/>
      <c r="E331" s="25"/>
      <c r="F331" s="25"/>
      <c r="G331" s="93"/>
      <c r="H331" s="93"/>
      <c r="I331" s="93"/>
      <c r="J331" s="93"/>
      <c r="K331" s="93"/>
      <c r="L331" s="93"/>
    </row>
    <row r="332" spans="1:12" s="40" customFormat="1">
      <c r="A332" s="48"/>
      <c r="B332" s="25"/>
      <c r="C332" s="25"/>
      <c r="D332" s="25"/>
      <c r="E332" s="25"/>
      <c r="F332" s="25"/>
      <c r="G332" s="93"/>
      <c r="H332" s="93"/>
      <c r="I332" s="93"/>
      <c r="J332" s="93"/>
      <c r="K332" s="93"/>
      <c r="L332" s="93"/>
    </row>
    <row r="333" spans="1:12" s="40" customFormat="1">
      <c r="A333" s="48"/>
      <c r="B333" s="25"/>
      <c r="C333" s="25"/>
      <c r="D333" s="25"/>
      <c r="E333" s="25"/>
      <c r="F333" s="25"/>
      <c r="G333" s="93"/>
      <c r="H333" s="93"/>
      <c r="I333" s="93"/>
      <c r="J333" s="93"/>
      <c r="K333" s="93"/>
      <c r="L333" s="93"/>
    </row>
    <row r="334" spans="1:12" s="40" customFormat="1">
      <c r="A334" s="45"/>
      <c r="B334" s="25"/>
      <c r="C334" s="25"/>
      <c r="D334" s="25"/>
      <c r="E334" s="25"/>
      <c r="F334" s="25"/>
      <c r="G334" s="93"/>
      <c r="H334" s="93"/>
      <c r="I334" s="93"/>
      <c r="J334" s="93"/>
      <c r="K334" s="93"/>
      <c r="L334" s="93"/>
    </row>
  </sheetData>
  <mergeCells count="18">
    <mergeCell ref="A2:M2"/>
    <mergeCell ref="A4:M4"/>
    <mergeCell ref="A5:A7"/>
    <mergeCell ref="B5:B7"/>
    <mergeCell ref="C5:C7"/>
    <mergeCell ref="M5:M7"/>
    <mergeCell ref="A3:M3"/>
    <mergeCell ref="D5:D7"/>
    <mergeCell ref="G5:H5"/>
    <mergeCell ref="K5:K7"/>
    <mergeCell ref="L5:L7"/>
    <mergeCell ref="E5:F7"/>
    <mergeCell ref="G6:G7"/>
    <mergeCell ref="H6:H7"/>
    <mergeCell ref="B24:C24"/>
    <mergeCell ref="I5:J5"/>
    <mergeCell ref="J6:J7"/>
    <mergeCell ref="I6:I7"/>
  </mergeCells>
  <pageMargins left="0.25" right="0.16" top="0.74803149606299202" bottom="0.74803149606299202" header="0.31496062992126" footer="0.31496062992126"/>
  <pageSetup paperSize="9" scale="7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389"/>
  <sheetViews>
    <sheetView showZeros="0" view="pageBreakPreview" zoomScale="55" zoomScaleNormal="70" zoomScaleSheetLayoutView="55" workbookViewId="0">
      <pane ySplit="7" topLeftCell="A8" activePane="bottomLeft" state="frozen"/>
      <selection pane="bottomLeft" activeCell="V10" sqref="V10"/>
    </sheetView>
  </sheetViews>
  <sheetFormatPr defaultRowHeight="15.75"/>
  <cols>
    <col min="1" max="1" width="6.25" style="397" customWidth="1"/>
    <col min="2" max="2" width="43.625" style="402" customWidth="1"/>
    <col min="3" max="3" width="16.25" style="403" customWidth="1"/>
    <col min="4" max="5" width="11.375" style="403" customWidth="1"/>
    <col min="6" max="6" width="14.375" style="404" hidden="1" customWidth="1"/>
    <col min="7" max="7" width="11.125" style="404" customWidth="1"/>
    <col min="8" max="8" width="11.25" style="404" customWidth="1"/>
    <col min="9" max="9" width="11.125" style="404" customWidth="1"/>
    <col min="10" max="10" width="11.5" style="404" customWidth="1"/>
    <col min="11" max="11" width="12.125" style="404" customWidth="1"/>
    <col min="12" max="12" width="12.5" style="404" customWidth="1"/>
    <col min="13" max="13" width="11.625" style="404" customWidth="1"/>
    <col min="14" max="15" width="13" style="404" customWidth="1"/>
    <col min="16" max="16" width="27.375" style="400" customWidth="1"/>
    <col min="17" max="22" width="17.375" style="166" customWidth="1"/>
    <col min="23" max="24" width="9" style="166" customWidth="1"/>
    <col min="25" max="229" width="9" style="166"/>
    <col min="230" max="230" width="6.25" style="166" customWidth="1"/>
    <col min="231" max="231" width="40.375" style="166" customWidth="1"/>
    <col min="232" max="232" width="12.5" style="166" customWidth="1"/>
    <col min="233" max="245" width="0" style="166" hidden="1" customWidth="1"/>
    <col min="246" max="247" width="16" style="166" customWidth="1"/>
    <col min="248" max="249" width="13.875" style="166" customWidth="1"/>
    <col min="250" max="250" width="11.125" style="166" customWidth="1"/>
    <col min="251" max="251" width="11.25" style="166" customWidth="1"/>
    <col min="252" max="252" width="11.75" style="166" bestFit="1" customWidth="1"/>
    <col min="253" max="485" width="9" style="166"/>
    <col min="486" max="486" width="6.25" style="166" customWidth="1"/>
    <col min="487" max="487" width="40.375" style="166" customWidth="1"/>
    <col min="488" max="488" width="12.5" style="166" customWidth="1"/>
    <col min="489" max="501" width="0" style="166" hidden="1" customWidth="1"/>
    <col min="502" max="503" width="16" style="166" customWidth="1"/>
    <col min="504" max="505" width="13.875" style="166" customWidth="1"/>
    <col min="506" max="506" width="11.125" style="166" customWidth="1"/>
    <col min="507" max="507" width="11.25" style="166" customWidth="1"/>
    <col min="508" max="508" width="11.75" style="166" bestFit="1" customWidth="1"/>
    <col min="509" max="741" width="9" style="166"/>
    <col min="742" max="742" width="6.25" style="166" customWidth="1"/>
    <col min="743" max="743" width="40.375" style="166" customWidth="1"/>
    <col min="744" max="744" width="12.5" style="166" customWidth="1"/>
    <col min="745" max="757" width="0" style="166" hidden="1" customWidth="1"/>
    <col min="758" max="759" width="16" style="166" customWidth="1"/>
    <col min="760" max="761" width="13.875" style="166" customWidth="1"/>
    <col min="762" max="762" width="11.125" style="166" customWidth="1"/>
    <col min="763" max="763" width="11.25" style="166" customWidth="1"/>
    <col min="764" max="764" width="11.75" style="166" bestFit="1" customWidth="1"/>
    <col min="765" max="997" width="9" style="166"/>
    <col min="998" max="998" width="6.25" style="166" customWidth="1"/>
    <col min="999" max="999" width="40.375" style="166" customWidth="1"/>
    <col min="1000" max="1000" width="12.5" style="166" customWidth="1"/>
    <col min="1001" max="1013" width="0" style="166" hidden="1" customWidth="1"/>
    <col min="1014" max="1015" width="16" style="166" customWidth="1"/>
    <col min="1016" max="1017" width="13.875" style="166" customWidth="1"/>
    <col min="1018" max="1018" width="11.125" style="166" customWidth="1"/>
    <col min="1019" max="1019" width="11.25" style="166" customWidth="1"/>
    <col min="1020" max="1020" width="11.75" style="166" bestFit="1" customWidth="1"/>
    <col min="1021" max="1253" width="9" style="166"/>
    <col min="1254" max="1254" width="6.25" style="166" customWidth="1"/>
    <col min="1255" max="1255" width="40.375" style="166" customWidth="1"/>
    <col min="1256" max="1256" width="12.5" style="166" customWidth="1"/>
    <col min="1257" max="1269" width="0" style="166" hidden="1" customWidth="1"/>
    <col min="1270" max="1271" width="16" style="166" customWidth="1"/>
    <col min="1272" max="1273" width="13.875" style="166" customWidth="1"/>
    <col min="1274" max="1274" width="11.125" style="166" customWidth="1"/>
    <col min="1275" max="1275" width="11.25" style="166" customWidth="1"/>
    <col min="1276" max="1276" width="11.75" style="166" bestFit="1" customWidth="1"/>
    <col min="1277" max="1509" width="9" style="166"/>
    <col min="1510" max="1510" width="6.25" style="166" customWidth="1"/>
    <col min="1511" max="1511" width="40.375" style="166" customWidth="1"/>
    <col min="1512" max="1512" width="12.5" style="166" customWidth="1"/>
    <col min="1513" max="1525" width="0" style="166" hidden="1" customWidth="1"/>
    <col min="1526" max="1527" width="16" style="166" customWidth="1"/>
    <col min="1528" max="1529" width="13.875" style="166" customWidth="1"/>
    <col min="1530" max="1530" width="11.125" style="166" customWidth="1"/>
    <col min="1531" max="1531" width="11.25" style="166" customWidth="1"/>
    <col min="1532" max="1532" width="11.75" style="166" bestFit="1" customWidth="1"/>
    <col min="1533" max="1765" width="9" style="166"/>
    <col min="1766" max="1766" width="6.25" style="166" customWidth="1"/>
    <col min="1767" max="1767" width="40.375" style="166" customWidth="1"/>
    <col min="1768" max="1768" width="12.5" style="166" customWidth="1"/>
    <col min="1769" max="1781" width="0" style="166" hidden="1" customWidth="1"/>
    <col min="1782" max="1783" width="16" style="166" customWidth="1"/>
    <col min="1784" max="1785" width="13.875" style="166" customWidth="1"/>
    <col min="1786" max="1786" width="11.125" style="166" customWidth="1"/>
    <col min="1787" max="1787" width="11.25" style="166" customWidth="1"/>
    <col min="1788" max="1788" width="11.75" style="166" bestFit="1" customWidth="1"/>
    <col min="1789" max="2021" width="9" style="166"/>
    <col min="2022" max="2022" width="6.25" style="166" customWidth="1"/>
    <col min="2023" max="2023" width="40.375" style="166" customWidth="1"/>
    <col min="2024" max="2024" width="12.5" style="166" customWidth="1"/>
    <col min="2025" max="2037" width="0" style="166" hidden="1" customWidth="1"/>
    <col min="2038" max="2039" width="16" style="166" customWidth="1"/>
    <col min="2040" max="2041" width="13.875" style="166" customWidth="1"/>
    <col min="2042" max="2042" width="11.125" style="166" customWidth="1"/>
    <col min="2043" max="2043" width="11.25" style="166" customWidth="1"/>
    <col min="2044" max="2044" width="11.75" style="166" bestFit="1" customWidth="1"/>
    <col min="2045" max="2277" width="9" style="166"/>
    <col min="2278" max="2278" width="6.25" style="166" customWidth="1"/>
    <col min="2279" max="2279" width="40.375" style="166" customWidth="1"/>
    <col min="2280" max="2280" width="12.5" style="166" customWidth="1"/>
    <col min="2281" max="2293" width="0" style="166" hidden="1" customWidth="1"/>
    <col min="2294" max="2295" width="16" style="166" customWidth="1"/>
    <col min="2296" max="2297" width="13.875" style="166" customWidth="1"/>
    <col min="2298" max="2298" width="11.125" style="166" customWidth="1"/>
    <col min="2299" max="2299" width="11.25" style="166" customWidth="1"/>
    <col min="2300" max="2300" width="11.75" style="166" bestFit="1" customWidth="1"/>
    <col min="2301" max="2533" width="9" style="166"/>
    <col min="2534" max="2534" width="6.25" style="166" customWidth="1"/>
    <col min="2535" max="2535" width="40.375" style="166" customWidth="1"/>
    <col min="2536" max="2536" width="12.5" style="166" customWidth="1"/>
    <col min="2537" max="2549" width="0" style="166" hidden="1" customWidth="1"/>
    <col min="2550" max="2551" width="16" style="166" customWidth="1"/>
    <col min="2552" max="2553" width="13.875" style="166" customWidth="1"/>
    <col min="2554" max="2554" width="11.125" style="166" customWidth="1"/>
    <col min="2555" max="2555" width="11.25" style="166" customWidth="1"/>
    <col min="2556" max="2556" width="11.75" style="166" bestFit="1" customWidth="1"/>
    <col min="2557" max="2789" width="9" style="166"/>
    <col min="2790" max="2790" width="6.25" style="166" customWidth="1"/>
    <col min="2791" max="2791" width="40.375" style="166" customWidth="1"/>
    <col min="2792" max="2792" width="12.5" style="166" customWidth="1"/>
    <col min="2793" max="2805" width="0" style="166" hidden="1" customWidth="1"/>
    <col min="2806" max="2807" width="16" style="166" customWidth="1"/>
    <col min="2808" max="2809" width="13.875" style="166" customWidth="1"/>
    <col min="2810" max="2810" width="11.125" style="166" customWidth="1"/>
    <col min="2811" max="2811" width="11.25" style="166" customWidth="1"/>
    <col min="2812" max="2812" width="11.75" style="166" bestFit="1" customWidth="1"/>
    <col min="2813" max="3045" width="9" style="166"/>
    <col min="3046" max="3046" width="6.25" style="166" customWidth="1"/>
    <col min="3047" max="3047" width="40.375" style="166" customWidth="1"/>
    <col min="3048" max="3048" width="12.5" style="166" customWidth="1"/>
    <col min="3049" max="3061" width="0" style="166" hidden="1" customWidth="1"/>
    <col min="3062" max="3063" width="16" style="166" customWidth="1"/>
    <col min="3064" max="3065" width="13.875" style="166" customWidth="1"/>
    <col min="3066" max="3066" width="11.125" style="166" customWidth="1"/>
    <col min="3067" max="3067" width="11.25" style="166" customWidth="1"/>
    <col min="3068" max="3068" width="11.75" style="166" bestFit="1" customWidth="1"/>
    <col min="3069" max="3301" width="9" style="166"/>
    <col min="3302" max="3302" width="6.25" style="166" customWidth="1"/>
    <col min="3303" max="3303" width="40.375" style="166" customWidth="1"/>
    <col min="3304" max="3304" width="12.5" style="166" customWidth="1"/>
    <col min="3305" max="3317" width="0" style="166" hidden="1" customWidth="1"/>
    <col min="3318" max="3319" width="16" style="166" customWidth="1"/>
    <col min="3320" max="3321" width="13.875" style="166" customWidth="1"/>
    <col min="3322" max="3322" width="11.125" style="166" customWidth="1"/>
    <col min="3323" max="3323" width="11.25" style="166" customWidth="1"/>
    <col min="3324" max="3324" width="11.75" style="166" bestFit="1" customWidth="1"/>
    <col min="3325" max="3557" width="9" style="166"/>
    <col min="3558" max="3558" width="6.25" style="166" customWidth="1"/>
    <col min="3559" max="3559" width="40.375" style="166" customWidth="1"/>
    <col min="3560" max="3560" width="12.5" style="166" customWidth="1"/>
    <col min="3561" max="3573" width="0" style="166" hidden="1" customWidth="1"/>
    <col min="3574" max="3575" width="16" style="166" customWidth="1"/>
    <col min="3576" max="3577" width="13.875" style="166" customWidth="1"/>
    <col min="3578" max="3578" width="11.125" style="166" customWidth="1"/>
    <col min="3579" max="3579" width="11.25" style="166" customWidth="1"/>
    <col min="3580" max="3580" width="11.75" style="166" bestFit="1" customWidth="1"/>
    <col min="3581" max="3813" width="9" style="166"/>
    <col min="3814" max="3814" width="6.25" style="166" customWidth="1"/>
    <col min="3815" max="3815" width="40.375" style="166" customWidth="1"/>
    <col min="3816" max="3816" width="12.5" style="166" customWidth="1"/>
    <col min="3817" max="3829" width="0" style="166" hidden="1" customWidth="1"/>
    <col min="3830" max="3831" width="16" style="166" customWidth="1"/>
    <col min="3832" max="3833" width="13.875" style="166" customWidth="1"/>
    <col min="3834" max="3834" width="11.125" style="166" customWidth="1"/>
    <col min="3835" max="3835" width="11.25" style="166" customWidth="1"/>
    <col min="3836" max="3836" width="11.75" style="166" bestFit="1" customWidth="1"/>
    <col min="3837" max="4069" width="9" style="166"/>
    <col min="4070" max="4070" width="6.25" style="166" customWidth="1"/>
    <col min="4071" max="4071" width="40.375" style="166" customWidth="1"/>
    <col min="4072" max="4072" width="12.5" style="166" customWidth="1"/>
    <col min="4073" max="4085" width="0" style="166" hidden="1" customWidth="1"/>
    <col min="4086" max="4087" width="16" style="166" customWidth="1"/>
    <col min="4088" max="4089" width="13.875" style="166" customWidth="1"/>
    <col min="4090" max="4090" width="11.125" style="166" customWidth="1"/>
    <col min="4091" max="4091" width="11.25" style="166" customWidth="1"/>
    <col min="4092" max="4092" width="11.75" style="166" bestFit="1" customWidth="1"/>
    <col min="4093" max="4325" width="9" style="166"/>
    <col min="4326" max="4326" width="6.25" style="166" customWidth="1"/>
    <col min="4327" max="4327" width="40.375" style="166" customWidth="1"/>
    <col min="4328" max="4328" width="12.5" style="166" customWidth="1"/>
    <col min="4329" max="4341" width="0" style="166" hidden="1" customWidth="1"/>
    <col min="4342" max="4343" width="16" style="166" customWidth="1"/>
    <col min="4344" max="4345" width="13.875" style="166" customWidth="1"/>
    <col min="4346" max="4346" width="11.125" style="166" customWidth="1"/>
    <col min="4347" max="4347" width="11.25" style="166" customWidth="1"/>
    <col min="4348" max="4348" width="11.75" style="166" bestFit="1" customWidth="1"/>
    <col min="4349" max="4581" width="9" style="166"/>
    <col min="4582" max="4582" width="6.25" style="166" customWidth="1"/>
    <col min="4583" max="4583" width="40.375" style="166" customWidth="1"/>
    <col min="4584" max="4584" width="12.5" style="166" customWidth="1"/>
    <col min="4585" max="4597" width="0" style="166" hidden="1" customWidth="1"/>
    <col min="4598" max="4599" width="16" style="166" customWidth="1"/>
    <col min="4600" max="4601" width="13.875" style="166" customWidth="1"/>
    <col min="4602" max="4602" width="11.125" style="166" customWidth="1"/>
    <col min="4603" max="4603" width="11.25" style="166" customWidth="1"/>
    <col min="4604" max="4604" width="11.75" style="166" bestFit="1" customWidth="1"/>
    <col min="4605" max="4837" width="9" style="166"/>
    <col min="4838" max="4838" width="6.25" style="166" customWidth="1"/>
    <col min="4839" max="4839" width="40.375" style="166" customWidth="1"/>
    <col min="4840" max="4840" width="12.5" style="166" customWidth="1"/>
    <col min="4841" max="4853" width="0" style="166" hidden="1" customWidth="1"/>
    <col min="4854" max="4855" width="16" style="166" customWidth="1"/>
    <col min="4856" max="4857" width="13.875" style="166" customWidth="1"/>
    <col min="4858" max="4858" width="11.125" style="166" customWidth="1"/>
    <col min="4859" max="4859" width="11.25" style="166" customWidth="1"/>
    <col min="4860" max="4860" width="11.75" style="166" bestFit="1" customWidth="1"/>
    <col min="4861" max="5093" width="9" style="166"/>
    <col min="5094" max="5094" width="6.25" style="166" customWidth="1"/>
    <col min="5095" max="5095" width="40.375" style="166" customWidth="1"/>
    <col min="5096" max="5096" width="12.5" style="166" customWidth="1"/>
    <col min="5097" max="5109" width="0" style="166" hidden="1" customWidth="1"/>
    <col min="5110" max="5111" width="16" style="166" customWidth="1"/>
    <col min="5112" max="5113" width="13.875" style="166" customWidth="1"/>
    <col min="5114" max="5114" width="11.125" style="166" customWidth="1"/>
    <col min="5115" max="5115" width="11.25" style="166" customWidth="1"/>
    <col min="5116" max="5116" width="11.75" style="166" bestFit="1" customWidth="1"/>
    <col min="5117" max="5349" width="9" style="166"/>
    <col min="5350" max="5350" width="6.25" style="166" customWidth="1"/>
    <col min="5351" max="5351" width="40.375" style="166" customWidth="1"/>
    <col min="5352" max="5352" width="12.5" style="166" customWidth="1"/>
    <col min="5353" max="5365" width="0" style="166" hidden="1" customWidth="1"/>
    <col min="5366" max="5367" width="16" style="166" customWidth="1"/>
    <col min="5368" max="5369" width="13.875" style="166" customWidth="1"/>
    <col min="5370" max="5370" width="11.125" style="166" customWidth="1"/>
    <col min="5371" max="5371" width="11.25" style="166" customWidth="1"/>
    <col min="5372" max="5372" width="11.75" style="166" bestFit="1" customWidth="1"/>
    <col min="5373" max="5605" width="9" style="166"/>
    <col min="5606" max="5606" width="6.25" style="166" customWidth="1"/>
    <col min="5607" max="5607" width="40.375" style="166" customWidth="1"/>
    <col min="5608" max="5608" width="12.5" style="166" customWidth="1"/>
    <col min="5609" max="5621" width="0" style="166" hidden="1" customWidth="1"/>
    <col min="5622" max="5623" width="16" style="166" customWidth="1"/>
    <col min="5624" max="5625" width="13.875" style="166" customWidth="1"/>
    <col min="5626" max="5626" width="11.125" style="166" customWidth="1"/>
    <col min="5627" max="5627" width="11.25" style="166" customWidth="1"/>
    <col min="5628" max="5628" width="11.75" style="166" bestFit="1" customWidth="1"/>
    <col min="5629" max="5861" width="9" style="166"/>
    <col min="5862" max="5862" width="6.25" style="166" customWidth="1"/>
    <col min="5863" max="5863" width="40.375" style="166" customWidth="1"/>
    <col min="5864" max="5864" width="12.5" style="166" customWidth="1"/>
    <col min="5865" max="5877" width="0" style="166" hidden="1" customWidth="1"/>
    <col min="5878" max="5879" width="16" style="166" customWidth="1"/>
    <col min="5880" max="5881" width="13.875" style="166" customWidth="1"/>
    <col min="5882" max="5882" width="11.125" style="166" customWidth="1"/>
    <col min="5883" max="5883" width="11.25" style="166" customWidth="1"/>
    <col min="5884" max="5884" width="11.75" style="166" bestFit="1" customWidth="1"/>
    <col min="5885" max="6117" width="9" style="166"/>
    <col min="6118" max="6118" width="6.25" style="166" customWidth="1"/>
    <col min="6119" max="6119" width="40.375" style="166" customWidth="1"/>
    <col min="6120" max="6120" width="12.5" style="166" customWidth="1"/>
    <col min="6121" max="6133" width="0" style="166" hidden="1" customWidth="1"/>
    <col min="6134" max="6135" width="16" style="166" customWidth="1"/>
    <col min="6136" max="6137" width="13.875" style="166" customWidth="1"/>
    <col min="6138" max="6138" width="11.125" style="166" customWidth="1"/>
    <col min="6139" max="6139" width="11.25" style="166" customWidth="1"/>
    <col min="6140" max="6140" width="11.75" style="166" bestFit="1" customWidth="1"/>
    <col min="6141" max="6373" width="9" style="166"/>
    <col min="6374" max="6374" width="6.25" style="166" customWidth="1"/>
    <col min="6375" max="6375" width="40.375" style="166" customWidth="1"/>
    <col min="6376" max="6376" width="12.5" style="166" customWidth="1"/>
    <col min="6377" max="6389" width="0" style="166" hidden="1" customWidth="1"/>
    <col min="6390" max="6391" width="16" style="166" customWidth="1"/>
    <col min="6392" max="6393" width="13.875" style="166" customWidth="1"/>
    <col min="6394" max="6394" width="11.125" style="166" customWidth="1"/>
    <col min="6395" max="6395" width="11.25" style="166" customWidth="1"/>
    <col min="6396" max="6396" width="11.75" style="166" bestFit="1" customWidth="1"/>
    <col min="6397" max="6629" width="9" style="166"/>
    <col min="6630" max="6630" width="6.25" style="166" customWidth="1"/>
    <col min="6631" max="6631" width="40.375" style="166" customWidth="1"/>
    <col min="6632" max="6632" width="12.5" style="166" customWidth="1"/>
    <col min="6633" max="6645" width="0" style="166" hidden="1" customWidth="1"/>
    <col min="6646" max="6647" width="16" style="166" customWidth="1"/>
    <col min="6648" max="6649" width="13.875" style="166" customWidth="1"/>
    <col min="6650" max="6650" width="11.125" style="166" customWidth="1"/>
    <col min="6651" max="6651" width="11.25" style="166" customWidth="1"/>
    <col min="6652" max="6652" width="11.75" style="166" bestFit="1" customWidth="1"/>
    <col min="6653" max="6885" width="9" style="166"/>
    <col min="6886" max="6886" width="6.25" style="166" customWidth="1"/>
    <col min="6887" max="6887" width="40.375" style="166" customWidth="1"/>
    <col min="6888" max="6888" width="12.5" style="166" customWidth="1"/>
    <col min="6889" max="6901" width="0" style="166" hidden="1" customWidth="1"/>
    <col min="6902" max="6903" width="16" style="166" customWidth="1"/>
    <col min="6904" max="6905" width="13.875" style="166" customWidth="1"/>
    <col min="6906" max="6906" width="11.125" style="166" customWidth="1"/>
    <col min="6907" max="6907" width="11.25" style="166" customWidth="1"/>
    <col min="6908" max="6908" width="11.75" style="166" bestFit="1" customWidth="1"/>
    <col min="6909" max="7141" width="9" style="166"/>
    <col min="7142" max="7142" width="6.25" style="166" customWidth="1"/>
    <col min="7143" max="7143" width="40.375" style="166" customWidth="1"/>
    <col min="7144" max="7144" width="12.5" style="166" customWidth="1"/>
    <col min="7145" max="7157" width="0" style="166" hidden="1" customWidth="1"/>
    <col min="7158" max="7159" width="16" style="166" customWidth="1"/>
    <col min="7160" max="7161" width="13.875" style="166" customWidth="1"/>
    <col min="7162" max="7162" width="11.125" style="166" customWidth="1"/>
    <col min="7163" max="7163" width="11.25" style="166" customWidth="1"/>
    <col min="7164" max="7164" width="11.75" style="166" bestFit="1" customWidth="1"/>
    <col min="7165" max="7397" width="9" style="166"/>
    <col min="7398" max="7398" width="6.25" style="166" customWidth="1"/>
    <col min="7399" max="7399" width="40.375" style="166" customWidth="1"/>
    <col min="7400" max="7400" width="12.5" style="166" customWidth="1"/>
    <col min="7401" max="7413" width="0" style="166" hidden="1" customWidth="1"/>
    <col min="7414" max="7415" width="16" style="166" customWidth="1"/>
    <col min="7416" max="7417" width="13.875" style="166" customWidth="1"/>
    <col min="7418" max="7418" width="11.125" style="166" customWidth="1"/>
    <col min="7419" max="7419" width="11.25" style="166" customWidth="1"/>
    <col min="7420" max="7420" width="11.75" style="166" bestFit="1" customWidth="1"/>
    <col min="7421" max="7653" width="9" style="166"/>
    <col min="7654" max="7654" width="6.25" style="166" customWidth="1"/>
    <col min="7655" max="7655" width="40.375" style="166" customWidth="1"/>
    <col min="7656" max="7656" width="12.5" style="166" customWidth="1"/>
    <col min="7657" max="7669" width="0" style="166" hidden="1" customWidth="1"/>
    <col min="7670" max="7671" width="16" style="166" customWidth="1"/>
    <col min="7672" max="7673" width="13.875" style="166" customWidth="1"/>
    <col min="7674" max="7674" width="11.125" style="166" customWidth="1"/>
    <col min="7675" max="7675" width="11.25" style="166" customWidth="1"/>
    <col min="7676" max="7676" width="11.75" style="166" bestFit="1" customWidth="1"/>
    <col min="7677" max="7909" width="9" style="166"/>
    <col min="7910" max="7910" width="6.25" style="166" customWidth="1"/>
    <col min="7911" max="7911" width="40.375" style="166" customWidth="1"/>
    <col min="7912" max="7912" width="12.5" style="166" customWidth="1"/>
    <col min="7913" max="7925" width="0" style="166" hidden="1" customWidth="1"/>
    <col min="7926" max="7927" width="16" style="166" customWidth="1"/>
    <col min="7928" max="7929" width="13.875" style="166" customWidth="1"/>
    <col min="7930" max="7930" width="11.125" style="166" customWidth="1"/>
    <col min="7931" max="7931" width="11.25" style="166" customWidth="1"/>
    <col min="7932" max="7932" width="11.75" style="166" bestFit="1" customWidth="1"/>
    <col min="7933" max="8165" width="9" style="166"/>
    <col min="8166" max="8166" width="6.25" style="166" customWidth="1"/>
    <col min="8167" max="8167" width="40.375" style="166" customWidth="1"/>
    <col min="8168" max="8168" width="12.5" style="166" customWidth="1"/>
    <col min="8169" max="8181" width="0" style="166" hidden="1" customWidth="1"/>
    <col min="8182" max="8183" width="16" style="166" customWidth="1"/>
    <col min="8184" max="8185" width="13.875" style="166" customWidth="1"/>
    <col min="8186" max="8186" width="11.125" style="166" customWidth="1"/>
    <col min="8187" max="8187" width="11.25" style="166" customWidth="1"/>
    <col min="8188" max="8188" width="11.75" style="166" bestFit="1" customWidth="1"/>
    <col min="8189" max="8421" width="9" style="166"/>
    <col min="8422" max="8422" width="6.25" style="166" customWidth="1"/>
    <col min="8423" max="8423" width="40.375" style="166" customWidth="1"/>
    <col min="8424" max="8424" width="12.5" style="166" customWidth="1"/>
    <col min="8425" max="8437" width="0" style="166" hidden="1" customWidth="1"/>
    <col min="8438" max="8439" width="16" style="166" customWidth="1"/>
    <col min="8440" max="8441" width="13.875" style="166" customWidth="1"/>
    <col min="8442" max="8442" width="11.125" style="166" customWidth="1"/>
    <col min="8443" max="8443" width="11.25" style="166" customWidth="1"/>
    <col min="8444" max="8444" width="11.75" style="166" bestFit="1" customWidth="1"/>
    <col min="8445" max="8677" width="9" style="166"/>
    <col min="8678" max="8678" width="6.25" style="166" customWidth="1"/>
    <col min="8679" max="8679" width="40.375" style="166" customWidth="1"/>
    <col min="8680" max="8680" width="12.5" style="166" customWidth="1"/>
    <col min="8681" max="8693" width="0" style="166" hidden="1" customWidth="1"/>
    <col min="8694" max="8695" width="16" style="166" customWidth="1"/>
    <col min="8696" max="8697" width="13.875" style="166" customWidth="1"/>
    <col min="8698" max="8698" width="11.125" style="166" customWidth="1"/>
    <col min="8699" max="8699" width="11.25" style="166" customWidth="1"/>
    <col min="8700" max="8700" width="11.75" style="166" bestFit="1" customWidth="1"/>
    <col min="8701" max="8933" width="9" style="166"/>
    <col min="8934" max="8934" width="6.25" style="166" customWidth="1"/>
    <col min="8935" max="8935" width="40.375" style="166" customWidth="1"/>
    <col min="8936" max="8936" width="12.5" style="166" customWidth="1"/>
    <col min="8937" max="8949" width="0" style="166" hidden="1" customWidth="1"/>
    <col min="8950" max="8951" width="16" style="166" customWidth="1"/>
    <col min="8952" max="8953" width="13.875" style="166" customWidth="1"/>
    <col min="8954" max="8954" width="11.125" style="166" customWidth="1"/>
    <col min="8955" max="8955" width="11.25" style="166" customWidth="1"/>
    <col min="8956" max="8956" width="11.75" style="166" bestFit="1" customWidth="1"/>
    <col min="8957" max="9189" width="9" style="166"/>
    <col min="9190" max="9190" width="6.25" style="166" customWidth="1"/>
    <col min="9191" max="9191" width="40.375" style="166" customWidth="1"/>
    <col min="9192" max="9192" width="12.5" style="166" customWidth="1"/>
    <col min="9193" max="9205" width="0" style="166" hidden="1" customWidth="1"/>
    <col min="9206" max="9207" width="16" style="166" customWidth="1"/>
    <col min="9208" max="9209" width="13.875" style="166" customWidth="1"/>
    <col min="9210" max="9210" width="11.125" style="166" customWidth="1"/>
    <col min="9211" max="9211" width="11.25" style="166" customWidth="1"/>
    <col min="9212" max="9212" width="11.75" style="166" bestFit="1" customWidth="1"/>
    <col min="9213" max="9445" width="9" style="166"/>
    <col min="9446" max="9446" width="6.25" style="166" customWidth="1"/>
    <col min="9447" max="9447" width="40.375" style="166" customWidth="1"/>
    <col min="9448" max="9448" width="12.5" style="166" customWidth="1"/>
    <col min="9449" max="9461" width="0" style="166" hidden="1" customWidth="1"/>
    <col min="9462" max="9463" width="16" style="166" customWidth="1"/>
    <col min="9464" max="9465" width="13.875" style="166" customWidth="1"/>
    <col min="9466" max="9466" width="11.125" style="166" customWidth="1"/>
    <col min="9467" max="9467" width="11.25" style="166" customWidth="1"/>
    <col min="9468" max="9468" width="11.75" style="166" bestFit="1" customWidth="1"/>
    <col min="9469" max="9701" width="9" style="166"/>
    <col min="9702" max="9702" width="6.25" style="166" customWidth="1"/>
    <col min="9703" max="9703" width="40.375" style="166" customWidth="1"/>
    <col min="9704" max="9704" width="12.5" style="166" customWidth="1"/>
    <col min="9705" max="9717" width="0" style="166" hidden="1" customWidth="1"/>
    <col min="9718" max="9719" width="16" style="166" customWidth="1"/>
    <col min="9720" max="9721" width="13.875" style="166" customWidth="1"/>
    <col min="9722" max="9722" width="11.125" style="166" customWidth="1"/>
    <col min="9723" max="9723" width="11.25" style="166" customWidth="1"/>
    <col min="9724" max="9724" width="11.75" style="166" bestFit="1" customWidth="1"/>
    <col min="9725" max="9957" width="9" style="166"/>
    <col min="9958" max="9958" width="6.25" style="166" customWidth="1"/>
    <col min="9959" max="9959" width="40.375" style="166" customWidth="1"/>
    <col min="9960" max="9960" width="12.5" style="166" customWidth="1"/>
    <col min="9961" max="9973" width="0" style="166" hidden="1" customWidth="1"/>
    <col min="9974" max="9975" width="16" style="166" customWidth="1"/>
    <col min="9976" max="9977" width="13.875" style="166" customWidth="1"/>
    <col min="9978" max="9978" width="11.125" style="166" customWidth="1"/>
    <col min="9979" max="9979" width="11.25" style="166" customWidth="1"/>
    <col min="9980" max="9980" width="11.75" style="166" bestFit="1" customWidth="1"/>
    <col min="9981" max="10213" width="9" style="166"/>
    <col min="10214" max="10214" width="6.25" style="166" customWidth="1"/>
    <col min="10215" max="10215" width="40.375" style="166" customWidth="1"/>
    <col min="10216" max="10216" width="12.5" style="166" customWidth="1"/>
    <col min="10217" max="10229" width="0" style="166" hidden="1" customWidth="1"/>
    <col min="10230" max="10231" width="16" style="166" customWidth="1"/>
    <col min="10232" max="10233" width="13.875" style="166" customWidth="1"/>
    <col min="10234" max="10234" width="11.125" style="166" customWidth="1"/>
    <col min="10235" max="10235" width="11.25" style="166" customWidth="1"/>
    <col min="10236" max="10236" width="11.75" style="166" bestFit="1" customWidth="1"/>
    <col min="10237" max="10469" width="9" style="166"/>
    <col min="10470" max="10470" width="6.25" style="166" customWidth="1"/>
    <col min="10471" max="10471" width="40.375" style="166" customWidth="1"/>
    <col min="10472" max="10472" width="12.5" style="166" customWidth="1"/>
    <col min="10473" max="10485" width="0" style="166" hidden="1" customWidth="1"/>
    <col min="10486" max="10487" width="16" style="166" customWidth="1"/>
    <col min="10488" max="10489" width="13.875" style="166" customWidth="1"/>
    <col min="10490" max="10490" width="11.125" style="166" customWidth="1"/>
    <col min="10491" max="10491" width="11.25" style="166" customWidth="1"/>
    <col min="10492" max="10492" width="11.75" style="166" bestFit="1" customWidth="1"/>
    <col min="10493" max="10725" width="9" style="166"/>
    <col min="10726" max="10726" width="6.25" style="166" customWidth="1"/>
    <col min="10727" max="10727" width="40.375" style="166" customWidth="1"/>
    <col min="10728" max="10728" width="12.5" style="166" customWidth="1"/>
    <col min="10729" max="10741" width="0" style="166" hidden="1" customWidth="1"/>
    <col min="10742" max="10743" width="16" style="166" customWidth="1"/>
    <col min="10744" max="10745" width="13.875" style="166" customWidth="1"/>
    <col min="10746" max="10746" width="11.125" style="166" customWidth="1"/>
    <col min="10747" max="10747" width="11.25" style="166" customWidth="1"/>
    <col min="10748" max="10748" width="11.75" style="166" bestFit="1" customWidth="1"/>
    <col min="10749" max="10981" width="9" style="166"/>
    <col min="10982" max="10982" width="6.25" style="166" customWidth="1"/>
    <col min="10983" max="10983" width="40.375" style="166" customWidth="1"/>
    <col min="10984" max="10984" width="12.5" style="166" customWidth="1"/>
    <col min="10985" max="10997" width="0" style="166" hidden="1" customWidth="1"/>
    <col min="10998" max="10999" width="16" style="166" customWidth="1"/>
    <col min="11000" max="11001" width="13.875" style="166" customWidth="1"/>
    <col min="11002" max="11002" width="11.125" style="166" customWidth="1"/>
    <col min="11003" max="11003" width="11.25" style="166" customWidth="1"/>
    <col min="11004" max="11004" width="11.75" style="166" bestFit="1" customWidth="1"/>
    <col min="11005" max="11237" width="9" style="166"/>
    <col min="11238" max="11238" width="6.25" style="166" customWidth="1"/>
    <col min="11239" max="11239" width="40.375" style="166" customWidth="1"/>
    <col min="11240" max="11240" width="12.5" style="166" customWidth="1"/>
    <col min="11241" max="11253" width="0" style="166" hidden="1" customWidth="1"/>
    <col min="11254" max="11255" width="16" style="166" customWidth="1"/>
    <col min="11256" max="11257" width="13.875" style="166" customWidth="1"/>
    <col min="11258" max="11258" width="11.125" style="166" customWidth="1"/>
    <col min="11259" max="11259" width="11.25" style="166" customWidth="1"/>
    <col min="11260" max="11260" width="11.75" style="166" bestFit="1" customWidth="1"/>
    <col min="11261" max="11493" width="9" style="166"/>
    <col min="11494" max="11494" width="6.25" style="166" customWidth="1"/>
    <col min="11495" max="11495" width="40.375" style="166" customWidth="1"/>
    <col min="11496" max="11496" width="12.5" style="166" customWidth="1"/>
    <col min="11497" max="11509" width="0" style="166" hidden="1" customWidth="1"/>
    <col min="11510" max="11511" width="16" style="166" customWidth="1"/>
    <col min="11512" max="11513" width="13.875" style="166" customWidth="1"/>
    <col min="11514" max="11514" width="11.125" style="166" customWidth="1"/>
    <col min="11515" max="11515" width="11.25" style="166" customWidth="1"/>
    <col min="11516" max="11516" width="11.75" style="166" bestFit="1" customWidth="1"/>
    <col min="11517" max="11749" width="9" style="166"/>
    <col min="11750" max="11750" width="6.25" style="166" customWidth="1"/>
    <col min="11751" max="11751" width="40.375" style="166" customWidth="1"/>
    <col min="11752" max="11752" width="12.5" style="166" customWidth="1"/>
    <col min="11753" max="11765" width="0" style="166" hidden="1" customWidth="1"/>
    <col min="11766" max="11767" width="16" style="166" customWidth="1"/>
    <col min="11768" max="11769" width="13.875" style="166" customWidth="1"/>
    <col min="11770" max="11770" width="11.125" style="166" customWidth="1"/>
    <col min="11771" max="11771" width="11.25" style="166" customWidth="1"/>
    <col min="11772" max="11772" width="11.75" style="166" bestFit="1" customWidth="1"/>
    <col min="11773" max="12005" width="9" style="166"/>
    <col min="12006" max="12006" width="6.25" style="166" customWidth="1"/>
    <col min="12007" max="12007" width="40.375" style="166" customWidth="1"/>
    <col min="12008" max="12008" width="12.5" style="166" customWidth="1"/>
    <col min="12009" max="12021" width="0" style="166" hidden="1" customWidth="1"/>
    <col min="12022" max="12023" width="16" style="166" customWidth="1"/>
    <col min="12024" max="12025" width="13.875" style="166" customWidth="1"/>
    <col min="12026" max="12026" width="11.125" style="166" customWidth="1"/>
    <col min="12027" max="12027" width="11.25" style="166" customWidth="1"/>
    <col min="12028" max="12028" width="11.75" style="166" bestFit="1" customWidth="1"/>
    <col min="12029" max="12261" width="9" style="166"/>
    <col min="12262" max="12262" width="6.25" style="166" customWidth="1"/>
    <col min="12263" max="12263" width="40.375" style="166" customWidth="1"/>
    <col min="12264" max="12264" width="12.5" style="166" customWidth="1"/>
    <col min="12265" max="12277" width="0" style="166" hidden="1" customWidth="1"/>
    <col min="12278" max="12279" width="16" style="166" customWidth="1"/>
    <col min="12280" max="12281" width="13.875" style="166" customWidth="1"/>
    <col min="12282" max="12282" width="11.125" style="166" customWidth="1"/>
    <col min="12283" max="12283" width="11.25" style="166" customWidth="1"/>
    <col min="12284" max="12284" width="11.75" style="166" bestFit="1" customWidth="1"/>
    <col min="12285" max="12517" width="9" style="166"/>
    <col min="12518" max="12518" width="6.25" style="166" customWidth="1"/>
    <col min="12519" max="12519" width="40.375" style="166" customWidth="1"/>
    <col min="12520" max="12520" width="12.5" style="166" customWidth="1"/>
    <col min="12521" max="12533" width="0" style="166" hidden="1" customWidth="1"/>
    <col min="12534" max="12535" width="16" style="166" customWidth="1"/>
    <col min="12536" max="12537" width="13.875" style="166" customWidth="1"/>
    <col min="12538" max="12538" width="11.125" style="166" customWidth="1"/>
    <col min="12539" max="12539" width="11.25" style="166" customWidth="1"/>
    <col min="12540" max="12540" width="11.75" style="166" bestFit="1" customWidth="1"/>
    <col min="12541" max="12773" width="9" style="166"/>
    <col min="12774" max="12774" width="6.25" style="166" customWidth="1"/>
    <col min="12775" max="12775" width="40.375" style="166" customWidth="1"/>
    <col min="12776" max="12776" width="12.5" style="166" customWidth="1"/>
    <col min="12777" max="12789" width="0" style="166" hidden="1" customWidth="1"/>
    <col min="12790" max="12791" width="16" style="166" customWidth="1"/>
    <col min="12792" max="12793" width="13.875" style="166" customWidth="1"/>
    <col min="12794" max="12794" width="11.125" style="166" customWidth="1"/>
    <col min="12795" max="12795" width="11.25" style="166" customWidth="1"/>
    <col min="12796" max="12796" width="11.75" style="166" bestFit="1" customWidth="1"/>
    <col min="12797" max="13029" width="9" style="166"/>
    <col min="13030" max="13030" width="6.25" style="166" customWidth="1"/>
    <col min="13031" max="13031" width="40.375" style="166" customWidth="1"/>
    <col min="13032" max="13032" width="12.5" style="166" customWidth="1"/>
    <col min="13033" max="13045" width="0" style="166" hidden="1" customWidth="1"/>
    <col min="13046" max="13047" width="16" style="166" customWidth="1"/>
    <col min="13048" max="13049" width="13.875" style="166" customWidth="1"/>
    <col min="13050" max="13050" width="11.125" style="166" customWidth="1"/>
    <col min="13051" max="13051" width="11.25" style="166" customWidth="1"/>
    <col min="13052" max="13052" width="11.75" style="166" bestFit="1" customWidth="1"/>
    <col min="13053" max="13285" width="9" style="166"/>
    <col min="13286" max="13286" width="6.25" style="166" customWidth="1"/>
    <col min="13287" max="13287" width="40.375" style="166" customWidth="1"/>
    <col min="13288" max="13288" width="12.5" style="166" customWidth="1"/>
    <col min="13289" max="13301" width="0" style="166" hidden="1" customWidth="1"/>
    <col min="13302" max="13303" width="16" style="166" customWidth="1"/>
    <col min="13304" max="13305" width="13.875" style="166" customWidth="1"/>
    <col min="13306" max="13306" width="11.125" style="166" customWidth="1"/>
    <col min="13307" max="13307" width="11.25" style="166" customWidth="1"/>
    <col min="13308" max="13308" width="11.75" style="166" bestFit="1" customWidth="1"/>
    <col min="13309" max="13541" width="9" style="166"/>
    <col min="13542" max="13542" width="6.25" style="166" customWidth="1"/>
    <col min="13543" max="13543" width="40.375" style="166" customWidth="1"/>
    <col min="13544" max="13544" width="12.5" style="166" customWidth="1"/>
    <col min="13545" max="13557" width="0" style="166" hidden="1" customWidth="1"/>
    <col min="13558" max="13559" width="16" style="166" customWidth="1"/>
    <col min="13560" max="13561" width="13.875" style="166" customWidth="1"/>
    <col min="13562" max="13562" width="11.125" style="166" customWidth="1"/>
    <col min="13563" max="13563" width="11.25" style="166" customWidth="1"/>
    <col min="13564" max="13564" width="11.75" style="166" bestFit="1" customWidth="1"/>
    <col min="13565" max="13797" width="9" style="166"/>
    <col min="13798" max="13798" width="6.25" style="166" customWidth="1"/>
    <col min="13799" max="13799" width="40.375" style="166" customWidth="1"/>
    <col min="13800" max="13800" width="12.5" style="166" customWidth="1"/>
    <col min="13801" max="13813" width="0" style="166" hidden="1" customWidth="1"/>
    <col min="13814" max="13815" width="16" style="166" customWidth="1"/>
    <col min="13816" max="13817" width="13.875" style="166" customWidth="1"/>
    <col min="13818" max="13818" width="11.125" style="166" customWidth="1"/>
    <col min="13819" max="13819" width="11.25" style="166" customWidth="1"/>
    <col min="13820" max="13820" width="11.75" style="166" bestFit="1" customWidth="1"/>
    <col min="13821" max="14053" width="9" style="166"/>
    <col min="14054" max="14054" width="6.25" style="166" customWidth="1"/>
    <col min="14055" max="14055" width="40.375" style="166" customWidth="1"/>
    <col min="14056" max="14056" width="12.5" style="166" customWidth="1"/>
    <col min="14057" max="14069" width="0" style="166" hidden="1" customWidth="1"/>
    <col min="14070" max="14071" width="16" style="166" customWidth="1"/>
    <col min="14072" max="14073" width="13.875" style="166" customWidth="1"/>
    <col min="14074" max="14074" width="11.125" style="166" customWidth="1"/>
    <col min="14075" max="14075" width="11.25" style="166" customWidth="1"/>
    <col min="14076" max="14076" width="11.75" style="166" bestFit="1" customWidth="1"/>
    <col min="14077" max="14309" width="9" style="166"/>
    <col min="14310" max="14310" width="6.25" style="166" customWidth="1"/>
    <col min="14311" max="14311" width="40.375" style="166" customWidth="1"/>
    <col min="14312" max="14312" width="12.5" style="166" customWidth="1"/>
    <col min="14313" max="14325" width="0" style="166" hidden="1" customWidth="1"/>
    <col min="14326" max="14327" width="16" style="166" customWidth="1"/>
    <col min="14328" max="14329" width="13.875" style="166" customWidth="1"/>
    <col min="14330" max="14330" width="11.125" style="166" customWidth="1"/>
    <col min="14331" max="14331" width="11.25" style="166" customWidth="1"/>
    <col min="14332" max="14332" width="11.75" style="166" bestFit="1" customWidth="1"/>
    <col min="14333" max="14565" width="9" style="166"/>
    <col min="14566" max="14566" width="6.25" style="166" customWidth="1"/>
    <col min="14567" max="14567" width="40.375" style="166" customWidth="1"/>
    <col min="14568" max="14568" width="12.5" style="166" customWidth="1"/>
    <col min="14569" max="14581" width="0" style="166" hidden="1" customWidth="1"/>
    <col min="14582" max="14583" width="16" style="166" customWidth="1"/>
    <col min="14584" max="14585" width="13.875" style="166" customWidth="1"/>
    <col min="14586" max="14586" width="11.125" style="166" customWidth="1"/>
    <col min="14587" max="14587" width="11.25" style="166" customWidth="1"/>
    <col min="14588" max="14588" width="11.75" style="166" bestFit="1" customWidth="1"/>
    <col min="14589" max="14821" width="9" style="166"/>
    <col min="14822" max="14822" width="6.25" style="166" customWidth="1"/>
    <col min="14823" max="14823" width="40.375" style="166" customWidth="1"/>
    <col min="14824" max="14824" width="12.5" style="166" customWidth="1"/>
    <col min="14825" max="14837" width="0" style="166" hidden="1" customWidth="1"/>
    <col min="14838" max="14839" width="16" style="166" customWidth="1"/>
    <col min="14840" max="14841" width="13.875" style="166" customWidth="1"/>
    <col min="14842" max="14842" width="11.125" style="166" customWidth="1"/>
    <col min="14843" max="14843" width="11.25" style="166" customWidth="1"/>
    <col min="14844" max="14844" width="11.75" style="166" bestFit="1" customWidth="1"/>
    <col min="14845" max="15077" width="9" style="166"/>
    <col min="15078" max="15078" width="6.25" style="166" customWidth="1"/>
    <col min="15079" max="15079" width="40.375" style="166" customWidth="1"/>
    <col min="15080" max="15080" width="12.5" style="166" customWidth="1"/>
    <col min="15081" max="15093" width="0" style="166" hidden="1" customWidth="1"/>
    <col min="15094" max="15095" width="16" style="166" customWidth="1"/>
    <col min="15096" max="15097" width="13.875" style="166" customWidth="1"/>
    <col min="15098" max="15098" width="11.125" style="166" customWidth="1"/>
    <col min="15099" max="15099" width="11.25" style="166" customWidth="1"/>
    <col min="15100" max="15100" width="11.75" style="166" bestFit="1" customWidth="1"/>
    <col min="15101" max="15333" width="9" style="166"/>
    <col min="15334" max="15334" width="6.25" style="166" customWidth="1"/>
    <col min="15335" max="15335" width="40.375" style="166" customWidth="1"/>
    <col min="15336" max="15336" width="12.5" style="166" customWidth="1"/>
    <col min="15337" max="15349" width="0" style="166" hidden="1" customWidth="1"/>
    <col min="15350" max="15351" width="16" style="166" customWidth="1"/>
    <col min="15352" max="15353" width="13.875" style="166" customWidth="1"/>
    <col min="15354" max="15354" width="11.125" style="166" customWidth="1"/>
    <col min="15355" max="15355" width="11.25" style="166" customWidth="1"/>
    <col min="15356" max="15356" width="11.75" style="166" bestFit="1" customWidth="1"/>
    <col min="15357" max="15589" width="9" style="166"/>
    <col min="15590" max="15590" width="6.25" style="166" customWidth="1"/>
    <col min="15591" max="15591" width="40.375" style="166" customWidth="1"/>
    <col min="15592" max="15592" width="12.5" style="166" customWidth="1"/>
    <col min="15593" max="15605" width="0" style="166" hidden="1" customWidth="1"/>
    <col min="15606" max="15607" width="16" style="166" customWidth="1"/>
    <col min="15608" max="15609" width="13.875" style="166" customWidth="1"/>
    <col min="15610" max="15610" width="11.125" style="166" customWidth="1"/>
    <col min="15611" max="15611" width="11.25" style="166" customWidth="1"/>
    <col min="15612" max="15612" width="11.75" style="166" bestFit="1" customWidth="1"/>
    <col min="15613" max="15845" width="9" style="166"/>
    <col min="15846" max="15846" width="6.25" style="166" customWidth="1"/>
    <col min="15847" max="15847" width="40.375" style="166" customWidth="1"/>
    <col min="15848" max="15848" width="12.5" style="166" customWidth="1"/>
    <col min="15849" max="15861" width="0" style="166" hidden="1" customWidth="1"/>
    <col min="15862" max="15863" width="16" style="166" customWidth="1"/>
    <col min="15864" max="15865" width="13.875" style="166" customWidth="1"/>
    <col min="15866" max="15866" width="11.125" style="166" customWidth="1"/>
    <col min="15867" max="15867" width="11.25" style="166" customWidth="1"/>
    <col min="15868" max="15868" width="11.75" style="166" bestFit="1" customWidth="1"/>
    <col min="15869" max="16101" width="9" style="166"/>
    <col min="16102" max="16102" width="6.25" style="166" customWidth="1"/>
    <col min="16103" max="16103" width="40.375" style="166" customWidth="1"/>
    <col min="16104" max="16104" width="12.5" style="166" customWidth="1"/>
    <col min="16105" max="16117" width="0" style="166" hidden="1" customWidth="1"/>
    <col min="16118" max="16119" width="16" style="166" customWidth="1"/>
    <col min="16120" max="16121" width="13.875" style="166" customWidth="1"/>
    <col min="16122" max="16122" width="11.125" style="166" customWidth="1"/>
    <col min="16123" max="16123" width="11.25" style="166" customWidth="1"/>
    <col min="16124" max="16124" width="11.75" style="166" bestFit="1" customWidth="1"/>
    <col min="16125" max="16384" width="9" style="166"/>
  </cols>
  <sheetData>
    <row r="1" spans="1:23" ht="18.75" customHeight="1">
      <c r="A1" s="12" t="s">
        <v>439</v>
      </c>
      <c r="B1" s="24"/>
      <c r="C1" s="24"/>
      <c r="D1" s="24"/>
      <c r="E1" s="24"/>
      <c r="F1" s="24"/>
      <c r="G1" s="24"/>
      <c r="H1" s="24"/>
      <c r="I1" s="24"/>
      <c r="J1" s="24"/>
      <c r="K1" s="24"/>
      <c r="L1" s="24"/>
      <c r="M1" s="24"/>
      <c r="N1" s="24"/>
      <c r="O1" s="24"/>
      <c r="P1" s="24"/>
    </row>
    <row r="2" spans="1:23" ht="22.5" customHeight="1">
      <c r="A2" s="528" t="s">
        <v>363</v>
      </c>
      <c r="B2" s="528"/>
      <c r="C2" s="528"/>
      <c r="D2" s="528"/>
      <c r="E2" s="528"/>
      <c r="F2" s="528"/>
      <c r="G2" s="528"/>
      <c r="H2" s="528"/>
      <c r="I2" s="528"/>
      <c r="J2" s="528"/>
      <c r="K2" s="528"/>
      <c r="L2" s="528"/>
      <c r="M2" s="528"/>
      <c r="N2" s="528"/>
      <c r="O2" s="528"/>
      <c r="P2" s="528"/>
    </row>
    <row r="3" spans="1:23">
      <c r="A3" s="529" t="str">
        <f>'BIỂU TH'!A3:K3</f>
        <v>(Kèm theo Báo cáo số 86 /BC-BKTXH, ngày 08 háng 12 năm 2022 củaBan KTXH, HĐND huyện Tuần Giáo)</v>
      </c>
      <c r="B3" s="529"/>
      <c r="C3" s="529"/>
      <c r="D3" s="529"/>
      <c r="E3" s="529"/>
      <c r="F3" s="529"/>
      <c r="G3" s="529"/>
      <c r="H3" s="529"/>
      <c r="I3" s="529"/>
      <c r="J3" s="529"/>
      <c r="K3" s="529"/>
      <c r="L3" s="529"/>
      <c r="M3" s="529"/>
      <c r="N3" s="529"/>
      <c r="O3" s="529"/>
      <c r="P3" s="529"/>
    </row>
    <row r="4" spans="1:23" ht="20.25" customHeight="1">
      <c r="A4" s="530" t="s">
        <v>44</v>
      </c>
      <c r="B4" s="530"/>
      <c r="C4" s="530"/>
      <c r="D4" s="530"/>
      <c r="E4" s="530"/>
      <c r="F4" s="530"/>
      <c r="G4" s="530"/>
      <c r="H4" s="530"/>
      <c r="I4" s="530"/>
      <c r="J4" s="530"/>
      <c r="K4" s="530"/>
      <c r="L4" s="530"/>
      <c r="M4" s="530"/>
      <c r="N4" s="530"/>
      <c r="O4" s="530"/>
      <c r="P4" s="530"/>
    </row>
    <row r="5" spans="1:23" s="167" customFormat="1" ht="41.25" customHeight="1">
      <c r="A5" s="531" t="s">
        <v>49</v>
      </c>
      <c r="B5" s="532" t="s">
        <v>1</v>
      </c>
      <c r="C5" s="532" t="s">
        <v>27</v>
      </c>
      <c r="D5" s="532" t="s">
        <v>87</v>
      </c>
      <c r="E5" s="548" t="s">
        <v>45</v>
      </c>
      <c r="F5" s="549"/>
      <c r="G5" s="548" t="s">
        <v>81</v>
      </c>
      <c r="H5" s="549"/>
      <c r="I5" s="532" t="s">
        <v>359</v>
      </c>
      <c r="J5" s="532"/>
      <c r="K5" s="525" t="s">
        <v>286</v>
      </c>
      <c r="L5" s="525" t="s">
        <v>474</v>
      </c>
      <c r="M5" s="532" t="s">
        <v>475</v>
      </c>
      <c r="N5" s="532"/>
      <c r="O5" s="532"/>
      <c r="P5" s="525" t="s">
        <v>8</v>
      </c>
    </row>
    <row r="6" spans="1:23" s="167" customFormat="1" ht="36.75" customHeight="1">
      <c r="A6" s="531"/>
      <c r="B6" s="532"/>
      <c r="C6" s="532"/>
      <c r="D6" s="532"/>
      <c r="E6" s="550"/>
      <c r="F6" s="551"/>
      <c r="G6" s="532" t="s">
        <v>366</v>
      </c>
      <c r="H6" s="532" t="s">
        <v>85</v>
      </c>
      <c r="I6" s="525" t="s">
        <v>366</v>
      </c>
      <c r="J6" s="525" t="s">
        <v>362</v>
      </c>
      <c r="K6" s="526"/>
      <c r="L6" s="526"/>
      <c r="M6" s="525" t="s">
        <v>6</v>
      </c>
      <c r="N6" s="554" t="s">
        <v>299</v>
      </c>
      <c r="O6" s="555"/>
      <c r="P6" s="526"/>
    </row>
    <row r="7" spans="1:23" s="167" customFormat="1" ht="71.25" customHeight="1">
      <c r="A7" s="531"/>
      <c r="B7" s="532"/>
      <c r="C7" s="532"/>
      <c r="D7" s="532"/>
      <c r="E7" s="550"/>
      <c r="F7" s="551"/>
      <c r="G7" s="532"/>
      <c r="H7" s="532"/>
      <c r="I7" s="527"/>
      <c r="J7" s="527"/>
      <c r="K7" s="526"/>
      <c r="L7" s="527"/>
      <c r="M7" s="527"/>
      <c r="N7" s="456" t="s">
        <v>477</v>
      </c>
      <c r="O7" s="456" t="s">
        <v>478</v>
      </c>
      <c r="P7" s="526"/>
    </row>
    <row r="8" spans="1:23" s="380" customFormat="1" ht="22.5" customHeight="1">
      <c r="A8" s="383">
        <v>1</v>
      </c>
      <c r="B8" s="384">
        <v>2</v>
      </c>
      <c r="C8" s="383">
        <v>3</v>
      </c>
      <c r="D8" s="384">
        <v>4</v>
      </c>
      <c r="E8" s="384">
        <v>5</v>
      </c>
      <c r="F8" s="383">
        <v>5</v>
      </c>
      <c r="G8" s="384">
        <v>6</v>
      </c>
      <c r="H8" s="383">
        <v>7</v>
      </c>
      <c r="I8" s="384">
        <v>8</v>
      </c>
      <c r="J8" s="383">
        <v>9</v>
      </c>
      <c r="K8" s="384">
        <v>10</v>
      </c>
      <c r="L8" s="384">
        <v>11</v>
      </c>
      <c r="M8" s="384">
        <v>13</v>
      </c>
      <c r="N8" s="384">
        <v>14</v>
      </c>
      <c r="O8" s="384">
        <v>15</v>
      </c>
      <c r="P8" s="384">
        <v>16</v>
      </c>
    </row>
    <row r="9" spans="1:23" ht="28.5" customHeight="1">
      <c r="A9" s="458"/>
      <c r="B9" s="236" t="s">
        <v>54</v>
      </c>
      <c r="C9" s="28"/>
      <c r="D9" s="99">
        <f t="shared" ref="D9:O9" si="0">D10+D26+D61</f>
        <v>550267.75800000003</v>
      </c>
      <c r="E9" s="99">
        <f t="shared" si="0"/>
        <v>87246.146999999997</v>
      </c>
      <c r="F9" s="99">
        <f t="shared" si="0"/>
        <v>0</v>
      </c>
      <c r="G9" s="99">
        <f t="shared" si="0"/>
        <v>25322.5</v>
      </c>
      <c r="H9" s="99">
        <f t="shared" si="0"/>
        <v>95252.014373999991</v>
      </c>
      <c r="I9" s="99">
        <f t="shared" si="0"/>
        <v>56143.415999999997</v>
      </c>
      <c r="J9" s="99">
        <f t="shared" si="0"/>
        <v>118536.807374</v>
      </c>
      <c r="K9" s="99">
        <f t="shared" si="0"/>
        <v>56883.801000000007</v>
      </c>
      <c r="L9" s="99">
        <f t="shared" si="0"/>
        <v>29441.815999999999</v>
      </c>
      <c r="M9" s="99">
        <f t="shared" si="0"/>
        <v>182123.81599999999</v>
      </c>
      <c r="N9" s="99">
        <f t="shared" si="0"/>
        <v>152682</v>
      </c>
      <c r="O9" s="99">
        <f t="shared" si="0"/>
        <v>29441.815999999999</v>
      </c>
      <c r="P9" s="460"/>
      <c r="Q9" s="166">
        <f t="shared" ref="Q9:Q40" si="1">+K9-I9</f>
        <v>740.38500000000931</v>
      </c>
      <c r="R9" s="166">
        <f t="shared" ref="R9:R40" si="2">+J9+Q9</f>
        <v>119277.19237400001</v>
      </c>
      <c r="S9" s="166">
        <f t="shared" ref="S9:S40" si="3">+D9-R9-M9</f>
        <v>248866.74962600006</v>
      </c>
      <c r="T9" s="166">
        <f>+E9-K9</f>
        <v>30362.34599999999</v>
      </c>
      <c r="U9" s="166">
        <f>+H9-J9</f>
        <v>-23284.793000000005</v>
      </c>
      <c r="V9" s="166">
        <f>+H9-G9</f>
        <v>69929.514373999991</v>
      </c>
      <c r="W9" s="166">
        <f>+J9-I9</f>
        <v>62393.391373999999</v>
      </c>
    </row>
    <row r="10" spans="1:23">
      <c r="A10" s="458" t="s">
        <v>23</v>
      </c>
      <c r="B10" s="32" t="s">
        <v>358</v>
      </c>
      <c r="C10" s="28"/>
      <c r="D10" s="99">
        <f t="shared" ref="D10:O10" si="4">D11+D22</f>
        <v>83662.758000000002</v>
      </c>
      <c r="E10" s="99">
        <f>E11+E22</f>
        <v>28336</v>
      </c>
      <c r="F10" s="99">
        <f t="shared" si="4"/>
        <v>0</v>
      </c>
      <c r="G10" s="99">
        <f t="shared" si="4"/>
        <v>20941.5</v>
      </c>
      <c r="H10" s="99">
        <f t="shared" si="4"/>
        <v>52506.399874000002</v>
      </c>
      <c r="I10" s="99">
        <f t="shared" si="4"/>
        <v>22616.47</v>
      </c>
      <c r="J10" s="99">
        <f t="shared" si="4"/>
        <v>52043.597873999999</v>
      </c>
      <c r="K10" s="99">
        <f t="shared" si="4"/>
        <v>22760.47</v>
      </c>
      <c r="L10" s="99">
        <f t="shared" si="4"/>
        <v>4655</v>
      </c>
      <c r="M10" s="99">
        <f t="shared" si="4"/>
        <v>6555</v>
      </c>
      <c r="N10" s="99">
        <f t="shared" si="4"/>
        <v>1900</v>
      </c>
      <c r="O10" s="99">
        <f t="shared" si="4"/>
        <v>4655</v>
      </c>
      <c r="P10" s="460"/>
      <c r="Q10" s="166">
        <f t="shared" si="1"/>
        <v>144</v>
      </c>
      <c r="R10" s="166">
        <f t="shared" si="2"/>
        <v>52187.597873999999</v>
      </c>
      <c r="S10" s="166">
        <f t="shared" si="3"/>
        <v>24920.160126000002</v>
      </c>
      <c r="T10" s="166">
        <f t="shared" ref="T10:T70" si="5">+E10-K10</f>
        <v>5575.5299999999988</v>
      </c>
      <c r="U10" s="166">
        <f t="shared" ref="U10:U70" si="6">+H10-J10</f>
        <v>462.80200000000332</v>
      </c>
      <c r="V10" s="166">
        <f t="shared" ref="V10:V70" si="7">+H10-G10</f>
        <v>31564.899874000002</v>
      </c>
      <c r="W10" s="166">
        <f t="shared" ref="W10:W70" si="8">+J10-I10</f>
        <v>29427.127873999998</v>
      </c>
    </row>
    <row r="11" spans="1:23" s="328" customFormat="1">
      <c r="A11" s="461" t="s">
        <v>28</v>
      </c>
      <c r="B11" s="462" t="s">
        <v>283</v>
      </c>
      <c r="C11" s="384"/>
      <c r="D11" s="463">
        <f t="shared" ref="D11:O11" si="9">SUM(D12:D21)</f>
        <v>60912.758000000002</v>
      </c>
      <c r="E11" s="463">
        <f>SUM(E12:E21)</f>
        <v>6146</v>
      </c>
      <c r="F11" s="463">
        <f t="shared" si="9"/>
        <v>0</v>
      </c>
      <c r="G11" s="463">
        <f t="shared" si="9"/>
        <v>4000</v>
      </c>
      <c r="H11" s="463">
        <f t="shared" si="9"/>
        <v>35564.899874000002</v>
      </c>
      <c r="I11" s="463">
        <f t="shared" si="9"/>
        <v>5993.7699999999995</v>
      </c>
      <c r="J11" s="463">
        <f t="shared" si="9"/>
        <v>35420.897874000002</v>
      </c>
      <c r="K11" s="463">
        <f t="shared" si="9"/>
        <v>6137.7699999999995</v>
      </c>
      <c r="L11" s="464">
        <f t="shared" si="9"/>
        <v>0</v>
      </c>
      <c r="M11" s="463">
        <f t="shared" si="9"/>
        <v>1900</v>
      </c>
      <c r="N11" s="463">
        <f t="shared" si="9"/>
        <v>1900</v>
      </c>
      <c r="O11" s="463">
        <f t="shared" si="9"/>
        <v>0</v>
      </c>
      <c r="P11" s="465"/>
      <c r="Q11" s="166">
        <f t="shared" si="1"/>
        <v>144</v>
      </c>
      <c r="R11" s="166">
        <f t="shared" si="2"/>
        <v>35564.897874000002</v>
      </c>
      <c r="S11" s="166">
        <f t="shared" si="3"/>
        <v>23447.860126</v>
      </c>
      <c r="T11" s="166">
        <f t="shared" si="5"/>
        <v>8.2300000000004729</v>
      </c>
      <c r="U11" s="166">
        <f t="shared" si="6"/>
        <v>144.00200000000041</v>
      </c>
      <c r="V11" s="166">
        <f t="shared" si="7"/>
        <v>31564.899874000002</v>
      </c>
      <c r="W11" s="166">
        <f t="shared" si="8"/>
        <v>29427.127874000002</v>
      </c>
    </row>
    <row r="12" spans="1:23">
      <c r="A12" s="14">
        <v>1</v>
      </c>
      <c r="B12" s="466" t="s">
        <v>261</v>
      </c>
      <c r="C12" s="28" t="s">
        <v>39</v>
      </c>
      <c r="D12" s="102">
        <v>3612.7579999999998</v>
      </c>
      <c r="E12" s="102">
        <v>34</v>
      </c>
      <c r="F12" s="102"/>
      <c r="G12" s="102"/>
      <c r="H12" s="102">
        <v>2728.7150000000001</v>
      </c>
      <c r="I12" s="102">
        <v>25.806999999999999</v>
      </c>
      <c r="J12" s="102">
        <f>2702.908+I12</f>
        <v>2728.7149999999997</v>
      </c>
      <c r="K12" s="102">
        <f>I12</f>
        <v>25.806999999999999</v>
      </c>
      <c r="L12" s="102"/>
      <c r="M12" s="102"/>
      <c r="N12" s="102"/>
      <c r="O12" s="102"/>
      <c r="P12" s="467"/>
      <c r="Q12" s="166">
        <f t="shared" si="1"/>
        <v>0</v>
      </c>
      <c r="R12" s="166">
        <f t="shared" si="2"/>
        <v>2728.7149999999997</v>
      </c>
      <c r="S12" s="166">
        <f t="shared" si="3"/>
        <v>884.04300000000012</v>
      </c>
      <c r="T12" s="166">
        <f t="shared" si="5"/>
        <v>8.1930000000000014</v>
      </c>
      <c r="U12" s="166">
        <f t="shared" si="6"/>
        <v>0</v>
      </c>
      <c r="V12" s="166">
        <f t="shared" si="7"/>
        <v>2728.7150000000001</v>
      </c>
      <c r="W12" s="166">
        <f t="shared" si="8"/>
        <v>2702.9079999999999</v>
      </c>
    </row>
    <row r="13" spans="1:23">
      <c r="A13" s="14">
        <v>2</v>
      </c>
      <c r="B13" s="466" t="s">
        <v>262</v>
      </c>
      <c r="C13" s="28" t="s">
        <v>161</v>
      </c>
      <c r="D13" s="102">
        <v>14950</v>
      </c>
      <c r="E13" s="102">
        <v>1949</v>
      </c>
      <c r="F13" s="102"/>
      <c r="G13" s="102"/>
      <c r="H13" s="102">
        <v>13929.565000000001</v>
      </c>
      <c r="I13" s="102">
        <v>1949</v>
      </c>
      <c r="J13" s="102">
        <f>11980.563+I13</f>
        <v>13929.563</v>
      </c>
      <c r="K13" s="102">
        <f>E13</f>
        <v>1949</v>
      </c>
      <c r="L13" s="102"/>
      <c r="M13" s="102"/>
      <c r="N13" s="102"/>
      <c r="O13" s="102"/>
      <c r="P13" s="467"/>
      <c r="Q13" s="166">
        <f t="shared" si="1"/>
        <v>0</v>
      </c>
      <c r="R13" s="166">
        <f t="shared" si="2"/>
        <v>13929.563</v>
      </c>
      <c r="S13" s="166">
        <f t="shared" si="3"/>
        <v>1020.4369999999999</v>
      </c>
      <c r="T13" s="166">
        <f t="shared" si="5"/>
        <v>0</v>
      </c>
      <c r="U13" s="166">
        <f t="shared" si="6"/>
        <v>2.0000000004074536E-3</v>
      </c>
      <c r="V13" s="166">
        <f t="shared" si="7"/>
        <v>13929.565000000001</v>
      </c>
      <c r="W13" s="166">
        <f t="shared" si="8"/>
        <v>11980.563</v>
      </c>
    </row>
    <row r="14" spans="1:23" ht="47.25">
      <c r="A14" s="14">
        <v>3</v>
      </c>
      <c r="B14" s="466" t="s">
        <v>263</v>
      </c>
      <c r="C14" s="28" t="s">
        <v>355</v>
      </c>
      <c r="D14" s="102">
        <v>14000</v>
      </c>
      <c r="E14" s="102">
        <v>2000</v>
      </c>
      <c r="F14" s="102"/>
      <c r="G14" s="102">
        <f>E14</f>
        <v>2000</v>
      </c>
      <c r="H14" s="102">
        <f>G14</f>
        <v>2000</v>
      </c>
      <c r="I14" s="102">
        <f>H14</f>
        <v>2000</v>
      </c>
      <c r="J14" s="102">
        <f>I14</f>
        <v>2000</v>
      </c>
      <c r="K14" s="102">
        <f>E14</f>
        <v>2000</v>
      </c>
      <c r="L14" s="102"/>
      <c r="M14" s="102">
        <v>1900</v>
      </c>
      <c r="N14" s="102">
        <v>1900</v>
      </c>
      <c r="O14" s="102"/>
      <c r="P14" s="468" t="s">
        <v>472</v>
      </c>
      <c r="Q14" s="166">
        <f t="shared" si="1"/>
        <v>0</v>
      </c>
      <c r="R14" s="166">
        <f t="shared" si="2"/>
        <v>2000</v>
      </c>
      <c r="S14" s="166">
        <f t="shared" si="3"/>
        <v>10100</v>
      </c>
      <c r="T14" s="166">
        <f t="shared" si="5"/>
        <v>0</v>
      </c>
      <c r="U14" s="166">
        <f t="shared" si="6"/>
        <v>0</v>
      </c>
      <c r="V14" s="166">
        <f t="shared" si="7"/>
        <v>0</v>
      </c>
      <c r="W14" s="166">
        <f t="shared" si="8"/>
        <v>0</v>
      </c>
    </row>
    <row r="15" spans="1:23" ht="31.5">
      <c r="A15" s="14">
        <v>4</v>
      </c>
      <c r="B15" s="466" t="s">
        <v>357</v>
      </c>
      <c r="C15" s="28" t="s">
        <v>38</v>
      </c>
      <c r="D15" s="102">
        <v>12000</v>
      </c>
      <c r="E15" s="102">
        <v>2000</v>
      </c>
      <c r="F15" s="102"/>
      <c r="G15" s="102">
        <f>E15</f>
        <v>2000</v>
      </c>
      <c r="H15" s="102">
        <f>G15</f>
        <v>2000</v>
      </c>
      <c r="I15" s="102">
        <f>G15</f>
        <v>2000</v>
      </c>
      <c r="J15" s="102">
        <f>I15</f>
        <v>2000</v>
      </c>
      <c r="K15" s="102">
        <f>J15</f>
        <v>2000</v>
      </c>
      <c r="L15" s="102"/>
      <c r="M15" s="102"/>
      <c r="N15" s="102"/>
      <c r="O15" s="102"/>
      <c r="P15" s="467"/>
      <c r="Q15" s="166">
        <f t="shared" si="1"/>
        <v>0</v>
      </c>
      <c r="R15" s="166">
        <f t="shared" si="2"/>
        <v>2000</v>
      </c>
      <c r="S15" s="166">
        <f t="shared" si="3"/>
        <v>10000</v>
      </c>
      <c r="T15" s="166">
        <f t="shared" si="5"/>
        <v>0</v>
      </c>
      <c r="U15" s="166">
        <f t="shared" si="6"/>
        <v>0</v>
      </c>
      <c r="V15" s="166">
        <f t="shared" si="7"/>
        <v>0</v>
      </c>
      <c r="W15" s="166">
        <f t="shared" si="8"/>
        <v>0</v>
      </c>
    </row>
    <row r="16" spans="1:23">
      <c r="A16" s="14">
        <v>5</v>
      </c>
      <c r="B16" s="466" t="s">
        <v>356</v>
      </c>
      <c r="C16" s="28" t="s">
        <v>132</v>
      </c>
      <c r="D16" s="102">
        <v>5700</v>
      </c>
      <c r="E16" s="102">
        <v>19</v>
      </c>
      <c r="F16" s="102"/>
      <c r="G16" s="102"/>
      <c r="H16" s="102">
        <v>5336.53</v>
      </c>
      <c r="I16" s="102">
        <v>18.963000000000001</v>
      </c>
      <c r="J16" s="102">
        <f>H16</f>
        <v>5336.53</v>
      </c>
      <c r="K16" s="469">
        <f>'[1]Bểu 06 ĐCKHV 2022, CTMTQG'!K24</f>
        <v>18.963000000000001</v>
      </c>
      <c r="L16" s="469"/>
      <c r="M16" s="102"/>
      <c r="N16" s="102"/>
      <c r="O16" s="102"/>
      <c r="P16" s="467"/>
      <c r="Q16" s="166">
        <f t="shared" si="1"/>
        <v>0</v>
      </c>
      <c r="R16" s="166">
        <f t="shared" si="2"/>
        <v>5336.53</v>
      </c>
      <c r="S16" s="166">
        <f t="shared" si="3"/>
        <v>363.47000000000025</v>
      </c>
      <c r="T16" s="166">
        <f t="shared" si="5"/>
        <v>3.6999999999999034E-2</v>
      </c>
      <c r="U16" s="166">
        <f t="shared" si="6"/>
        <v>0</v>
      </c>
      <c r="V16" s="166">
        <f t="shared" si="7"/>
        <v>5336.53</v>
      </c>
      <c r="W16" s="166">
        <f t="shared" si="8"/>
        <v>5317.567</v>
      </c>
    </row>
    <row r="17" spans="1:23" ht="15.75" customHeight="1">
      <c r="A17" s="14">
        <v>6</v>
      </c>
      <c r="B17" s="466" t="s">
        <v>264</v>
      </c>
      <c r="C17" s="28" t="s">
        <v>352</v>
      </c>
      <c r="D17" s="470">
        <v>1400</v>
      </c>
      <c r="E17" s="102">
        <v>6</v>
      </c>
      <c r="F17" s="102"/>
      <c r="G17" s="102"/>
      <c r="H17" s="102">
        <f>J17+K17</f>
        <v>1059.43</v>
      </c>
      <c r="I17" s="102"/>
      <c r="J17" s="102">
        <v>1053.43</v>
      </c>
      <c r="K17" s="102">
        <v>6</v>
      </c>
      <c r="L17" s="102"/>
      <c r="M17" s="102"/>
      <c r="N17" s="102"/>
      <c r="O17" s="102"/>
      <c r="P17" s="471"/>
      <c r="Q17" s="166">
        <f t="shared" si="1"/>
        <v>6</v>
      </c>
      <c r="R17" s="166">
        <f t="shared" si="2"/>
        <v>1059.43</v>
      </c>
      <c r="S17" s="166">
        <f t="shared" si="3"/>
        <v>340.56999999999994</v>
      </c>
      <c r="T17" s="166">
        <f t="shared" si="5"/>
        <v>0</v>
      </c>
      <c r="U17" s="166">
        <f t="shared" si="6"/>
        <v>6</v>
      </c>
      <c r="V17" s="166">
        <f t="shared" si="7"/>
        <v>1059.43</v>
      </c>
      <c r="W17" s="166">
        <f t="shared" si="8"/>
        <v>1053.43</v>
      </c>
    </row>
    <row r="18" spans="1:23" ht="31.5">
      <c r="A18" s="14">
        <v>7</v>
      </c>
      <c r="B18" s="466" t="s">
        <v>265</v>
      </c>
      <c r="C18" s="28" t="s">
        <v>41</v>
      </c>
      <c r="D18" s="102">
        <v>3050</v>
      </c>
      <c r="E18" s="102">
        <v>16</v>
      </c>
      <c r="F18" s="102"/>
      <c r="G18" s="102"/>
      <c r="H18" s="102">
        <f>J18+K18</f>
        <v>2713.858874</v>
      </c>
      <c r="I18" s="102"/>
      <c r="J18" s="102">
        <v>2697.858874</v>
      </c>
      <c r="K18" s="102">
        <v>16</v>
      </c>
      <c r="L18" s="102"/>
      <c r="M18" s="102"/>
      <c r="N18" s="102"/>
      <c r="O18" s="102"/>
      <c r="P18" s="471"/>
      <c r="Q18" s="166">
        <f t="shared" si="1"/>
        <v>16</v>
      </c>
      <c r="R18" s="166">
        <f t="shared" si="2"/>
        <v>2713.858874</v>
      </c>
      <c r="S18" s="166">
        <f t="shared" si="3"/>
        <v>336.14112599999999</v>
      </c>
      <c r="T18" s="166">
        <f t="shared" si="5"/>
        <v>0</v>
      </c>
      <c r="U18" s="166">
        <f t="shared" si="6"/>
        <v>16</v>
      </c>
      <c r="V18" s="166">
        <f t="shared" si="7"/>
        <v>2713.858874</v>
      </c>
      <c r="W18" s="166">
        <f t="shared" si="8"/>
        <v>2697.858874</v>
      </c>
    </row>
    <row r="19" spans="1:23">
      <c r="A19" s="14">
        <v>8</v>
      </c>
      <c r="B19" s="466" t="s">
        <v>266</v>
      </c>
      <c r="C19" s="28" t="s">
        <v>41</v>
      </c>
      <c r="D19" s="102">
        <v>1900</v>
      </c>
      <c r="E19" s="102">
        <v>11</v>
      </c>
      <c r="F19" s="102"/>
      <c r="G19" s="102"/>
      <c r="H19" s="102">
        <f>J19+K19</f>
        <v>1828.135</v>
      </c>
      <c r="I19" s="102"/>
      <c r="J19" s="102">
        <v>1817.135</v>
      </c>
      <c r="K19" s="102">
        <v>11</v>
      </c>
      <c r="L19" s="102"/>
      <c r="M19" s="102"/>
      <c r="N19" s="102"/>
      <c r="O19" s="102"/>
      <c r="P19" s="471"/>
      <c r="Q19" s="166">
        <f t="shared" si="1"/>
        <v>11</v>
      </c>
      <c r="R19" s="166">
        <f t="shared" si="2"/>
        <v>1828.135</v>
      </c>
      <c r="S19" s="166">
        <f t="shared" si="3"/>
        <v>71.865000000000009</v>
      </c>
      <c r="T19" s="166">
        <f t="shared" si="5"/>
        <v>0</v>
      </c>
      <c r="U19" s="166">
        <f t="shared" si="6"/>
        <v>11</v>
      </c>
      <c r="V19" s="166">
        <f t="shared" si="7"/>
        <v>1828.135</v>
      </c>
      <c r="W19" s="166">
        <f t="shared" si="8"/>
        <v>1817.135</v>
      </c>
    </row>
    <row r="20" spans="1:23">
      <c r="A20" s="14">
        <v>9</v>
      </c>
      <c r="B20" s="466" t="s">
        <v>267</v>
      </c>
      <c r="C20" s="28" t="s">
        <v>38</v>
      </c>
      <c r="D20" s="102">
        <v>2300</v>
      </c>
      <c r="E20" s="102">
        <v>93</v>
      </c>
      <c r="F20" s="102"/>
      <c r="G20" s="102"/>
      <c r="H20" s="102">
        <f>J20+K20</f>
        <v>2053.366</v>
      </c>
      <c r="I20" s="102"/>
      <c r="J20" s="102">
        <v>1960.366</v>
      </c>
      <c r="K20" s="102">
        <v>93</v>
      </c>
      <c r="L20" s="102"/>
      <c r="M20" s="102"/>
      <c r="N20" s="102"/>
      <c r="O20" s="102"/>
      <c r="P20" s="471"/>
      <c r="Q20" s="166">
        <f t="shared" si="1"/>
        <v>93</v>
      </c>
      <c r="R20" s="166">
        <f t="shared" si="2"/>
        <v>2053.366</v>
      </c>
      <c r="S20" s="166">
        <f t="shared" si="3"/>
        <v>246.63400000000001</v>
      </c>
      <c r="T20" s="166">
        <f t="shared" si="5"/>
        <v>0</v>
      </c>
      <c r="U20" s="166">
        <f t="shared" si="6"/>
        <v>93</v>
      </c>
      <c r="V20" s="166">
        <f t="shared" si="7"/>
        <v>2053.366</v>
      </c>
      <c r="W20" s="166">
        <f t="shared" si="8"/>
        <v>1960.366</v>
      </c>
    </row>
    <row r="21" spans="1:23">
      <c r="A21" s="14">
        <v>10</v>
      </c>
      <c r="B21" s="466" t="s">
        <v>268</v>
      </c>
      <c r="C21" s="28" t="s">
        <v>355</v>
      </c>
      <c r="D21" s="102">
        <v>2000</v>
      </c>
      <c r="E21" s="102">
        <v>18</v>
      </c>
      <c r="F21" s="102"/>
      <c r="G21" s="102"/>
      <c r="H21" s="102">
        <v>1915.3</v>
      </c>
      <c r="I21" s="102"/>
      <c r="J21" s="102">
        <f>H21-K21</f>
        <v>1897.3</v>
      </c>
      <c r="K21" s="102">
        <v>18</v>
      </c>
      <c r="L21" s="102"/>
      <c r="M21" s="102"/>
      <c r="N21" s="102"/>
      <c r="O21" s="102"/>
      <c r="P21" s="471"/>
      <c r="Q21" s="166">
        <f t="shared" si="1"/>
        <v>18</v>
      </c>
      <c r="R21" s="166">
        <f t="shared" si="2"/>
        <v>1915.3</v>
      </c>
      <c r="S21" s="166">
        <f t="shared" si="3"/>
        <v>84.700000000000045</v>
      </c>
      <c r="T21" s="166">
        <f t="shared" si="5"/>
        <v>0</v>
      </c>
      <c r="U21" s="166">
        <f t="shared" si="6"/>
        <v>18</v>
      </c>
      <c r="V21" s="166">
        <f t="shared" si="7"/>
        <v>1915.3</v>
      </c>
      <c r="W21" s="166">
        <f t="shared" si="8"/>
        <v>1897.3</v>
      </c>
    </row>
    <row r="22" spans="1:23" s="325" customFormat="1">
      <c r="A22" s="461" t="s">
        <v>28</v>
      </c>
      <c r="B22" s="462" t="s">
        <v>351</v>
      </c>
      <c r="C22" s="472"/>
      <c r="D22" s="463">
        <f t="shared" ref="D22:O22" si="10">SUM(D23:D25)</f>
        <v>22750</v>
      </c>
      <c r="E22" s="463">
        <f t="shared" si="10"/>
        <v>22190</v>
      </c>
      <c r="F22" s="463">
        <f t="shared" si="10"/>
        <v>0</v>
      </c>
      <c r="G22" s="463">
        <f t="shared" si="10"/>
        <v>16941.5</v>
      </c>
      <c r="H22" s="463">
        <f t="shared" si="10"/>
        <v>16941.5</v>
      </c>
      <c r="I22" s="463">
        <f t="shared" si="10"/>
        <v>16622.7</v>
      </c>
      <c r="J22" s="463">
        <f t="shared" si="10"/>
        <v>16622.7</v>
      </c>
      <c r="K22" s="463">
        <f t="shared" si="10"/>
        <v>16622.7</v>
      </c>
      <c r="L22" s="463">
        <f t="shared" si="10"/>
        <v>4655</v>
      </c>
      <c r="M22" s="463">
        <f t="shared" si="10"/>
        <v>4655</v>
      </c>
      <c r="N22" s="360">
        <f t="shared" si="10"/>
        <v>0</v>
      </c>
      <c r="O22" s="463">
        <f t="shared" si="10"/>
        <v>4655</v>
      </c>
      <c r="P22" s="465"/>
      <c r="Q22" s="166">
        <f t="shared" si="1"/>
        <v>0</v>
      </c>
      <c r="R22" s="166">
        <f t="shared" si="2"/>
        <v>16622.7</v>
      </c>
      <c r="S22" s="166">
        <f t="shared" si="3"/>
        <v>1472.2999999999993</v>
      </c>
      <c r="T22" s="166">
        <f t="shared" si="5"/>
        <v>5567.2999999999993</v>
      </c>
      <c r="U22" s="166">
        <f t="shared" si="6"/>
        <v>318.79999999999927</v>
      </c>
      <c r="V22" s="166">
        <f t="shared" si="7"/>
        <v>0</v>
      </c>
      <c r="W22" s="166">
        <f t="shared" si="8"/>
        <v>0</v>
      </c>
    </row>
    <row r="23" spans="1:23" ht="47.25">
      <c r="A23" s="14">
        <v>11</v>
      </c>
      <c r="B23" s="466" t="s">
        <v>269</v>
      </c>
      <c r="C23" s="28" t="s">
        <v>38</v>
      </c>
      <c r="D23" s="102">
        <v>14900</v>
      </c>
      <c r="E23" s="102">
        <v>14155</v>
      </c>
      <c r="F23" s="102"/>
      <c r="G23" s="102">
        <v>9818.7999999999993</v>
      </c>
      <c r="H23" s="102">
        <f>+G23</f>
        <v>9818.7999999999993</v>
      </c>
      <c r="I23" s="102">
        <v>9500</v>
      </c>
      <c r="J23" s="102">
        <f t="shared" ref="J23:K25" si="11">I23</f>
        <v>9500</v>
      </c>
      <c r="K23" s="102">
        <f t="shared" si="11"/>
        <v>9500</v>
      </c>
      <c r="L23" s="102">
        <v>4655</v>
      </c>
      <c r="M23" s="102">
        <f>N23+O23</f>
        <v>4655</v>
      </c>
      <c r="N23" s="102"/>
      <c r="O23" s="102">
        <v>4655</v>
      </c>
      <c r="P23" s="468" t="s">
        <v>473</v>
      </c>
      <c r="Q23" s="166">
        <f t="shared" si="1"/>
        <v>0</v>
      </c>
      <c r="R23" s="166">
        <f t="shared" si="2"/>
        <v>9500</v>
      </c>
      <c r="S23" s="166">
        <f t="shared" si="3"/>
        <v>745</v>
      </c>
      <c r="T23" s="166">
        <f t="shared" si="5"/>
        <v>4655</v>
      </c>
      <c r="U23" s="166">
        <f t="shared" si="6"/>
        <v>318.79999999999927</v>
      </c>
      <c r="V23" s="166">
        <f t="shared" si="7"/>
        <v>0</v>
      </c>
      <c r="W23" s="166">
        <f t="shared" si="8"/>
        <v>0</v>
      </c>
    </row>
    <row r="24" spans="1:23" ht="31.5">
      <c r="A24" s="14">
        <v>12</v>
      </c>
      <c r="B24" s="466" t="s">
        <v>354</v>
      </c>
      <c r="C24" s="28" t="s">
        <v>352</v>
      </c>
      <c r="D24" s="102">
        <v>5900</v>
      </c>
      <c r="E24" s="102">
        <v>6185</v>
      </c>
      <c r="F24" s="102"/>
      <c r="G24" s="102">
        <v>5312.1</v>
      </c>
      <c r="H24" s="102">
        <f>+G24</f>
        <v>5312.1</v>
      </c>
      <c r="I24" s="102">
        <v>5312.1</v>
      </c>
      <c r="J24" s="102">
        <f t="shared" si="11"/>
        <v>5312.1</v>
      </c>
      <c r="K24" s="102">
        <f t="shared" si="11"/>
        <v>5312.1</v>
      </c>
      <c r="L24" s="102"/>
      <c r="M24" s="102"/>
      <c r="N24" s="102"/>
      <c r="O24" s="102"/>
      <c r="P24" s="468" t="s">
        <v>427</v>
      </c>
      <c r="Q24" s="166">
        <f t="shared" si="1"/>
        <v>0</v>
      </c>
      <c r="R24" s="166">
        <f t="shared" si="2"/>
        <v>5312.1</v>
      </c>
      <c r="S24" s="166">
        <f t="shared" si="3"/>
        <v>587.89999999999964</v>
      </c>
      <c r="T24" s="166">
        <f t="shared" si="5"/>
        <v>872.89999999999964</v>
      </c>
      <c r="U24" s="166">
        <f t="shared" si="6"/>
        <v>0</v>
      </c>
      <c r="V24" s="166">
        <f t="shared" si="7"/>
        <v>0</v>
      </c>
      <c r="W24" s="166">
        <f t="shared" si="8"/>
        <v>0</v>
      </c>
    </row>
    <row r="25" spans="1:23">
      <c r="A25" s="14">
        <v>13</v>
      </c>
      <c r="B25" s="466" t="s">
        <v>270</v>
      </c>
      <c r="C25" s="28" t="s">
        <v>40</v>
      </c>
      <c r="D25" s="102">
        <v>1950</v>
      </c>
      <c r="E25" s="102">
        <v>1850</v>
      </c>
      <c r="F25" s="102"/>
      <c r="G25" s="102">
        <v>1810.6</v>
      </c>
      <c r="H25" s="102">
        <f>+G25</f>
        <v>1810.6</v>
      </c>
      <c r="I25" s="102">
        <v>1810.6</v>
      </c>
      <c r="J25" s="102">
        <f t="shared" si="11"/>
        <v>1810.6</v>
      </c>
      <c r="K25" s="102">
        <f t="shared" si="11"/>
        <v>1810.6</v>
      </c>
      <c r="L25" s="102"/>
      <c r="M25" s="102"/>
      <c r="N25" s="102"/>
      <c r="O25" s="102"/>
      <c r="P25" s="468" t="s">
        <v>427</v>
      </c>
      <c r="Q25" s="166">
        <f t="shared" si="1"/>
        <v>0</v>
      </c>
      <c r="R25" s="166">
        <f t="shared" si="2"/>
        <v>1810.6</v>
      </c>
      <c r="S25" s="166">
        <f t="shared" si="3"/>
        <v>139.40000000000009</v>
      </c>
      <c r="T25" s="166">
        <f t="shared" si="5"/>
        <v>39.400000000000091</v>
      </c>
      <c r="U25" s="166">
        <f t="shared" si="6"/>
        <v>0</v>
      </c>
      <c r="V25" s="166">
        <f t="shared" si="7"/>
        <v>0</v>
      </c>
      <c r="W25" s="166">
        <f t="shared" si="8"/>
        <v>0</v>
      </c>
    </row>
    <row r="26" spans="1:23" s="326" customFormat="1" ht="48.75" customHeight="1">
      <c r="A26" s="458" t="s">
        <v>46</v>
      </c>
      <c r="B26" s="32" t="s">
        <v>353</v>
      </c>
      <c r="C26" s="138"/>
      <c r="D26" s="99">
        <f>D27+D36</f>
        <v>280105</v>
      </c>
      <c r="E26" s="99">
        <f t="shared" ref="E26:O26" si="12">E27+E36</f>
        <v>1221.1469999999999</v>
      </c>
      <c r="F26" s="99">
        <f t="shared" si="12"/>
        <v>0</v>
      </c>
      <c r="G26" s="360">
        <f t="shared" si="12"/>
        <v>0</v>
      </c>
      <c r="H26" s="99">
        <f t="shared" si="12"/>
        <v>31218.3665</v>
      </c>
      <c r="I26" s="99">
        <f t="shared" si="12"/>
        <v>624.76199999999994</v>
      </c>
      <c r="J26" s="99">
        <f t="shared" si="12"/>
        <v>30622.0255</v>
      </c>
      <c r="K26" s="99">
        <f t="shared" si="12"/>
        <v>1221.1469999999999</v>
      </c>
      <c r="L26" s="360">
        <f t="shared" si="12"/>
        <v>0</v>
      </c>
      <c r="M26" s="99">
        <f t="shared" si="12"/>
        <v>98375</v>
      </c>
      <c r="N26" s="99">
        <f t="shared" si="12"/>
        <v>98375</v>
      </c>
      <c r="O26" s="360">
        <f t="shared" si="12"/>
        <v>0</v>
      </c>
      <c r="P26" s="460"/>
      <c r="Q26" s="166">
        <f t="shared" si="1"/>
        <v>596.38499999999999</v>
      </c>
      <c r="R26" s="166">
        <f t="shared" si="2"/>
        <v>31218.410499999998</v>
      </c>
      <c r="S26" s="166">
        <f t="shared" si="3"/>
        <v>150511.5895</v>
      </c>
      <c r="T26" s="166">
        <f t="shared" si="5"/>
        <v>0</v>
      </c>
      <c r="U26" s="166">
        <f t="shared" si="6"/>
        <v>596.34100000000035</v>
      </c>
      <c r="V26" s="166">
        <f t="shared" si="7"/>
        <v>31218.3665</v>
      </c>
      <c r="W26" s="166">
        <f t="shared" si="8"/>
        <v>29997.263500000001</v>
      </c>
    </row>
    <row r="27" spans="1:23" s="328" customFormat="1">
      <c r="A27" s="461" t="s">
        <v>28</v>
      </c>
      <c r="B27" s="462" t="s">
        <v>283</v>
      </c>
      <c r="C27" s="384"/>
      <c r="D27" s="463">
        <f t="shared" ref="D27:O27" si="13">SUM(D28:D35)</f>
        <v>33663</v>
      </c>
      <c r="E27" s="463">
        <f t="shared" si="13"/>
        <v>1221.1469999999999</v>
      </c>
      <c r="F27" s="463">
        <f t="shared" si="13"/>
        <v>0</v>
      </c>
      <c r="G27" s="464">
        <f t="shared" si="13"/>
        <v>0</v>
      </c>
      <c r="H27" s="463">
        <f t="shared" si="13"/>
        <v>31218.3665</v>
      </c>
      <c r="I27" s="463">
        <f t="shared" si="13"/>
        <v>624.76199999999994</v>
      </c>
      <c r="J27" s="463">
        <f t="shared" si="13"/>
        <v>30622.0255</v>
      </c>
      <c r="K27" s="463">
        <f t="shared" si="13"/>
        <v>1221.1469999999999</v>
      </c>
      <c r="L27" s="464">
        <f t="shared" si="13"/>
        <v>0</v>
      </c>
      <c r="M27" s="464">
        <f t="shared" si="13"/>
        <v>0</v>
      </c>
      <c r="N27" s="464">
        <f t="shared" si="13"/>
        <v>0</v>
      </c>
      <c r="O27" s="464">
        <f t="shared" si="13"/>
        <v>0</v>
      </c>
      <c r="P27" s="465"/>
      <c r="Q27" s="166">
        <f t="shared" si="1"/>
        <v>596.38499999999999</v>
      </c>
      <c r="R27" s="166">
        <f t="shared" si="2"/>
        <v>31218.410499999998</v>
      </c>
      <c r="S27" s="166">
        <f t="shared" si="3"/>
        <v>2444.5895000000019</v>
      </c>
      <c r="T27" s="166">
        <f t="shared" si="5"/>
        <v>0</v>
      </c>
      <c r="U27" s="166">
        <f t="shared" si="6"/>
        <v>596.34100000000035</v>
      </c>
      <c r="V27" s="166">
        <f t="shared" si="7"/>
        <v>31218.3665</v>
      </c>
      <c r="W27" s="166">
        <f t="shared" si="8"/>
        <v>29997.263500000001</v>
      </c>
    </row>
    <row r="28" spans="1:23" ht="38.25" customHeight="1">
      <c r="A28" s="14">
        <v>1</v>
      </c>
      <c r="B28" s="466" t="s">
        <v>271</v>
      </c>
      <c r="C28" s="28" t="s">
        <v>352</v>
      </c>
      <c r="D28" s="102">
        <v>4673</v>
      </c>
      <c r="E28" s="102">
        <v>85.286000000000001</v>
      </c>
      <c r="F28" s="102"/>
      <c r="G28" s="102"/>
      <c r="H28" s="102">
        <v>4535.2860000000001</v>
      </c>
      <c r="I28" s="102">
        <v>85.3</v>
      </c>
      <c r="J28" s="102">
        <f>H28</f>
        <v>4535.2860000000001</v>
      </c>
      <c r="K28" s="102">
        <f>E28</f>
        <v>85.286000000000001</v>
      </c>
      <c r="L28" s="102"/>
      <c r="M28" s="102"/>
      <c r="N28" s="102"/>
      <c r="O28" s="102"/>
      <c r="P28" s="467"/>
      <c r="Q28" s="166">
        <f t="shared" si="1"/>
        <v>-1.3999999999995794E-2</v>
      </c>
      <c r="R28" s="166">
        <f t="shared" si="2"/>
        <v>4535.2719999999999</v>
      </c>
      <c r="S28" s="166">
        <f t="shared" si="3"/>
        <v>137.72800000000007</v>
      </c>
      <c r="T28" s="166">
        <f t="shared" si="5"/>
        <v>0</v>
      </c>
      <c r="U28" s="166">
        <f t="shared" si="6"/>
        <v>0</v>
      </c>
      <c r="V28" s="166">
        <f t="shared" si="7"/>
        <v>4535.2860000000001</v>
      </c>
      <c r="W28" s="166">
        <f t="shared" si="8"/>
        <v>4449.9859999999999</v>
      </c>
    </row>
    <row r="29" spans="1:23" ht="38.25" customHeight="1">
      <c r="A29" s="14">
        <v>2</v>
      </c>
      <c r="B29" s="466" t="s">
        <v>272</v>
      </c>
      <c r="C29" s="28" t="s">
        <v>36</v>
      </c>
      <c r="D29" s="102">
        <v>4000</v>
      </c>
      <c r="E29" s="473">
        <v>0</v>
      </c>
      <c r="F29" s="102"/>
      <c r="G29" s="102"/>
      <c r="H29" s="102">
        <f>E29+J29</f>
        <v>3823</v>
      </c>
      <c r="I29" s="102"/>
      <c r="J29" s="102">
        <v>3823</v>
      </c>
      <c r="K29" s="473">
        <f>E29</f>
        <v>0</v>
      </c>
      <c r="L29" s="102"/>
      <c r="M29" s="102"/>
      <c r="N29" s="102"/>
      <c r="O29" s="102"/>
      <c r="P29" s="471"/>
      <c r="Q29" s="166">
        <f t="shared" si="1"/>
        <v>0</v>
      </c>
      <c r="R29" s="166">
        <f t="shared" si="2"/>
        <v>3823</v>
      </c>
      <c r="S29" s="166">
        <f t="shared" si="3"/>
        <v>177</v>
      </c>
      <c r="T29" s="166">
        <f t="shared" si="5"/>
        <v>0</v>
      </c>
      <c r="U29" s="166">
        <f t="shared" si="6"/>
        <v>0</v>
      </c>
      <c r="V29" s="166">
        <f t="shared" si="7"/>
        <v>3823</v>
      </c>
      <c r="W29" s="166">
        <f t="shared" si="8"/>
        <v>3823</v>
      </c>
    </row>
    <row r="30" spans="1:23" ht="38.25" customHeight="1">
      <c r="A30" s="14">
        <v>3</v>
      </c>
      <c r="B30" s="466" t="s">
        <v>273</v>
      </c>
      <c r="C30" s="28" t="s">
        <v>132</v>
      </c>
      <c r="D30" s="102">
        <v>4950</v>
      </c>
      <c r="E30" s="473">
        <v>0</v>
      </c>
      <c r="F30" s="102"/>
      <c r="G30" s="102"/>
      <c r="H30" s="102">
        <f>E30+J30</f>
        <v>4609</v>
      </c>
      <c r="I30" s="102"/>
      <c r="J30" s="102">
        <v>4609</v>
      </c>
      <c r="K30" s="473">
        <f>E30</f>
        <v>0</v>
      </c>
      <c r="L30" s="102"/>
      <c r="M30" s="102"/>
      <c r="N30" s="102"/>
      <c r="O30" s="102"/>
      <c r="P30" s="471"/>
      <c r="Q30" s="166">
        <f t="shared" si="1"/>
        <v>0</v>
      </c>
      <c r="R30" s="166">
        <f t="shared" si="2"/>
        <v>4609</v>
      </c>
      <c r="S30" s="166">
        <f t="shared" si="3"/>
        <v>341</v>
      </c>
      <c r="T30" s="166">
        <f t="shared" si="5"/>
        <v>0</v>
      </c>
      <c r="U30" s="166">
        <f t="shared" si="6"/>
        <v>0</v>
      </c>
      <c r="V30" s="166">
        <f t="shared" si="7"/>
        <v>4609</v>
      </c>
      <c r="W30" s="166">
        <f t="shared" si="8"/>
        <v>4609</v>
      </c>
    </row>
    <row r="31" spans="1:23">
      <c r="A31" s="14">
        <v>4</v>
      </c>
      <c r="B31" s="466" t="s">
        <v>274</v>
      </c>
      <c r="C31" s="28" t="s">
        <v>132</v>
      </c>
      <c r="D31" s="102">
        <v>14500</v>
      </c>
      <c r="E31" s="102">
        <v>523.53200000000004</v>
      </c>
      <c r="F31" s="102"/>
      <c r="G31" s="102"/>
      <c r="H31" s="102">
        <v>13035.9</v>
      </c>
      <c r="I31" s="102">
        <f>E31</f>
        <v>523.53200000000004</v>
      </c>
      <c r="J31" s="102">
        <f>12512.426+I31</f>
        <v>13035.957999999999</v>
      </c>
      <c r="K31" s="102">
        <f>E31</f>
        <v>523.53200000000004</v>
      </c>
      <c r="L31" s="102"/>
      <c r="M31" s="102"/>
      <c r="N31" s="102"/>
      <c r="O31" s="102"/>
      <c r="P31" s="467"/>
      <c r="Q31" s="166">
        <f t="shared" si="1"/>
        <v>0</v>
      </c>
      <c r="R31" s="166">
        <f t="shared" si="2"/>
        <v>13035.957999999999</v>
      </c>
      <c r="S31" s="166">
        <f t="shared" si="3"/>
        <v>1464.0420000000013</v>
      </c>
      <c r="T31" s="166">
        <f t="shared" si="5"/>
        <v>0</v>
      </c>
      <c r="U31" s="166">
        <f t="shared" si="6"/>
        <v>-5.7999999999083229E-2</v>
      </c>
      <c r="V31" s="166">
        <f t="shared" si="7"/>
        <v>13035.9</v>
      </c>
      <c r="W31" s="166">
        <f t="shared" si="8"/>
        <v>12512.425999999999</v>
      </c>
    </row>
    <row r="32" spans="1:23" ht="31.5">
      <c r="A32" s="14">
        <v>5</v>
      </c>
      <c r="B32" s="466" t="s">
        <v>275</v>
      </c>
      <c r="C32" s="28" t="s">
        <v>118</v>
      </c>
      <c r="D32" s="102">
        <v>1100</v>
      </c>
      <c r="E32" s="102">
        <v>120.63500000000001</v>
      </c>
      <c r="F32" s="102"/>
      <c r="G32" s="102"/>
      <c r="H32" s="102">
        <f>J32+K32</f>
        <v>1100</v>
      </c>
      <c r="I32" s="102"/>
      <c r="J32" s="102">
        <v>979.36500000000001</v>
      </c>
      <c r="K32" s="102">
        <v>120.63500000000001</v>
      </c>
      <c r="L32" s="102"/>
      <c r="M32" s="102"/>
      <c r="N32" s="102"/>
      <c r="O32" s="102"/>
      <c r="P32" s="474"/>
      <c r="Q32" s="166">
        <f t="shared" si="1"/>
        <v>120.63500000000001</v>
      </c>
      <c r="R32" s="166">
        <f t="shared" si="2"/>
        <v>1100</v>
      </c>
      <c r="S32" s="166">
        <f t="shared" si="3"/>
        <v>0</v>
      </c>
      <c r="T32" s="166">
        <f t="shared" si="5"/>
        <v>0</v>
      </c>
      <c r="U32" s="166">
        <f t="shared" si="6"/>
        <v>120.63499999999999</v>
      </c>
      <c r="V32" s="166">
        <f t="shared" si="7"/>
        <v>1100</v>
      </c>
      <c r="W32" s="166">
        <f t="shared" si="8"/>
        <v>979.36500000000001</v>
      </c>
    </row>
    <row r="33" spans="1:23">
      <c r="A33" s="14">
        <v>6</v>
      </c>
      <c r="B33" s="466" t="s">
        <v>276</v>
      </c>
      <c r="C33" s="28" t="s">
        <v>174</v>
      </c>
      <c r="D33" s="102">
        <v>1890</v>
      </c>
      <c r="E33" s="102">
        <v>15.93</v>
      </c>
      <c r="F33" s="102"/>
      <c r="G33" s="102"/>
      <c r="H33" s="102">
        <v>1659.444</v>
      </c>
      <c r="I33" s="102">
        <v>15.93</v>
      </c>
      <c r="J33" s="102">
        <f>1643.514+I33</f>
        <v>1659.444</v>
      </c>
      <c r="K33" s="102">
        <f>I33</f>
        <v>15.93</v>
      </c>
      <c r="L33" s="102"/>
      <c r="M33" s="102"/>
      <c r="N33" s="102"/>
      <c r="O33" s="102"/>
      <c r="P33" s="474" t="s">
        <v>434</v>
      </c>
      <c r="Q33" s="166">
        <f t="shared" si="1"/>
        <v>0</v>
      </c>
      <c r="R33" s="166">
        <f t="shared" si="2"/>
        <v>1659.444</v>
      </c>
      <c r="S33" s="166">
        <f t="shared" si="3"/>
        <v>230.55600000000004</v>
      </c>
      <c r="T33" s="166">
        <f t="shared" si="5"/>
        <v>0</v>
      </c>
      <c r="U33" s="166">
        <f t="shared" si="6"/>
        <v>0</v>
      </c>
      <c r="V33" s="166">
        <f t="shared" si="7"/>
        <v>1659.444</v>
      </c>
      <c r="W33" s="166">
        <f t="shared" si="8"/>
        <v>1643.5139999999999</v>
      </c>
    </row>
    <row r="34" spans="1:23" ht="23.25" customHeight="1">
      <c r="A34" s="14">
        <v>7</v>
      </c>
      <c r="B34" s="466" t="s">
        <v>277</v>
      </c>
      <c r="C34" s="28" t="s">
        <v>41</v>
      </c>
      <c r="D34" s="102">
        <v>1050</v>
      </c>
      <c r="E34" s="102">
        <v>63.713999999999999</v>
      </c>
      <c r="F34" s="102"/>
      <c r="G34" s="102"/>
      <c r="H34" s="102">
        <v>993.88649999999996</v>
      </c>
      <c r="I34" s="102"/>
      <c r="J34" s="102">
        <f>H34-E34</f>
        <v>930.1724999999999</v>
      </c>
      <c r="K34" s="102">
        <f>H34-J34</f>
        <v>63.714000000000055</v>
      </c>
      <c r="L34" s="102"/>
      <c r="M34" s="102"/>
      <c r="N34" s="102"/>
      <c r="O34" s="102"/>
      <c r="P34" s="471"/>
      <c r="Q34" s="166">
        <f t="shared" si="1"/>
        <v>63.714000000000055</v>
      </c>
      <c r="R34" s="166">
        <f t="shared" si="2"/>
        <v>993.88649999999996</v>
      </c>
      <c r="S34" s="166">
        <f t="shared" si="3"/>
        <v>56.113500000000045</v>
      </c>
      <c r="T34" s="166">
        <f t="shared" si="5"/>
        <v>-5.6843418860808015E-14</v>
      </c>
      <c r="U34" s="166">
        <f t="shared" si="6"/>
        <v>63.714000000000055</v>
      </c>
      <c r="V34" s="166">
        <f t="shared" si="7"/>
        <v>993.88649999999996</v>
      </c>
      <c r="W34" s="166">
        <f t="shared" si="8"/>
        <v>930.1724999999999</v>
      </c>
    </row>
    <row r="35" spans="1:23" ht="23.25" customHeight="1">
      <c r="A35" s="14">
        <v>8</v>
      </c>
      <c r="B35" s="475" t="s">
        <v>278</v>
      </c>
      <c r="C35" s="28" t="s">
        <v>38</v>
      </c>
      <c r="D35" s="476">
        <v>1500</v>
      </c>
      <c r="E35" s="476">
        <v>412.05</v>
      </c>
      <c r="F35" s="102"/>
      <c r="G35" s="102"/>
      <c r="H35" s="102">
        <v>1461.85</v>
      </c>
      <c r="I35" s="102"/>
      <c r="J35" s="102">
        <v>1049.8</v>
      </c>
      <c r="K35" s="102">
        <f>E35</f>
        <v>412.05</v>
      </c>
      <c r="L35" s="102"/>
      <c r="M35" s="102"/>
      <c r="N35" s="102"/>
      <c r="O35" s="102"/>
      <c r="P35" s="471"/>
      <c r="Q35" s="166">
        <f t="shared" si="1"/>
        <v>412.05</v>
      </c>
      <c r="R35" s="166">
        <f t="shared" si="2"/>
        <v>1461.85</v>
      </c>
      <c r="S35" s="166">
        <f t="shared" si="3"/>
        <v>38.150000000000091</v>
      </c>
      <c r="T35" s="166">
        <f t="shared" si="5"/>
        <v>0</v>
      </c>
      <c r="U35" s="166">
        <f t="shared" si="6"/>
        <v>412.04999999999995</v>
      </c>
      <c r="V35" s="166">
        <f t="shared" si="7"/>
        <v>1461.85</v>
      </c>
      <c r="W35" s="166">
        <f t="shared" si="8"/>
        <v>1049.8</v>
      </c>
    </row>
    <row r="36" spans="1:23" ht="25.5" customHeight="1">
      <c r="A36" s="461" t="s">
        <v>28</v>
      </c>
      <c r="B36" s="462" t="s">
        <v>444</v>
      </c>
      <c r="C36" s="384"/>
      <c r="D36" s="463">
        <f t="shared" ref="D36:O36" si="14">SUM(D37:D60)</f>
        <v>246442</v>
      </c>
      <c r="E36" s="463">
        <f t="shared" si="14"/>
        <v>0</v>
      </c>
      <c r="F36" s="463">
        <f t="shared" si="14"/>
        <v>0</v>
      </c>
      <c r="G36" s="463">
        <f t="shared" si="14"/>
        <v>0</v>
      </c>
      <c r="H36" s="463">
        <f t="shared" si="14"/>
        <v>0</v>
      </c>
      <c r="I36" s="463">
        <f t="shared" si="14"/>
        <v>0</v>
      </c>
      <c r="J36" s="463">
        <f t="shared" si="14"/>
        <v>0</v>
      </c>
      <c r="K36" s="463">
        <f t="shared" si="14"/>
        <v>0</v>
      </c>
      <c r="L36" s="463">
        <f t="shared" si="14"/>
        <v>0</v>
      </c>
      <c r="M36" s="463">
        <f t="shared" si="14"/>
        <v>98375</v>
      </c>
      <c r="N36" s="463">
        <f t="shared" si="14"/>
        <v>98375</v>
      </c>
      <c r="O36" s="463">
        <f t="shared" si="14"/>
        <v>0</v>
      </c>
      <c r="P36" s="474"/>
      <c r="Q36" s="166">
        <f t="shared" si="1"/>
        <v>0</v>
      </c>
      <c r="R36" s="166">
        <f t="shared" si="2"/>
        <v>0</v>
      </c>
      <c r="S36" s="166">
        <f t="shared" si="3"/>
        <v>148067</v>
      </c>
      <c r="T36" s="166">
        <f t="shared" si="5"/>
        <v>0</v>
      </c>
      <c r="U36" s="166">
        <f t="shared" si="6"/>
        <v>0</v>
      </c>
      <c r="V36" s="166">
        <f t="shared" si="7"/>
        <v>0</v>
      </c>
      <c r="W36" s="166">
        <f t="shared" si="8"/>
        <v>0</v>
      </c>
    </row>
    <row r="37" spans="1:23" ht="31.5">
      <c r="A37" s="14">
        <v>9</v>
      </c>
      <c r="B37" s="466" t="s">
        <v>445</v>
      </c>
      <c r="C37" s="28" t="s">
        <v>111</v>
      </c>
      <c r="D37" s="476">
        <v>2900</v>
      </c>
      <c r="E37" s="476"/>
      <c r="F37" s="102"/>
      <c r="G37" s="102"/>
      <c r="H37" s="102"/>
      <c r="I37" s="102"/>
      <c r="J37" s="102"/>
      <c r="K37" s="102"/>
      <c r="L37" s="102"/>
      <c r="M37" s="102">
        <f>N37</f>
        <v>1000</v>
      </c>
      <c r="N37" s="102">
        <v>1000</v>
      </c>
      <c r="O37" s="102"/>
      <c r="P37" s="474" t="s">
        <v>486</v>
      </c>
      <c r="Q37" s="166">
        <f t="shared" si="1"/>
        <v>0</v>
      </c>
      <c r="R37" s="166">
        <f t="shared" si="2"/>
        <v>0</v>
      </c>
      <c r="S37" s="166">
        <f t="shared" si="3"/>
        <v>1900</v>
      </c>
      <c r="T37" s="166">
        <f t="shared" si="5"/>
        <v>0</v>
      </c>
      <c r="U37" s="166">
        <f t="shared" si="6"/>
        <v>0</v>
      </c>
      <c r="V37" s="166">
        <f t="shared" si="7"/>
        <v>0</v>
      </c>
      <c r="W37" s="166">
        <f t="shared" si="8"/>
        <v>0</v>
      </c>
    </row>
    <row r="38" spans="1:23" ht="31.5">
      <c r="A38" s="14">
        <v>10</v>
      </c>
      <c r="B38" s="466" t="s">
        <v>446</v>
      </c>
      <c r="C38" s="28" t="s">
        <v>355</v>
      </c>
      <c r="D38" s="476">
        <v>4347</v>
      </c>
      <c r="E38" s="476"/>
      <c r="F38" s="102"/>
      <c r="G38" s="102"/>
      <c r="H38" s="102"/>
      <c r="I38" s="102"/>
      <c r="J38" s="102"/>
      <c r="K38" s="102"/>
      <c r="L38" s="102"/>
      <c r="M38" s="102">
        <f t="shared" ref="M38:M60" si="15">N38</f>
        <v>2500</v>
      </c>
      <c r="N38" s="102">
        <v>2500</v>
      </c>
      <c r="O38" s="102"/>
      <c r="P38" s="474" t="s">
        <v>486</v>
      </c>
      <c r="Q38" s="166">
        <f t="shared" si="1"/>
        <v>0</v>
      </c>
      <c r="R38" s="166">
        <f t="shared" si="2"/>
        <v>0</v>
      </c>
      <c r="S38" s="166">
        <f t="shared" si="3"/>
        <v>1847</v>
      </c>
      <c r="T38" s="166">
        <f t="shared" si="5"/>
        <v>0</v>
      </c>
      <c r="U38" s="166">
        <f t="shared" si="6"/>
        <v>0</v>
      </c>
      <c r="V38" s="166">
        <f t="shared" si="7"/>
        <v>0</v>
      </c>
      <c r="W38" s="166">
        <f t="shared" si="8"/>
        <v>0</v>
      </c>
    </row>
    <row r="39" spans="1:23" ht="31.5">
      <c r="A39" s="14">
        <v>11</v>
      </c>
      <c r="B39" s="466" t="s">
        <v>447</v>
      </c>
      <c r="C39" s="28" t="s">
        <v>75</v>
      </c>
      <c r="D39" s="476">
        <v>8822</v>
      </c>
      <c r="E39" s="476"/>
      <c r="F39" s="102"/>
      <c r="G39" s="102"/>
      <c r="H39" s="102"/>
      <c r="I39" s="102"/>
      <c r="J39" s="102"/>
      <c r="K39" s="102"/>
      <c r="L39" s="102"/>
      <c r="M39" s="102">
        <f t="shared" si="15"/>
        <v>4000</v>
      </c>
      <c r="N39" s="102">
        <v>4000</v>
      </c>
      <c r="O39" s="102"/>
      <c r="P39" s="474" t="s">
        <v>486</v>
      </c>
      <c r="Q39" s="166">
        <f t="shared" si="1"/>
        <v>0</v>
      </c>
      <c r="R39" s="166">
        <f t="shared" si="2"/>
        <v>0</v>
      </c>
      <c r="S39" s="166">
        <f t="shared" si="3"/>
        <v>4822</v>
      </c>
      <c r="T39" s="166">
        <f t="shared" si="5"/>
        <v>0</v>
      </c>
      <c r="U39" s="166">
        <f t="shared" si="6"/>
        <v>0</v>
      </c>
      <c r="V39" s="166">
        <f t="shared" si="7"/>
        <v>0</v>
      </c>
      <c r="W39" s="166">
        <f t="shared" si="8"/>
        <v>0</v>
      </c>
    </row>
    <row r="40" spans="1:23" s="93" customFormat="1">
      <c r="A40" s="14">
        <v>12</v>
      </c>
      <c r="B40" s="466" t="s">
        <v>448</v>
      </c>
      <c r="C40" s="28" t="s">
        <v>118</v>
      </c>
      <c r="D40" s="476">
        <v>3200</v>
      </c>
      <c r="E40" s="476"/>
      <c r="F40" s="102"/>
      <c r="G40" s="102"/>
      <c r="H40" s="102"/>
      <c r="I40" s="102"/>
      <c r="J40" s="102"/>
      <c r="K40" s="102"/>
      <c r="L40" s="102"/>
      <c r="M40" s="102">
        <f t="shared" si="15"/>
        <v>1500</v>
      </c>
      <c r="N40" s="102">
        <v>1500</v>
      </c>
      <c r="O40" s="102"/>
      <c r="P40" s="474" t="s">
        <v>487</v>
      </c>
      <c r="Q40" s="166">
        <f t="shared" si="1"/>
        <v>0</v>
      </c>
      <c r="R40" s="166">
        <f t="shared" si="2"/>
        <v>0</v>
      </c>
      <c r="S40" s="166">
        <f t="shared" si="3"/>
        <v>1700</v>
      </c>
      <c r="T40" s="166">
        <f t="shared" si="5"/>
        <v>0</v>
      </c>
      <c r="U40" s="166">
        <f t="shared" si="6"/>
        <v>0</v>
      </c>
      <c r="V40" s="166">
        <f t="shared" si="7"/>
        <v>0</v>
      </c>
      <c r="W40" s="166">
        <f t="shared" si="8"/>
        <v>0</v>
      </c>
    </row>
    <row r="41" spans="1:23" s="93" customFormat="1">
      <c r="A41" s="14">
        <v>13</v>
      </c>
      <c r="B41" s="466" t="s">
        <v>449</v>
      </c>
      <c r="C41" s="28" t="s">
        <v>118</v>
      </c>
      <c r="D41" s="476">
        <v>2500</v>
      </c>
      <c r="E41" s="476"/>
      <c r="F41" s="102"/>
      <c r="G41" s="102"/>
      <c r="H41" s="102"/>
      <c r="I41" s="102"/>
      <c r="J41" s="102"/>
      <c r="K41" s="102"/>
      <c r="L41" s="102"/>
      <c r="M41" s="102">
        <f t="shared" si="15"/>
        <v>2375</v>
      </c>
      <c r="N41" s="102">
        <v>2375</v>
      </c>
      <c r="O41" s="102"/>
      <c r="P41" s="474" t="s">
        <v>487</v>
      </c>
      <c r="Q41" s="166">
        <f t="shared" ref="Q41:Q61" si="16">+K41-I41</f>
        <v>0</v>
      </c>
      <c r="R41" s="166">
        <f t="shared" ref="R41:R70" si="17">+J41+Q41</f>
        <v>0</v>
      </c>
      <c r="S41" s="166">
        <f t="shared" ref="S41:S70" si="18">+D41-R41-M41</f>
        <v>125</v>
      </c>
      <c r="T41" s="166">
        <f t="shared" si="5"/>
        <v>0</v>
      </c>
      <c r="U41" s="166">
        <f t="shared" si="6"/>
        <v>0</v>
      </c>
      <c r="V41" s="166">
        <f t="shared" si="7"/>
        <v>0</v>
      </c>
      <c r="W41" s="166">
        <f t="shared" si="8"/>
        <v>0</v>
      </c>
    </row>
    <row r="42" spans="1:23" ht="31.5">
      <c r="A42" s="14">
        <v>14</v>
      </c>
      <c r="B42" s="466" t="s">
        <v>450</v>
      </c>
      <c r="C42" s="28" t="s">
        <v>36</v>
      </c>
      <c r="D42" s="476">
        <v>13545</v>
      </c>
      <c r="E42" s="476"/>
      <c r="F42" s="102"/>
      <c r="G42" s="102"/>
      <c r="H42" s="102"/>
      <c r="I42" s="102"/>
      <c r="J42" s="102"/>
      <c r="K42" s="102"/>
      <c r="L42" s="102"/>
      <c r="M42" s="102">
        <f t="shared" si="15"/>
        <v>5000</v>
      </c>
      <c r="N42" s="102">
        <v>5000</v>
      </c>
      <c r="O42" s="102"/>
      <c r="P42" s="474" t="s">
        <v>486</v>
      </c>
      <c r="Q42" s="166">
        <f t="shared" si="16"/>
        <v>0</v>
      </c>
      <c r="R42" s="166">
        <f t="shared" si="17"/>
        <v>0</v>
      </c>
      <c r="S42" s="166">
        <f t="shared" si="18"/>
        <v>8545</v>
      </c>
      <c r="T42" s="166">
        <f t="shared" si="5"/>
        <v>0</v>
      </c>
      <c r="U42" s="166">
        <f t="shared" si="6"/>
        <v>0</v>
      </c>
      <c r="V42" s="166">
        <f t="shared" si="7"/>
        <v>0</v>
      </c>
      <c r="W42" s="166">
        <f t="shared" si="8"/>
        <v>0</v>
      </c>
    </row>
    <row r="43" spans="1:23" ht="31.5" customHeight="1">
      <c r="A43" s="14">
        <v>15</v>
      </c>
      <c r="B43" s="466" t="s">
        <v>451</v>
      </c>
      <c r="C43" s="28" t="s">
        <v>36</v>
      </c>
      <c r="D43" s="476">
        <v>14900</v>
      </c>
      <c r="E43" s="476"/>
      <c r="F43" s="102"/>
      <c r="G43" s="102"/>
      <c r="H43" s="102"/>
      <c r="I43" s="102"/>
      <c r="J43" s="102"/>
      <c r="K43" s="102"/>
      <c r="L43" s="102"/>
      <c r="M43" s="102">
        <f t="shared" si="15"/>
        <v>6000</v>
      </c>
      <c r="N43" s="102">
        <v>6000</v>
      </c>
      <c r="O43" s="102"/>
      <c r="P43" s="474" t="s">
        <v>486</v>
      </c>
      <c r="Q43" s="166">
        <f t="shared" si="16"/>
        <v>0</v>
      </c>
      <c r="R43" s="166">
        <f t="shared" si="17"/>
        <v>0</v>
      </c>
      <c r="S43" s="166">
        <f t="shared" si="18"/>
        <v>8900</v>
      </c>
      <c r="T43" s="166">
        <f t="shared" si="5"/>
        <v>0</v>
      </c>
      <c r="U43" s="166">
        <f t="shared" si="6"/>
        <v>0</v>
      </c>
      <c r="V43" s="166">
        <f t="shared" si="7"/>
        <v>0</v>
      </c>
      <c r="W43" s="166">
        <f t="shared" si="8"/>
        <v>0</v>
      </c>
    </row>
    <row r="44" spans="1:23" ht="31.5" customHeight="1">
      <c r="A44" s="14">
        <v>16</v>
      </c>
      <c r="B44" s="466" t="s">
        <v>485</v>
      </c>
      <c r="C44" s="28" t="s">
        <v>41</v>
      </c>
      <c r="D44" s="476">
        <v>3500</v>
      </c>
      <c r="E44" s="476"/>
      <c r="F44" s="102"/>
      <c r="G44" s="102"/>
      <c r="H44" s="102"/>
      <c r="I44" s="102"/>
      <c r="J44" s="102"/>
      <c r="K44" s="102"/>
      <c r="L44" s="102"/>
      <c r="M44" s="102">
        <f t="shared" si="15"/>
        <v>1500</v>
      </c>
      <c r="N44" s="102">
        <v>1500</v>
      </c>
      <c r="O44" s="102"/>
      <c r="P44" s="474" t="s">
        <v>486</v>
      </c>
      <c r="Q44" s="166">
        <f t="shared" si="16"/>
        <v>0</v>
      </c>
      <c r="R44" s="166">
        <f t="shared" si="17"/>
        <v>0</v>
      </c>
      <c r="S44" s="166">
        <f t="shared" si="18"/>
        <v>2000</v>
      </c>
      <c r="T44" s="166">
        <f t="shared" si="5"/>
        <v>0</v>
      </c>
      <c r="U44" s="166">
        <f t="shared" si="6"/>
        <v>0</v>
      </c>
      <c r="V44" s="166">
        <f t="shared" si="7"/>
        <v>0</v>
      </c>
      <c r="W44" s="166">
        <f t="shared" si="8"/>
        <v>0</v>
      </c>
    </row>
    <row r="45" spans="1:23" ht="31.5">
      <c r="A45" s="14">
        <v>17</v>
      </c>
      <c r="B45" s="466" t="s">
        <v>452</v>
      </c>
      <c r="C45" s="28" t="s">
        <v>132</v>
      </c>
      <c r="D45" s="476">
        <v>6000</v>
      </c>
      <c r="E45" s="476"/>
      <c r="F45" s="102"/>
      <c r="G45" s="102"/>
      <c r="H45" s="102"/>
      <c r="I45" s="102"/>
      <c r="J45" s="102"/>
      <c r="K45" s="102"/>
      <c r="L45" s="102"/>
      <c r="M45" s="102">
        <f t="shared" si="15"/>
        <v>2500</v>
      </c>
      <c r="N45" s="102">
        <v>2500</v>
      </c>
      <c r="O45" s="102"/>
      <c r="P45" s="474" t="s">
        <v>486</v>
      </c>
      <c r="Q45" s="166">
        <f t="shared" si="16"/>
        <v>0</v>
      </c>
      <c r="R45" s="166">
        <f t="shared" si="17"/>
        <v>0</v>
      </c>
      <c r="S45" s="166">
        <f t="shared" si="18"/>
        <v>3500</v>
      </c>
      <c r="T45" s="166">
        <f t="shared" si="5"/>
        <v>0</v>
      </c>
      <c r="U45" s="166">
        <f t="shared" si="6"/>
        <v>0</v>
      </c>
      <c r="V45" s="166">
        <f t="shared" si="7"/>
        <v>0</v>
      </c>
      <c r="W45" s="166">
        <f t="shared" si="8"/>
        <v>0</v>
      </c>
    </row>
    <row r="46" spans="1:23" ht="31.5">
      <c r="A46" s="14">
        <v>18</v>
      </c>
      <c r="B46" s="466" t="s">
        <v>453</v>
      </c>
      <c r="C46" s="28" t="s">
        <v>104</v>
      </c>
      <c r="D46" s="476">
        <v>6000</v>
      </c>
      <c r="E46" s="476"/>
      <c r="F46" s="102"/>
      <c r="G46" s="102"/>
      <c r="H46" s="102"/>
      <c r="I46" s="102"/>
      <c r="J46" s="102"/>
      <c r="K46" s="102"/>
      <c r="L46" s="102"/>
      <c r="M46" s="102">
        <f t="shared" si="15"/>
        <v>2500</v>
      </c>
      <c r="N46" s="102">
        <v>2500</v>
      </c>
      <c r="O46" s="102"/>
      <c r="P46" s="474" t="s">
        <v>486</v>
      </c>
      <c r="Q46" s="166">
        <f t="shared" si="16"/>
        <v>0</v>
      </c>
      <c r="R46" s="166">
        <f t="shared" si="17"/>
        <v>0</v>
      </c>
      <c r="S46" s="166">
        <f t="shared" si="18"/>
        <v>3500</v>
      </c>
      <c r="T46" s="166">
        <f t="shared" si="5"/>
        <v>0</v>
      </c>
      <c r="U46" s="166">
        <f t="shared" si="6"/>
        <v>0</v>
      </c>
      <c r="V46" s="166">
        <f t="shared" si="7"/>
        <v>0</v>
      </c>
      <c r="W46" s="166">
        <f t="shared" si="8"/>
        <v>0</v>
      </c>
    </row>
    <row r="47" spans="1:23" s="93" customFormat="1" ht="33.75" customHeight="1">
      <c r="A47" s="14">
        <v>19</v>
      </c>
      <c r="B47" s="466" t="s">
        <v>454</v>
      </c>
      <c r="C47" s="28" t="s">
        <v>75</v>
      </c>
      <c r="D47" s="476">
        <v>40000</v>
      </c>
      <c r="E47" s="476"/>
      <c r="F47" s="102"/>
      <c r="G47" s="102"/>
      <c r="H47" s="102"/>
      <c r="I47" s="102"/>
      <c r="J47" s="102"/>
      <c r="K47" s="102"/>
      <c r="L47" s="102"/>
      <c r="M47" s="102">
        <f t="shared" si="15"/>
        <v>12000</v>
      </c>
      <c r="N47" s="102">
        <v>12000</v>
      </c>
      <c r="O47" s="102"/>
      <c r="P47" s="474" t="s">
        <v>487</v>
      </c>
      <c r="Q47" s="166">
        <f t="shared" si="16"/>
        <v>0</v>
      </c>
      <c r="R47" s="166">
        <f t="shared" si="17"/>
        <v>0</v>
      </c>
      <c r="S47" s="166">
        <f t="shared" si="18"/>
        <v>28000</v>
      </c>
      <c r="T47" s="166">
        <f t="shared" si="5"/>
        <v>0</v>
      </c>
      <c r="U47" s="166">
        <f t="shared" si="6"/>
        <v>0</v>
      </c>
      <c r="V47" s="166">
        <f t="shared" si="7"/>
        <v>0</v>
      </c>
      <c r="W47" s="166">
        <f t="shared" si="8"/>
        <v>0</v>
      </c>
    </row>
    <row r="48" spans="1:23" s="327" customFormat="1" ht="33.75" customHeight="1">
      <c r="A48" s="14">
        <v>20</v>
      </c>
      <c r="B48" s="477" t="s">
        <v>488</v>
      </c>
      <c r="C48" s="28" t="s">
        <v>38</v>
      </c>
      <c r="D48" s="159">
        <v>6000</v>
      </c>
      <c r="E48" s="159"/>
      <c r="F48" s="104"/>
      <c r="G48" s="104"/>
      <c r="H48" s="104"/>
      <c r="I48" s="104"/>
      <c r="J48" s="104"/>
      <c r="K48" s="104"/>
      <c r="L48" s="104"/>
      <c r="M48" s="104">
        <f t="shared" si="15"/>
        <v>2500</v>
      </c>
      <c r="N48" s="104">
        <v>2500</v>
      </c>
      <c r="O48" s="104"/>
      <c r="P48" s="474" t="s">
        <v>486</v>
      </c>
      <c r="Q48" s="166">
        <f t="shared" si="16"/>
        <v>0</v>
      </c>
      <c r="R48" s="166">
        <f t="shared" si="17"/>
        <v>0</v>
      </c>
      <c r="S48" s="166">
        <f t="shared" si="18"/>
        <v>3500</v>
      </c>
      <c r="T48" s="166">
        <f t="shared" si="5"/>
        <v>0</v>
      </c>
      <c r="U48" s="166">
        <f t="shared" si="6"/>
        <v>0</v>
      </c>
      <c r="V48" s="166">
        <f t="shared" si="7"/>
        <v>0</v>
      </c>
      <c r="W48" s="166">
        <f t="shared" si="8"/>
        <v>0</v>
      </c>
    </row>
    <row r="49" spans="1:23" ht="31.5">
      <c r="A49" s="14">
        <v>21</v>
      </c>
      <c r="B49" s="466" t="s">
        <v>455</v>
      </c>
      <c r="C49" s="28" t="s">
        <v>38</v>
      </c>
      <c r="D49" s="476">
        <v>4000</v>
      </c>
      <c r="E49" s="476"/>
      <c r="F49" s="102"/>
      <c r="G49" s="102"/>
      <c r="H49" s="102"/>
      <c r="I49" s="102"/>
      <c r="J49" s="102"/>
      <c r="K49" s="102"/>
      <c r="L49" s="102"/>
      <c r="M49" s="102">
        <f t="shared" si="15"/>
        <v>2000</v>
      </c>
      <c r="N49" s="102">
        <v>2000</v>
      </c>
      <c r="O49" s="102"/>
      <c r="P49" s="474" t="s">
        <v>486</v>
      </c>
      <c r="Q49" s="166">
        <f t="shared" si="16"/>
        <v>0</v>
      </c>
      <c r="R49" s="166">
        <f t="shared" si="17"/>
        <v>0</v>
      </c>
      <c r="S49" s="166">
        <f t="shared" si="18"/>
        <v>2000</v>
      </c>
      <c r="T49" s="166">
        <f t="shared" si="5"/>
        <v>0</v>
      </c>
      <c r="U49" s="166">
        <f t="shared" si="6"/>
        <v>0</v>
      </c>
      <c r="V49" s="166">
        <f t="shared" si="7"/>
        <v>0</v>
      </c>
      <c r="W49" s="166">
        <f t="shared" si="8"/>
        <v>0</v>
      </c>
    </row>
    <row r="50" spans="1:23" ht="31.5">
      <c r="A50" s="14">
        <v>22</v>
      </c>
      <c r="B50" s="466" t="s">
        <v>456</v>
      </c>
      <c r="C50" s="28" t="s">
        <v>355</v>
      </c>
      <c r="D50" s="476">
        <v>5500</v>
      </c>
      <c r="E50" s="476"/>
      <c r="F50" s="102"/>
      <c r="G50" s="102"/>
      <c r="H50" s="102"/>
      <c r="I50" s="102"/>
      <c r="J50" s="102"/>
      <c r="K50" s="102"/>
      <c r="L50" s="102"/>
      <c r="M50" s="102">
        <f t="shared" si="15"/>
        <v>2500</v>
      </c>
      <c r="N50" s="102">
        <v>2500</v>
      </c>
      <c r="O50" s="102"/>
      <c r="P50" s="474" t="s">
        <v>486</v>
      </c>
      <c r="Q50" s="166">
        <f t="shared" si="16"/>
        <v>0</v>
      </c>
      <c r="R50" s="166">
        <f t="shared" si="17"/>
        <v>0</v>
      </c>
      <c r="S50" s="166">
        <f t="shared" si="18"/>
        <v>3000</v>
      </c>
      <c r="T50" s="166">
        <f t="shared" si="5"/>
        <v>0</v>
      </c>
      <c r="U50" s="166">
        <f t="shared" si="6"/>
        <v>0</v>
      </c>
      <c r="V50" s="166">
        <f t="shared" si="7"/>
        <v>0</v>
      </c>
      <c r="W50" s="166">
        <f t="shared" si="8"/>
        <v>0</v>
      </c>
    </row>
    <row r="51" spans="1:23" s="93" customFormat="1">
      <c r="A51" s="14">
        <v>23</v>
      </c>
      <c r="B51" s="466" t="s">
        <v>457</v>
      </c>
      <c r="C51" s="28" t="s">
        <v>128</v>
      </c>
      <c r="D51" s="476">
        <v>3600</v>
      </c>
      <c r="E51" s="476"/>
      <c r="F51" s="102"/>
      <c r="G51" s="102"/>
      <c r="H51" s="102"/>
      <c r="I51" s="102"/>
      <c r="J51" s="102"/>
      <c r="K51" s="102"/>
      <c r="L51" s="102"/>
      <c r="M51" s="102">
        <f t="shared" si="15"/>
        <v>1500</v>
      </c>
      <c r="N51" s="102">
        <v>1500</v>
      </c>
      <c r="O51" s="102"/>
      <c r="P51" s="474" t="s">
        <v>487</v>
      </c>
      <c r="Q51" s="166">
        <f t="shared" si="16"/>
        <v>0</v>
      </c>
      <c r="R51" s="166">
        <f t="shared" si="17"/>
        <v>0</v>
      </c>
      <c r="S51" s="166">
        <f t="shared" si="18"/>
        <v>2100</v>
      </c>
      <c r="T51" s="166">
        <f t="shared" si="5"/>
        <v>0</v>
      </c>
      <c r="U51" s="166">
        <f t="shared" si="6"/>
        <v>0</v>
      </c>
      <c r="V51" s="166">
        <f t="shared" si="7"/>
        <v>0</v>
      </c>
      <c r="W51" s="166">
        <f t="shared" si="8"/>
        <v>0</v>
      </c>
    </row>
    <row r="52" spans="1:23" ht="31.5">
      <c r="A52" s="14">
        <v>24</v>
      </c>
      <c r="B52" s="466" t="s">
        <v>458</v>
      </c>
      <c r="C52" s="28" t="s">
        <v>108</v>
      </c>
      <c r="D52" s="476">
        <v>13000</v>
      </c>
      <c r="E52" s="476"/>
      <c r="F52" s="102"/>
      <c r="G52" s="102"/>
      <c r="H52" s="102"/>
      <c r="I52" s="102"/>
      <c r="J52" s="102"/>
      <c r="K52" s="102"/>
      <c r="L52" s="102"/>
      <c r="M52" s="102">
        <f t="shared" si="15"/>
        <v>5000</v>
      </c>
      <c r="N52" s="102">
        <v>5000</v>
      </c>
      <c r="O52" s="102"/>
      <c r="P52" s="474" t="s">
        <v>486</v>
      </c>
      <c r="Q52" s="166">
        <f t="shared" si="16"/>
        <v>0</v>
      </c>
      <c r="R52" s="166">
        <f t="shared" si="17"/>
        <v>0</v>
      </c>
      <c r="S52" s="166">
        <f t="shared" si="18"/>
        <v>8000</v>
      </c>
      <c r="T52" s="166">
        <f t="shared" si="5"/>
        <v>0</v>
      </c>
      <c r="U52" s="166">
        <f t="shared" si="6"/>
        <v>0</v>
      </c>
      <c r="V52" s="166">
        <f t="shared" si="7"/>
        <v>0</v>
      </c>
      <c r="W52" s="166">
        <f t="shared" si="8"/>
        <v>0</v>
      </c>
    </row>
    <row r="53" spans="1:23" ht="31.5">
      <c r="A53" s="14">
        <v>25</v>
      </c>
      <c r="B53" s="466" t="s">
        <v>459</v>
      </c>
      <c r="C53" s="28" t="s">
        <v>111</v>
      </c>
      <c r="D53" s="476">
        <v>10100</v>
      </c>
      <c r="E53" s="476"/>
      <c r="F53" s="102"/>
      <c r="G53" s="102"/>
      <c r="H53" s="102"/>
      <c r="I53" s="102"/>
      <c r="J53" s="102"/>
      <c r="K53" s="102"/>
      <c r="L53" s="102"/>
      <c r="M53" s="102">
        <f t="shared" si="15"/>
        <v>5000</v>
      </c>
      <c r="N53" s="102">
        <v>5000</v>
      </c>
      <c r="O53" s="102"/>
      <c r="P53" s="474" t="s">
        <v>486</v>
      </c>
      <c r="Q53" s="166">
        <f t="shared" si="16"/>
        <v>0</v>
      </c>
      <c r="R53" s="166">
        <f t="shared" si="17"/>
        <v>0</v>
      </c>
      <c r="S53" s="166">
        <f t="shared" si="18"/>
        <v>5100</v>
      </c>
      <c r="T53" s="166">
        <f t="shared" si="5"/>
        <v>0</v>
      </c>
      <c r="U53" s="166">
        <f t="shared" si="6"/>
        <v>0</v>
      </c>
      <c r="V53" s="166">
        <f t="shared" si="7"/>
        <v>0</v>
      </c>
      <c r="W53" s="166">
        <f t="shared" si="8"/>
        <v>0</v>
      </c>
    </row>
    <row r="54" spans="1:23" ht="31.5">
      <c r="A54" s="14">
        <v>26</v>
      </c>
      <c r="B54" s="466" t="s">
        <v>460</v>
      </c>
      <c r="C54" s="28" t="s">
        <v>111</v>
      </c>
      <c r="D54" s="476">
        <v>14900</v>
      </c>
      <c r="E54" s="476"/>
      <c r="F54" s="102"/>
      <c r="G54" s="102"/>
      <c r="H54" s="102"/>
      <c r="I54" s="102"/>
      <c r="J54" s="102"/>
      <c r="K54" s="102"/>
      <c r="L54" s="102"/>
      <c r="M54" s="102">
        <f t="shared" si="15"/>
        <v>6000</v>
      </c>
      <c r="N54" s="102">
        <v>6000</v>
      </c>
      <c r="O54" s="102"/>
      <c r="P54" s="474" t="s">
        <v>486</v>
      </c>
      <c r="Q54" s="166">
        <f t="shared" si="16"/>
        <v>0</v>
      </c>
      <c r="R54" s="166">
        <f t="shared" si="17"/>
        <v>0</v>
      </c>
      <c r="S54" s="166">
        <f t="shared" si="18"/>
        <v>8900</v>
      </c>
      <c r="T54" s="166">
        <f t="shared" si="5"/>
        <v>0</v>
      </c>
      <c r="U54" s="166">
        <f t="shared" si="6"/>
        <v>0</v>
      </c>
      <c r="V54" s="166">
        <f t="shared" si="7"/>
        <v>0</v>
      </c>
      <c r="W54" s="166">
        <f t="shared" si="8"/>
        <v>0</v>
      </c>
    </row>
    <row r="55" spans="1:23" ht="31.5">
      <c r="A55" s="14">
        <v>27</v>
      </c>
      <c r="B55" s="466" t="s">
        <v>461</v>
      </c>
      <c r="C55" s="478" t="s">
        <v>36</v>
      </c>
      <c r="D55" s="476">
        <v>14028</v>
      </c>
      <c r="E55" s="476"/>
      <c r="F55" s="102"/>
      <c r="G55" s="102"/>
      <c r="H55" s="102"/>
      <c r="I55" s="102"/>
      <c r="J55" s="102"/>
      <c r="K55" s="102"/>
      <c r="L55" s="102"/>
      <c r="M55" s="102">
        <f t="shared" si="15"/>
        <v>5000</v>
      </c>
      <c r="N55" s="102">
        <v>5000</v>
      </c>
      <c r="O55" s="102"/>
      <c r="P55" s="474" t="s">
        <v>486</v>
      </c>
      <c r="Q55" s="166">
        <f t="shared" si="16"/>
        <v>0</v>
      </c>
      <c r="R55" s="166">
        <f t="shared" si="17"/>
        <v>0</v>
      </c>
      <c r="S55" s="166">
        <f t="shared" si="18"/>
        <v>9028</v>
      </c>
      <c r="T55" s="166">
        <f t="shared" si="5"/>
        <v>0</v>
      </c>
      <c r="U55" s="166">
        <f t="shared" si="6"/>
        <v>0</v>
      </c>
      <c r="V55" s="166">
        <f t="shared" si="7"/>
        <v>0</v>
      </c>
      <c r="W55" s="166">
        <f t="shared" si="8"/>
        <v>0</v>
      </c>
    </row>
    <row r="56" spans="1:23" ht="31.5">
      <c r="A56" s="14">
        <v>28</v>
      </c>
      <c r="B56" s="466" t="s">
        <v>484</v>
      </c>
      <c r="C56" s="28" t="s">
        <v>104</v>
      </c>
      <c r="D56" s="476">
        <v>10000</v>
      </c>
      <c r="E56" s="476"/>
      <c r="F56" s="102"/>
      <c r="G56" s="102"/>
      <c r="H56" s="102"/>
      <c r="I56" s="102"/>
      <c r="J56" s="102"/>
      <c r="K56" s="102"/>
      <c r="L56" s="102"/>
      <c r="M56" s="102">
        <f>N56</f>
        <v>4000</v>
      </c>
      <c r="N56" s="102">
        <v>4000</v>
      </c>
      <c r="O56" s="102"/>
      <c r="P56" s="474" t="s">
        <v>486</v>
      </c>
      <c r="Q56" s="166">
        <f t="shared" si="16"/>
        <v>0</v>
      </c>
      <c r="R56" s="166">
        <f t="shared" si="17"/>
        <v>0</v>
      </c>
      <c r="S56" s="166">
        <f t="shared" si="18"/>
        <v>6000</v>
      </c>
      <c r="T56" s="166">
        <f t="shared" si="5"/>
        <v>0</v>
      </c>
      <c r="U56" s="166">
        <f t="shared" si="6"/>
        <v>0</v>
      </c>
      <c r="V56" s="166">
        <f t="shared" si="7"/>
        <v>0</v>
      </c>
      <c r="W56" s="166">
        <f t="shared" si="8"/>
        <v>0</v>
      </c>
    </row>
    <row r="57" spans="1:23" ht="31.5">
      <c r="A57" s="14">
        <v>29</v>
      </c>
      <c r="B57" s="466" t="s">
        <v>462</v>
      </c>
      <c r="C57" s="478" t="s">
        <v>108</v>
      </c>
      <c r="D57" s="476">
        <v>14900</v>
      </c>
      <c r="E57" s="476"/>
      <c r="F57" s="102"/>
      <c r="G57" s="102"/>
      <c r="H57" s="102"/>
      <c r="I57" s="102"/>
      <c r="J57" s="102"/>
      <c r="K57" s="102"/>
      <c r="L57" s="102"/>
      <c r="M57" s="102">
        <f t="shared" si="15"/>
        <v>6000</v>
      </c>
      <c r="N57" s="102">
        <v>6000</v>
      </c>
      <c r="O57" s="102"/>
      <c r="P57" s="474" t="s">
        <v>486</v>
      </c>
      <c r="Q57" s="166">
        <f t="shared" si="16"/>
        <v>0</v>
      </c>
      <c r="R57" s="166">
        <f t="shared" si="17"/>
        <v>0</v>
      </c>
      <c r="S57" s="166">
        <f t="shared" si="18"/>
        <v>8900</v>
      </c>
      <c r="T57" s="166">
        <f t="shared" si="5"/>
        <v>0</v>
      </c>
      <c r="U57" s="166">
        <f t="shared" si="6"/>
        <v>0</v>
      </c>
      <c r="V57" s="166">
        <f t="shared" si="7"/>
        <v>0</v>
      </c>
      <c r="W57" s="166">
        <f t="shared" si="8"/>
        <v>0</v>
      </c>
    </row>
    <row r="58" spans="1:23" ht="31.5">
      <c r="A58" s="14">
        <v>30</v>
      </c>
      <c r="B58" s="466" t="s">
        <v>463</v>
      </c>
      <c r="C58" s="28" t="s">
        <v>75</v>
      </c>
      <c r="D58" s="476">
        <v>14900</v>
      </c>
      <c r="E58" s="476"/>
      <c r="F58" s="102"/>
      <c r="G58" s="102"/>
      <c r="H58" s="102"/>
      <c r="I58" s="102"/>
      <c r="J58" s="102"/>
      <c r="K58" s="102"/>
      <c r="L58" s="102"/>
      <c r="M58" s="102">
        <f t="shared" si="15"/>
        <v>6000</v>
      </c>
      <c r="N58" s="102">
        <v>6000</v>
      </c>
      <c r="O58" s="102"/>
      <c r="P58" s="474" t="s">
        <v>486</v>
      </c>
      <c r="Q58" s="166">
        <f t="shared" si="16"/>
        <v>0</v>
      </c>
      <c r="R58" s="166">
        <f t="shared" si="17"/>
        <v>0</v>
      </c>
      <c r="S58" s="166">
        <f t="shared" si="18"/>
        <v>8900</v>
      </c>
      <c r="T58" s="166">
        <f t="shared" si="5"/>
        <v>0</v>
      </c>
      <c r="U58" s="166">
        <f t="shared" si="6"/>
        <v>0</v>
      </c>
      <c r="V58" s="166">
        <f t="shared" si="7"/>
        <v>0</v>
      </c>
      <c r="W58" s="166">
        <f t="shared" si="8"/>
        <v>0</v>
      </c>
    </row>
    <row r="59" spans="1:23" ht="31.5">
      <c r="A59" s="14">
        <v>31</v>
      </c>
      <c r="B59" s="466" t="s">
        <v>464</v>
      </c>
      <c r="C59" s="28" t="s">
        <v>466</v>
      </c>
      <c r="D59" s="476">
        <v>14900</v>
      </c>
      <c r="E59" s="476"/>
      <c r="F59" s="102"/>
      <c r="G59" s="102"/>
      <c r="H59" s="102"/>
      <c r="I59" s="102"/>
      <c r="J59" s="102"/>
      <c r="K59" s="102"/>
      <c r="L59" s="102"/>
      <c r="M59" s="102">
        <f t="shared" si="15"/>
        <v>6000</v>
      </c>
      <c r="N59" s="102">
        <v>6000</v>
      </c>
      <c r="O59" s="102"/>
      <c r="P59" s="474" t="s">
        <v>486</v>
      </c>
      <c r="Q59" s="166">
        <f t="shared" si="16"/>
        <v>0</v>
      </c>
      <c r="R59" s="166">
        <f t="shared" si="17"/>
        <v>0</v>
      </c>
      <c r="S59" s="166">
        <f t="shared" si="18"/>
        <v>8900</v>
      </c>
      <c r="T59" s="166">
        <f t="shared" si="5"/>
        <v>0</v>
      </c>
      <c r="U59" s="166">
        <f t="shared" si="6"/>
        <v>0</v>
      </c>
      <c r="V59" s="166">
        <f t="shared" si="7"/>
        <v>0</v>
      </c>
      <c r="W59" s="166">
        <f t="shared" si="8"/>
        <v>0</v>
      </c>
    </row>
    <row r="60" spans="1:23" ht="31.5">
      <c r="A60" s="14">
        <v>32</v>
      </c>
      <c r="B60" s="466" t="s">
        <v>465</v>
      </c>
      <c r="C60" s="28" t="s">
        <v>75</v>
      </c>
      <c r="D60" s="476">
        <v>14900</v>
      </c>
      <c r="E60" s="476"/>
      <c r="F60" s="102"/>
      <c r="G60" s="102"/>
      <c r="H60" s="102"/>
      <c r="I60" s="102"/>
      <c r="J60" s="102"/>
      <c r="K60" s="102"/>
      <c r="L60" s="102"/>
      <c r="M60" s="102">
        <f t="shared" si="15"/>
        <v>6000</v>
      </c>
      <c r="N60" s="102">
        <v>6000</v>
      </c>
      <c r="O60" s="102"/>
      <c r="P60" s="474" t="s">
        <v>486</v>
      </c>
      <c r="Q60" s="166">
        <f t="shared" si="16"/>
        <v>0</v>
      </c>
      <c r="R60" s="166">
        <f t="shared" si="17"/>
        <v>0</v>
      </c>
      <c r="S60" s="166">
        <f t="shared" si="18"/>
        <v>8900</v>
      </c>
      <c r="T60" s="166">
        <f t="shared" si="5"/>
        <v>0</v>
      </c>
      <c r="U60" s="166">
        <f t="shared" si="6"/>
        <v>0</v>
      </c>
      <c r="V60" s="166">
        <f t="shared" si="7"/>
        <v>0</v>
      </c>
      <c r="W60" s="166">
        <f t="shared" si="8"/>
        <v>0</v>
      </c>
    </row>
    <row r="61" spans="1:23" s="326" customFormat="1" ht="32.25" customHeight="1">
      <c r="A61" s="459" t="s">
        <v>94</v>
      </c>
      <c r="B61" s="479" t="s">
        <v>279</v>
      </c>
      <c r="C61" s="458"/>
      <c r="D61" s="480">
        <f>D62+D64+D68</f>
        <v>186500</v>
      </c>
      <c r="E61" s="480">
        <f t="shared" ref="E61:O61" si="19">E62+E64+E68</f>
        <v>57689</v>
      </c>
      <c r="F61" s="480">
        <f t="shared" si="19"/>
        <v>0</v>
      </c>
      <c r="G61" s="480">
        <f t="shared" si="19"/>
        <v>4381</v>
      </c>
      <c r="H61" s="480">
        <f t="shared" si="19"/>
        <v>11527.248</v>
      </c>
      <c r="I61" s="480">
        <f t="shared" si="19"/>
        <v>32902.184000000001</v>
      </c>
      <c r="J61" s="480">
        <f t="shared" si="19"/>
        <v>35871.184000000001</v>
      </c>
      <c r="K61" s="480">
        <f t="shared" si="19"/>
        <v>32902.184000000001</v>
      </c>
      <c r="L61" s="480">
        <f t="shared" si="19"/>
        <v>24786.815999999999</v>
      </c>
      <c r="M61" s="480">
        <f t="shared" si="19"/>
        <v>77193.815999999992</v>
      </c>
      <c r="N61" s="480">
        <f t="shared" si="19"/>
        <v>52407</v>
      </c>
      <c r="O61" s="480">
        <f t="shared" si="19"/>
        <v>24786.815999999999</v>
      </c>
      <c r="P61" s="481"/>
      <c r="Q61" s="166">
        <f t="shared" si="16"/>
        <v>0</v>
      </c>
      <c r="R61" s="166">
        <f t="shared" si="17"/>
        <v>35871.184000000001</v>
      </c>
      <c r="S61" s="166">
        <f t="shared" si="18"/>
        <v>73435</v>
      </c>
      <c r="T61" s="166">
        <f t="shared" si="5"/>
        <v>24786.815999999999</v>
      </c>
      <c r="U61" s="166">
        <f t="shared" si="6"/>
        <v>-24343.936000000002</v>
      </c>
      <c r="V61" s="166">
        <f t="shared" si="7"/>
        <v>7146.2479999999996</v>
      </c>
      <c r="W61" s="166">
        <f t="shared" si="8"/>
        <v>2969</v>
      </c>
    </row>
    <row r="62" spans="1:23" s="326" customFormat="1">
      <c r="A62" s="461" t="s">
        <v>28</v>
      </c>
      <c r="B62" s="462" t="s">
        <v>283</v>
      </c>
      <c r="C62" s="472"/>
      <c r="D62" s="463">
        <f>SUM(D63)</f>
        <v>7500</v>
      </c>
      <c r="E62" s="463">
        <f t="shared" ref="E62:O62" si="20">SUM(E63)</f>
        <v>0</v>
      </c>
      <c r="F62" s="463">
        <f t="shared" si="20"/>
        <v>0</v>
      </c>
      <c r="G62" s="463">
        <f t="shared" si="20"/>
        <v>0</v>
      </c>
      <c r="H62" s="463">
        <f t="shared" si="20"/>
        <v>7146.2479999999996</v>
      </c>
      <c r="I62" s="463">
        <f t="shared" si="20"/>
        <v>0</v>
      </c>
      <c r="J62" s="463">
        <f t="shared" si="20"/>
        <v>2969</v>
      </c>
      <c r="K62" s="463">
        <f t="shared" si="20"/>
        <v>0</v>
      </c>
      <c r="L62" s="463">
        <f t="shared" si="20"/>
        <v>0</v>
      </c>
      <c r="M62" s="463">
        <f t="shared" si="20"/>
        <v>1907</v>
      </c>
      <c r="N62" s="463">
        <f t="shared" si="20"/>
        <v>1907</v>
      </c>
      <c r="O62" s="463">
        <f t="shared" si="20"/>
        <v>0</v>
      </c>
      <c r="P62" s="465"/>
      <c r="Q62" s="166">
        <f t="shared" ref="Q62:Q70" si="21">+K62-I62</f>
        <v>0</v>
      </c>
      <c r="R62" s="166">
        <f t="shared" si="17"/>
        <v>2969</v>
      </c>
      <c r="S62" s="166">
        <f t="shared" si="18"/>
        <v>2624</v>
      </c>
      <c r="T62" s="166">
        <f t="shared" si="5"/>
        <v>0</v>
      </c>
      <c r="U62" s="166">
        <f t="shared" si="6"/>
        <v>4177.2479999999996</v>
      </c>
      <c r="V62" s="166">
        <f t="shared" si="7"/>
        <v>7146.2479999999996</v>
      </c>
      <c r="W62" s="166">
        <f t="shared" si="8"/>
        <v>2969</v>
      </c>
    </row>
    <row r="63" spans="1:23" s="442" customFormat="1" ht="90">
      <c r="A63" s="13">
        <v>1</v>
      </c>
      <c r="B63" s="475" t="s">
        <v>196</v>
      </c>
      <c r="C63" s="14" t="s">
        <v>38</v>
      </c>
      <c r="D63" s="476">
        <v>7500</v>
      </c>
      <c r="E63" s="476"/>
      <c r="F63" s="102"/>
      <c r="G63" s="102"/>
      <c r="H63" s="102">
        <v>7146.2479999999996</v>
      </c>
      <c r="I63" s="102"/>
      <c r="J63" s="102">
        <v>2969</v>
      </c>
      <c r="K63" s="102"/>
      <c r="L63" s="102"/>
      <c r="M63" s="102">
        <f>N63+O63</f>
        <v>1907</v>
      </c>
      <c r="N63" s="102">
        <v>1907</v>
      </c>
      <c r="O63" s="102"/>
      <c r="P63" s="482" t="s">
        <v>491</v>
      </c>
      <c r="Q63" s="166">
        <f t="shared" si="21"/>
        <v>0</v>
      </c>
      <c r="R63" s="166">
        <f t="shared" si="17"/>
        <v>2969</v>
      </c>
      <c r="S63" s="166">
        <f t="shared" si="18"/>
        <v>2624</v>
      </c>
      <c r="T63" s="166">
        <f t="shared" si="5"/>
        <v>0</v>
      </c>
      <c r="U63" s="166">
        <f t="shared" si="6"/>
        <v>4177.2479999999996</v>
      </c>
      <c r="V63" s="166">
        <f t="shared" si="7"/>
        <v>7146.2479999999996</v>
      </c>
      <c r="W63" s="166">
        <f t="shared" si="8"/>
        <v>2969</v>
      </c>
    </row>
    <row r="64" spans="1:23" s="325" customFormat="1" ht="28.5" customHeight="1">
      <c r="A64" s="461" t="s">
        <v>28</v>
      </c>
      <c r="B64" s="462" t="s">
        <v>471</v>
      </c>
      <c r="C64" s="472"/>
      <c r="D64" s="463">
        <f>SUM(D65:D67)</f>
        <v>121000</v>
      </c>
      <c r="E64" s="463">
        <f t="shared" ref="E64:O64" si="22">SUM(E65:E67)</f>
        <v>57689</v>
      </c>
      <c r="F64" s="463">
        <f t="shared" si="22"/>
        <v>0</v>
      </c>
      <c r="G64" s="463">
        <f t="shared" si="22"/>
        <v>4381</v>
      </c>
      <c r="H64" s="463">
        <f t="shared" si="22"/>
        <v>4381</v>
      </c>
      <c r="I64" s="463">
        <f t="shared" si="22"/>
        <v>32902.184000000001</v>
      </c>
      <c r="J64" s="463">
        <f t="shared" si="22"/>
        <v>32902.184000000001</v>
      </c>
      <c r="K64" s="463">
        <f t="shared" si="22"/>
        <v>32902.184000000001</v>
      </c>
      <c r="L64" s="463">
        <f t="shared" si="22"/>
        <v>24786.815999999999</v>
      </c>
      <c r="M64" s="463">
        <f t="shared" si="22"/>
        <v>59786.815999999999</v>
      </c>
      <c r="N64" s="463">
        <f t="shared" si="22"/>
        <v>35000</v>
      </c>
      <c r="O64" s="463">
        <f t="shared" si="22"/>
        <v>24786.815999999999</v>
      </c>
      <c r="P64" s="483"/>
      <c r="Q64" s="166">
        <f t="shared" si="21"/>
        <v>0</v>
      </c>
      <c r="R64" s="166">
        <f t="shared" si="17"/>
        <v>32902.184000000001</v>
      </c>
      <c r="S64" s="166">
        <f t="shared" si="18"/>
        <v>28310.999999999993</v>
      </c>
      <c r="T64" s="166">
        <f t="shared" si="5"/>
        <v>24786.815999999999</v>
      </c>
      <c r="U64" s="166">
        <f t="shared" si="6"/>
        <v>-28521.184000000001</v>
      </c>
      <c r="V64" s="166">
        <f t="shared" si="7"/>
        <v>0</v>
      </c>
      <c r="W64" s="166">
        <f t="shared" si="8"/>
        <v>0</v>
      </c>
    </row>
    <row r="65" spans="1:23" s="165" customFormat="1" ht="45">
      <c r="A65" s="13">
        <v>2</v>
      </c>
      <c r="B65" s="475" t="s">
        <v>280</v>
      </c>
      <c r="C65" s="14" t="s">
        <v>30</v>
      </c>
      <c r="D65" s="476">
        <v>65000</v>
      </c>
      <c r="E65" s="476">
        <v>38689</v>
      </c>
      <c r="F65" s="102"/>
      <c r="G65" s="102">
        <v>2268</v>
      </c>
      <c r="H65" s="102">
        <f>G65</f>
        <v>2268</v>
      </c>
      <c r="I65" s="102">
        <v>18689</v>
      </c>
      <c r="J65" s="102">
        <f t="shared" ref="J65:K66" si="23">I65</f>
        <v>18689</v>
      </c>
      <c r="K65" s="102">
        <f t="shared" si="23"/>
        <v>18689</v>
      </c>
      <c r="L65" s="102">
        <v>20000</v>
      </c>
      <c r="M65" s="102">
        <f>N65+O65</f>
        <v>30000</v>
      </c>
      <c r="N65" s="102">
        <v>10000</v>
      </c>
      <c r="O65" s="102">
        <v>20000</v>
      </c>
      <c r="P65" s="484" t="s">
        <v>483</v>
      </c>
      <c r="Q65" s="166">
        <f t="shared" si="21"/>
        <v>0</v>
      </c>
      <c r="R65" s="166">
        <f t="shared" si="17"/>
        <v>18689</v>
      </c>
      <c r="S65" s="166">
        <f t="shared" si="18"/>
        <v>16311</v>
      </c>
      <c r="T65" s="166">
        <f t="shared" si="5"/>
        <v>20000</v>
      </c>
      <c r="U65" s="166">
        <f t="shared" si="6"/>
        <v>-16421</v>
      </c>
      <c r="V65" s="166">
        <f t="shared" si="7"/>
        <v>0</v>
      </c>
      <c r="W65" s="166">
        <f t="shared" si="8"/>
        <v>0</v>
      </c>
    </row>
    <row r="66" spans="1:23" s="165" customFormat="1" ht="31.5">
      <c r="A66" s="13">
        <v>3</v>
      </c>
      <c r="B66" s="485" t="s">
        <v>281</v>
      </c>
      <c r="C66" s="14" t="s">
        <v>350</v>
      </c>
      <c r="D66" s="476">
        <v>26000</v>
      </c>
      <c r="E66" s="476">
        <v>9000</v>
      </c>
      <c r="F66" s="486"/>
      <c r="G66" s="486">
        <v>858</v>
      </c>
      <c r="H66" s="102">
        <f>G66</f>
        <v>858</v>
      </c>
      <c r="I66" s="486">
        <v>6258</v>
      </c>
      <c r="J66" s="486">
        <f t="shared" si="23"/>
        <v>6258</v>
      </c>
      <c r="K66" s="486">
        <f t="shared" si="23"/>
        <v>6258</v>
      </c>
      <c r="L66" s="486">
        <v>2742</v>
      </c>
      <c r="M66" s="486">
        <f>N66+O66</f>
        <v>12742</v>
      </c>
      <c r="N66" s="486">
        <v>10000</v>
      </c>
      <c r="O66" s="486">
        <v>2742</v>
      </c>
      <c r="P66" s="484" t="s">
        <v>476</v>
      </c>
      <c r="Q66" s="166">
        <f t="shared" si="21"/>
        <v>0</v>
      </c>
      <c r="R66" s="166">
        <f t="shared" si="17"/>
        <v>6258</v>
      </c>
      <c r="S66" s="166">
        <f t="shared" si="18"/>
        <v>7000</v>
      </c>
      <c r="T66" s="166">
        <f t="shared" si="5"/>
        <v>2742</v>
      </c>
      <c r="U66" s="166">
        <f t="shared" si="6"/>
        <v>-5400</v>
      </c>
      <c r="V66" s="166">
        <f t="shared" si="7"/>
        <v>0</v>
      </c>
      <c r="W66" s="166">
        <f t="shared" si="8"/>
        <v>0</v>
      </c>
    </row>
    <row r="67" spans="1:23" s="165" customFormat="1" ht="30">
      <c r="A67" s="13">
        <v>4</v>
      </c>
      <c r="B67" s="485" t="s">
        <v>282</v>
      </c>
      <c r="C67" s="28" t="s">
        <v>38</v>
      </c>
      <c r="D67" s="476">
        <v>30000</v>
      </c>
      <c r="E67" s="476">
        <v>10000</v>
      </c>
      <c r="F67" s="486"/>
      <c r="G67" s="102">
        <v>1255</v>
      </c>
      <c r="H67" s="102">
        <f>G67</f>
        <v>1255</v>
      </c>
      <c r="I67" s="486">
        <v>7955.1840000000002</v>
      </c>
      <c r="J67" s="486">
        <f t="shared" ref="J67" si="24">I67</f>
        <v>7955.1840000000002</v>
      </c>
      <c r="K67" s="486">
        <f t="shared" ref="K67" si="25">J67</f>
        <v>7955.1840000000002</v>
      </c>
      <c r="L67" s="486">
        <v>2044.8159999999998</v>
      </c>
      <c r="M67" s="486">
        <f>N67+O67</f>
        <v>17044.815999999999</v>
      </c>
      <c r="N67" s="486">
        <v>15000</v>
      </c>
      <c r="O67" s="486">
        <v>2044.816</v>
      </c>
      <c r="P67" s="484" t="s">
        <v>489</v>
      </c>
      <c r="Q67" s="166">
        <f t="shared" si="21"/>
        <v>0</v>
      </c>
      <c r="R67" s="166">
        <f t="shared" si="17"/>
        <v>7955.1840000000002</v>
      </c>
      <c r="S67" s="166">
        <f t="shared" si="18"/>
        <v>5000</v>
      </c>
      <c r="T67" s="166">
        <f t="shared" si="5"/>
        <v>2044.8159999999998</v>
      </c>
      <c r="U67" s="166">
        <f t="shared" si="6"/>
        <v>-6700.1840000000002</v>
      </c>
      <c r="V67" s="166">
        <f t="shared" si="7"/>
        <v>0</v>
      </c>
      <c r="W67" s="166">
        <f t="shared" si="8"/>
        <v>0</v>
      </c>
    </row>
    <row r="68" spans="1:23" ht="25.5" customHeight="1">
      <c r="A68" s="461" t="s">
        <v>28</v>
      </c>
      <c r="B68" s="462" t="s">
        <v>470</v>
      </c>
      <c r="C68" s="472"/>
      <c r="D68" s="464">
        <f>SUM(D69:D70)</f>
        <v>58000</v>
      </c>
      <c r="E68" s="464">
        <f t="shared" ref="E68:O68" si="26">SUM(E69:E70)</f>
        <v>0</v>
      </c>
      <c r="F68" s="464">
        <f t="shared" si="26"/>
        <v>0</v>
      </c>
      <c r="G68" s="464">
        <f t="shared" si="26"/>
        <v>0</v>
      </c>
      <c r="H68" s="464">
        <f t="shared" si="26"/>
        <v>0</v>
      </c>
      <c r="I68" s="464">
        <f t="shared" si="26"/>
        <v>0</v>
      </c>
      <c r="J68" s="464">
        <f t="shared" si="26"/>
        <v>0</v>
      </c>
      <c r="K68" s="464">
        <f t="shared" si="26"/>
        <v>0</v>
      </c>
      <c r="L68" s="464">
        <f t="shared" si="26"/>
        <v>0</v>
      </c>
      <c r="M68" s="464">
        <f t="shared" si="26"/>
        <v>15500</v>
      </c>
      <c r="N68" s="464">
        <f t="shared" si="26"/>
        <v>15500</v>
      </c>
      <c r="O68" s="464">
        <f t="shared" si="26"/>
        <v>0</v>
      </c>
      <c r="P68" s="487"/>
      <c r="Q68" s="166">
        <f t="shared" si="21"/>
        <v>0</v>
      </c>
      <c r="R68" s="166">
        <f t="shared" si="17"/>
        <v>0</v>
      </c>
      <c r="S68" s="166">
        <f t="shared" si="18"/>
        <v>42500</v>
      </c>
      <c r="T68" s="166">
        <f t="shared" si="5"/>
        <v>0</v>
      </c>
      <c r="U68" s="166">
        <f t="shared" si="6"/>
        <v>0</v>
      </c>
      <c r="V68" s="166">
        <f t="shared" si="7"/>
        <v>0</v>
      </c>
      <c r="W68" s="166">
        <f t="shared" si="8"/>
        <v>0</v>
      </c>
    </row>
    <row r="69" spans="1:23" ht="31.5">
      <c r="A69" s="13">
        <v>5</v>
      </c>
      <c r="B69" s="485" t="s">
        <v>467</v>
      </c>
      <c r="C69" s="14" t="s">
        <v>469</v>
      </c>
      <c r="D69" s="476">
        <v>30000</v>
      </c>
      <c r="E69" s="476"/>
      <c r="F69" s="486"/>
      <c r="G69" s="486"/>
      <c r="H69" s="102"/>
      <c r="I69" s="486"/>
      <c r="J69" s="486"/>
      <c r="K69" s="486"/>
      <c r="L69" s="486"/>
      <c r="M69" s="486">
        <v>15000</v>
      </c>
      <c r="N69" s="486">
        <v>15000</v>
      </c>
      <c r="O69" s="486"/>
      <c r="P69" s="474" t="s">
        <v>486</v>
      </c>
      <c r="Q69" s="166">
        <f t="shared" si="21"/>
        <v>0</v>
      </c>
      <c r="R69" s="166">
        <f t="shared" si="17"/>
        <v>0</v>
      </c>
      <c r="S69" s="166">
        <f t="shared" si="18"/>
        <v>15000</v>
      </c>
      <c r="T69" s="166">
        <f t="shared" si="5"/>
        <v>0</v>
      </c>
      <c r="U69" s="166">
        <f t="shared" si="6"/>
        <v>0</v>
      </c>
      <c r="V69" s="166">
        <f t="shared" si="7"/>
        <v>0</v>
      </c>
      <c r="W69" s="166">
        <f t="shared" si="8"/>
        <v>0</v>
      </c>
    </row>
    <row r="70" spans="1:23" s="93" customFormat="1" ht="30.75" customHeight="1">
      <c r="A70" s="13">
        <v>6</v>
      </c>
      <c r="B70" s="485" t="s">
        <v>468</v>
      </c>
      <c r="C70" s="28" t="s">
        <v>111</v>
      </c>
      <c r="D70" s="476">
        <v>28000</v>
      </c>
      <c r="E70" s="476"/>
      <c r="F70" s="486"/>
      <c r="G70" s="102"/>
      <c r="H70" s="102"/>
      <c r="I70" s="486"/>
      <c r="J70" s="486"/>
      <c r="K70" s="486"/>
      <c r="L70" s="486"/>
      <c r="M70" s="486">
        <v>500</v>
      </c>
      <c r="N70" s="486">
        <v>500</v>
      </c>
      <c r="O70" s="486"/>
      <c r="P70" s="484" t="s">
        <v>490</v>
      </c>
      <c r="Q70" s="166">
        <f t="shared" si="21"/>
        <v>0</v>
      </c>
      <c r="R70" s="166">
        <f t="shared" si="17"/>
        <v>0</v>
      </c>
      <c r="S70" s="166">
        <f t="shared" si="18"/>
        <v>27500</v>
      </c>
      <c r="T70" s="166">
        <f t="shared" si="5"/>
        <v>0</v>
      </c>
      <c r="U70" s="166">
        <f t="shared" si="6"/>
        <v>0</v>
      </c>
      <c r="V70" s="166">
        <f t="shared" si="7"/>
        <v>0</v>
      </c>
      <c r="W70" s="166">
        <f t="shared" si="8"/>
        <v>0</v>
      </c>
    </row>
    <row r="71" spans="1:23" ht="16.5" customHeight="1">
      <c r="A71" s="392"/>
      <c r="B71" s="393"/>
      <c r="C71" s="394"/>
      <c r="D71" s="394"/>
      <c r="E71" s="394"/>
      <c r="F71" s="395"/>
      <c r="G71" s="395"/>
      <c r="H71" s="395"/>
      <c r="I71" s="395"/>
      <c r="J71" s="395"/>
      <c r="K71" s="395"/>
      <c r="L71" s="395"/>
      <c r="M71" s="395"/>
      <c r="N71" s="395"/>
      <c r="O71" s="395"/>
      <c r="P71" s="396"/>
    </row>
    <row r="72" spans="1:23" ht="16.5" customHeight="1">
      <c r="A72" s="392"/>
      <c r="B72" s="393"/>
      <c r="C72" s="394"/>
      <c r="D72" s="394"/>
      <c r="E72" s="394"/>
      <c r="F72" s="395"/>
      <c r="G72" s="395"/>
      <c r="H72" s="395"/>
      <c r="I72" s="395"/>
      <c r="J72" s="395"/>
      <c r="K72" s="395"/>
      <c r="L72" s="395"/>
      <c r="M72" s="395"/>
      <c r="N72" s="395"/>
      <c r="O72" s="395"/>
      <c r="P72" s="396"/>
    </row>
    <row r="73" spans="1:23" ht="16.5" customHeight="1">
      <c r="A73" s="392"/>
      <c r="B73" s="393"/>
      <c r="C73" s="394"/>
      <c r="D73" s="394"/>
      <c r="E73" s="394"/>
      <c r="F73" s="395"/>
      <c r="G73" s="395"/>
      <c r="H73" s="395"/>
      <c r="I73" s="395"/>
      <c r="J73" s="395"/>
      <c r="K73" s="395"/>
      <c r="L73" s="395"/>
      <c r="M73" s="395"/>
      <c r="N73" s="395"/>
      <c r="O73" s="395"/>
      <c r="P73" s="396"/>
    </row>
    <row r="74" spans="1:23" ht="16.5" customHeight="1">
      <c r="A74" s="392"/>
      <c r="B74" s="393"/>
      <c r="C74" s="394"/>
      <c r="D74" s="394"/>
      <c r="E74" s="394"/>
      <c r="F74" s="395"/>
      <c r="G74" s="395"/>
      <c r="H74" s="395"/>
      <c r="I74" s="395"/>
      <c r="J74" s="395"/>
      <c r="K74" s="395"/>
      <c r="L74" s="395"/>
      <c r="M74" s="395"/>
      <c r="N74" s="395"/>
      <c r="O74" s="395"/>
      <c r="P74" s="396"/>
    </row>
    <row r="75" spans="1:23" ht="16.5" customHeight="1">
      <c r="A75" s="392"/>
      <c r="B75" s="393"/>
      <c r="C75" s="394"/>
      <c r="D75" s="394"/>
      <c r="E75" s="394"/>
      <c r="F75" s="395"/>
      <c r="G75" s="395"/>
      <c r="H75" s="395"/>
      <c r="I75" s="395"/>
      <c r="J75" s="395"/>
      <c r="K75" s="395"/>
      <c r="L75" s="395"/>
      <c r="M75" s="395"/>
      <c r="N75" s="395"/>
      <c r="O75" s="395"/>
      <c r="P75" s="396"/>
    </row>
    <row r="76" spans="1:23" ht="16.5" customHeight="1">
      <c r="A76" s="392"/>
      <c r="B76" s="393"/>
      <c r="C76" s="394"/>
      <c r="D76" s="394"/>
      <c r="E76" s="394"/>
      <c r="F76" s="395"/>
      <c r="G76" s="395"/>
      <c r="H76" s="395"/>
      <c r="I76" s="395"/>
      <c r="J76" s="395"/>
      <c r="K76" s="395"/>
      <c r="L76" s="395"/>
      <c r="M76" s="395"/>
      <c r="N76" s="395"/>
      <c r="O76" s="395"/>
      <c r="P76" s="396"/>
    </row>
    <row r="77" spans="1:23" ht="16.5" customHeight="1">
      <c r="A77" s="392"/>
      <c r="B77" s="393"/>
      <c r="C77" s="394"/>
      <c r="D77" s="394"/>
      <c r="E77" s="394"/>
      <c r="F77" s="395"/>
      <c r="G77" s="395"/>
      <c r="H77" s="395"/>
      <c r="I77" s="395"/>
      <c r="J77" s="395"/>
      <c r="K77" s="395"/>
      <c r="L77" s="395"/>
      <c r="M77" s="395"/>
      <c r="N77" s="395"/>
      <c r="O77" s="395"/>
      <c r="P77" s="396"/>
    </row>
    <row r="78" spans="1:23" ht="16.5" customHeight="1">
      <c r="B78" s="398"/>
      <c r="C78" s="394"/>
      <c r="D78" s="394"/>
      <c r="E78" s="394"/>
      <c r="F78" s="395"/>
      <c r="G78" s="395"/>
      <c r="H78" s="395"/>
      <c r="I78" s="395"/>
      <c r="J78" s="395"/>
      <c r="K78" s="395"/>
      <c r="L78" s="395"/>
      <c r="M78" s="395"/>
      <c r="N78" s="395"/>
      <c r="O78" s="395"/>
      <c r="P78" s="396"/>
    </row>
    <row r="79" spans="1:23" ht="31.5" customHeight="1">
      <c r="B79" s="533"/>
      <c r="C79" s="533"/>
      <c r="D79" s="424"/>
      <c r="E79" s="424"/>
      <c r="F79" s="424"/>
      <c r="G79" s="424"/>
      <c r="H79" s="424"/>
      <c r="I79" s="424"/>
      <c r="J79" s="424"/>
      <c r="K79" s="424"/>
      <c r="L79" s="428"/>
      <c r="M79" s="424"/>
      <c r="N79" s="428"/>
      <c r="O79" s="428"/>
    </row>
    <row r="80" spans="1:23" ht="20.100000000000001" customHeight="1">
      <c r="A80" s="401"/>
    </row>
    <row r="81" spans="1:15">
      <c r="A81" s="401"/>
      <c r="B81" s="166"/>
      <c r="C81" s="166"/>
      <c r="D81" s="166"/>
      <c r="E81" s="166"/>
      <c r="F81" s="166"/>
      <c r="G81" s="166"/>
      <c r="H81" s="166"/>
      <c r="I81" s="166"/>
      <c r="J81" s="166"/>
      <c r="K81" s="166"/>
      <c r="L81" s="166"/>
      <c r="M81" s="166"/>
      <c r="N81" s="166"/>
      <c r="O81" s="166"/>
    </row>
    <row r="82" spans="1:15">
      <c r="A82" s="401"/>
      <c r="B82" s="166"/>
      <c r="C82" s="166"/>
      <c r="D82" s="166"/>
      <c r="E82" s="166"/>
      <c r="F82" s="166"/>
      <c r="G82" s="166"/>
      <c r="H82" s="166"/>
      <c r="I82" s="166"/>
      <c r="J82" s="166"/>
      <c r="K82" s="166"/>
      <c r="L82" s="166"/>
      <c r="M82" s="166"/>
      <c r="N82" s="166"/>
      <c r="O82" s="166"/>
    </row>
    <row r="83" spans="1:15">
      <c r="A83" s="401"/>
      <c r="B83" s="166"/>
      <c r="C83" s="166"/>
      <c r="D83" s="166"/>
      <c r="E83" s="166"/>
      <c r="F83" s="166"/>
      <c r="G83" s="166"/>
      <c r="H83" s="166"/>
      <c r="I83" s="166"/>
      <c r="J83" s="166"/>
      <c r="K83" s="166"/>
      <c r="L83" s="166"/>
      <c r="M83" s="166"/>
      <c r="N83" s="166"/>
      <c r="O83" s="166"/>
    </row>
    <row r="84" spans="1:15" s="400" customFormat="1">
      <c r="A84" s="401"/>
      <c r="B84" s="166"/>
      <c r="C84" s="166"/>
      <c r="D84" s="166"/>
      <c r="E84" s="166"/>
      <c r="F84" s="166"/>
      <c r="G84" s="166"/>
      <c r="H84" s="166"/>
      <c r="I84" s="166"/>
      <c r="J84" s="166"/>
      <c r="K84" s="166"/>
      <c r="L84" s="166"/>
      <c r="M84" s="166"/>
      <c r="N84" s="166"/>
      <c r="O84" s="166"/>
    </row>
    <row r="85" spans="1:15" s="400" customFormat="1">
      <c r="A85" s="401"/>
      <c r="B85" s="166"/>
      <c r="C85" s="166"/>
      <c r="D85" s="166"/>
      <c r="E85" s="166"/>
      <c r="F85" s="166"/>
      <c r="G85" s="166"/>
      <c r="H85" s="166"/>
      <c r="I85" s="166"/>
      <c r="J85" s="166"/>
      <c r="K85" s="166"/>
      <c r="L85" s="166"/>
      <c r="M85" s="166"/>
      <c r="N85" s="166"/>
      <c r="O85" s="166"/>
    </row>
    <row r="86" spans="1:15" s="400" customFormat="1">
      <c r="A86" s="401"/>
      <c r="B86" s="166"/>
      <c r="C86" s="166"/>
      <c r="D86" s="166"/>
      <c r="E86" s="166"/>
      <c r="F86" s="166"/>
      <c r="G86" s="166"/>
      <c r="H86" s="166"/>
      <c r="I86" s="166"/>
      <c r="J86" s="166"/>
      <c r="K86" s="166"/>
      <c r="L86" s="166"/>
      <c r="M86" s="166"/>
      <c r="N86" s="166"/>
      <c r="O86" s="166"/>
    </row>
    <row r="87" spans="1:15" s="400" customFormat="1">
      <c r="A87" s="401"/>
      <c r="B87" s="166"/>
      <c r="C87" s="166"/>
      <c r="D87" s="166"/>
      <c r="E87" s="166"/>
      <c r="F87" s="166"/>
      <c r="G87" s="166"/>
      <c r="H87" s="166"/>
      <c r="I87" s="166"/>
      <c r="J87" s="166"/>
      <c r="K87" s="166"/>
      <c r="L87" s="166"/>
      <c r="M87" s="166"/>
      <c r="N87" s="166"/>
      <c r="O87" s="166"/>
    </row>
    <row r="88" spans="1:15" s="400" customFormat="1">
      <c r="A88" s="401"/>
      <c r="B88" s="166"/>
      <c r="C88" s="166"/>
      <c r="D88" s="166"/>
      <c r="E88" s="166"/>
      <c r="F88" s="166"/>
      <c r="G88" s="166"/>
      <c r="H88" s="166"/>
      <c r="I88" s="166"/>
      <c r="J88" s="166"/>
      <c r="K88" s="166"/>
      <c r="L88" s="166"/>
      <c r="M88" s="166"/>
      <c r="N88" s="166"/>
      <c r="O88" s="166"/>
    </row>
    <row r="89" spans="1:15" s="400" customFormat="1">
      <c r="A89" s="401"/>
      <c r="B89" s="166"/>
      <c r="C89" s="166"/>
      <c r="D89" s="166"/>
      <c r="E89" s="166"/>
      <c r="F89" s="166"/>
      <c r="G89" s="166"/>
      <c r="H89" s="166"/>
      <c r="I89" s="166"/>
      <c r="J89" s="166"/>
      <c r="K89" s="166"/>
      <c r="L89" s="166"/>
      <c r="M89" s="166"/>
      <c r="N89" s="166"/>
      <c r="O89" s="166"/>
    </row>
    <row r="90" spans="1:15" s="400" customFormat="1">
      <c r="A90" s="401"/>
      <c r="B90" s="166"/>
      <c r="C90" s="166"/>
      <c r="D90" s="166"/>
      <c r="E90" s="166"/>
      <c r="F90" s="166"/>
      <c r="G90" s="166"/>
      <c r="H90" s="166"/>
      <c r="I90" s="166"/>
      <c r="J90" s="166"/>
      <c r="K90" s="166"/>
      <c r="L90" s="166"/>
      <c r="M90" s="166"/>
      <c r="N90" s="166"/>
      <c r="O90" s="166"/>
    </row>
    <row r="91" spans="1:15" s="400" customFormat="1">
      <c r="A91" s="401"/>
      <c r="B91" s="166"/>
      <c r="C91" s="166"/>
      <c r="D91" s="166"/>
      <c r="E91" s="166"/>
      <c r="F91" s="166"/>
      <c r="G91" s="166"/>
      <c r="H91" s="166"/>
      <c r="I91" s="166"/>
      <c r="J91" s="166"/>
      <c r="K91" s="166"/>
      <c r="L91" s="166"/>
      <c r="M91" s="166"/>
      <c r="N91" s="166"/>
      <c r="O91" s="166"/>
    </row>
    <row r="92" spans="1:15" s="400" customFormat="1">
      <c r="A92" s="401"/>
      <c r="B92" s="166"/>
      <c r="C92" s="166"/>
      <c r="D92" s="166"/>
      <c r="E92" s="166"/>
      <c r="F92" s="166"/>
      <c r="G92" s="166"/>
      <c r="H92" s="166"/>
      <c r="I92" s="166"/>
      <c r="J92" s="166"/>
      <c r="K92" s="166"/>
      <c r="L92" s="166"/>
      <c r="M92" s="166"/>
      <c r="N92" s="166"/>
      <c r="O92" s="166"/>
    </row>
    <row r="93" spans="1:15" s="400" customFormat="1">
      <c r="A93" s="401"/>
      <c r="B93" s="166"/>
      <c r="C93" s="166"/>
      <c r="D93" s="166"/>
      <c r="E93" s="166"/>
      <c r="F93" s="166"/>
      <c r="G93" s="166"/>
      <c r="H93" s="166"/>
      <c r="I93" s="166"/>
      <c r="J93" s="166"/>
      <c r="K93" s="166"/>
      <c r="L93" s="166"/>
      <c r="M93" s="166"/>
      <c r="N93" s="166"/>
      <c r="O93" s="166"/>
    </row>
    <row r="94" spans="1:15" s="400" customFormat="1">
      <c r="A94" s="401"/>
      <c r="B94" s="166"/>
      <c r="C94" s="166"/>
      <c r="D94" s="166"/>
      <c r="E94" s="166"/>
      <c r="F94" s="166"/>
      <c r="G94" s="166"/>
      <c r="H94" s="166"/>
      <c r="I94" s="166"/>
      <c r="J94" s="166"/>
      <c r="K94" s="166"/>
      <c r="L94" s="166"/>
      <c r="M94" s="166"/>
      <c r="N94" s="166"/>
      <c r="O94" s="166"/>
    </row>
    <row r="95" spans="1:15" s="400" customFormat="1">
      <c r="A95" s="401"/>
      <c r="B95" s="166"/>
      <c r="C95" s="166"/>
      <c r="D95" s="166"/>
      <c r="E95" s="166"/>
      <c r="F95" s="166"/>
      <c r="G95" s="166"/>
      <c r="H95" s="166"/>
      <c r="I95" s="166"/>
      <c r="J95" s="166"/>
      <c r="K95" s="166"/>
      <c r="L95" s="166"/>
      <c r="M95" s="166"/>
      <c r="N95" s="166"/>
      <c r="O95" s="166"/>
    </row>
    <row r="96" spans="1:15" s="400" customFormat="1">
      <c r="A96" s="401"/>
      <c r="B96" s="166"/>
      <c r="C96" s="166"/>
      <c r="D96" s="166"/>
      <c r="E96" s="166"/>
      <c r="F96" s="166"/>
      <c r="G96" s="166"/>
      <c r="H96" s="166"/>
      <c r="I96" s="166"/>
      <c r="J96" s="166"/>
      <c r="K96" s="166"/>
      <c r="L96" s="166"/>
      <c r="M96" s="166"/>
      <c r="N96" s="166"/>
      <c r="O96" s="166"/>
    </row>
    <row r="97" spans="1:15" s="400" customFormat="1">
      <c r="A97" s="401"/>
      <c r="B97" s="166"/>
      <c r="C97" s="166"/>
      <c r="D97" s="166"/>
      <c r="E97" s="166"/>
      <c r="F97" s="166"/>
      <c r="G97" s="166"/>
      <c r="H97" s="166"/>
      <c r="I97" s="166"/>
      <c r="J97" s="166"/>
      <c r="K97" s="166"/>
      <c r="L97" s="166"/>
      <c r="M97" s="166"/>
      <c r="N97" s="166"/>
      <c r="O97" s="166"/>
    </row>
    <row r="98" spans="1:15" s="400" customFormat="1">
      <c r="A98" s="401"/>
      <c r="B98" s="166"/>
      <c r="C98" s="166"/>
      <c r="D98" s="166"/>
      <c r="E98" s="166"/>
      <c r="F98" s="166"/>
      <c r="G98" s="166"/>
      <c r="H98" s="166"/>
      <c r="I98" s="166"/>
      <c r="J98" s="166"/>
      <c r="K98" s="166"/>
      <c r="L98" s="166"/>
      <c r="M98" s="166"/>
      <c r="N98" s="166"/>
      <c r="O98" s="166"/>
    </row>
    <row r="99" spans="1:15" s="400" customFormat="1">
      <c r="A99" s="401"/>
      <c r="B99" s="166"/>
      <c r="C99" s="166"/>
      <c r="D99" s="166"/>
      <c r="E99" s="166"/>
      <c r="F99" s="166"/>
      <c r="G99" s="166"/>
      <c r="H99" s="166"/>
      <c r="I99" s="166"/>
      <c r="J99" s="166"/>
      <c r="K99" s="166"/>
      <c r="L99" s="166"/>
      <c r="M99" s="166"/>
      <c r="N99" s="166"/>
      <c r="O99" s="166"/>
    </row>
    <row r="100" spans="1:15" s="400" customFormat="1">
      <c r="A100" s="401"/>
      <c r="B100" s="166"/>
      <c r="C100" s="166"/>
      <c r="D100" s="166"/>
      <c r="E100" s="166"/>
      <c r="F100" s="166"/>
      <c r="G100" s="166"/>
      <c r="H100" s="166"/>
      <c r="I100" s="166"/>
      <c r="J100" s="166"/>
      <c r="K100" s="166"/>
      <c r="L100" s="166"/>
      <c r="M100" s="166"/>
      <c r="N100" s="166"/>
      <c r="O100" s="166"/>
    </row>
    <row r="101" spans="1:15" s="400" customFormat="1">
      <c r="A101" s="401"/>
      <c r="B101" s="166"/>
      <c r="C101" s="166"/>
      <c r="D101" s="166"/>
      <c r="E101" s="166"/>
      <c r="F101" s="166"/>
      <c r="G101" s="166"/>
      <c r="H101" s="166"/>
      <c r="I101" s="166"/>
      <c r="J101" s="166"/>
      <c r="K101" s="166"/>
      <c r="L101" s="166"/>
      <c r="M101" s="166"/>
      <c r="N101" s="166"/>
      <c r="O101" s="166"/>
    </row>
    <row r="102" spans="1:15" s="400" customFormat="1">
      <c r="A102" s="401"/>
      <c r="B102" s="166"/>
      <c r="C102" s="166"/>
      <c r="D102" s="166"/>
      <c r="E102" s="166"/>
      <c r="F102" s="166"/>
      <c r="G102" s="166"/>
      <c r="H102" s="166"/>
      <c r="I102" s="166"/>
      <c r="J102" s="166"/>
      <c r="K102" s="166"/>
      <c r="L102" s="166"/>
      <c r="M102" s="166"/>
      <c r="N102" s="166"/>
      <c r="O102" s="166"/>
    </row>
    <row r="103" spans="1:15" s="400" customFormat="1">
      <c r="A103" s="401"/>
      <c r="B103" s="166"/>
      <c r="C103" s="166"/>
      <c r="D103" s="166"/>
      <c r="E103" s="166"/>
      <c r="F103" s="166"/>
      <c r="G103" s="166"/>
      <c r="H103" s="166"/>
      <c r="I103" s="166"/>
      <c r="J103" s="166"/>
      <c r="K103" s="166"/>
      <c r="L103" s="166"/>
      <c r="M103" s="166"/>
      <c r="N103" s="166"/>
      <c r="O103" s="166"/>
    </row>
    <row r="104" spans="1:15" s="400" customFormat="1">
      <c r="A104" s="401"/>
      <c r="B104" s="166"/>
      <c r="C104" s="166"/>
      <c r="D104" s="166"/>
      <c r="E104" s="166"/>
      <c r="F104" s="166"/>
      <c r="G104" s="166"/>
      <c r="H104" s="166"/>
      <c r="I104" s="166"/>
      <c r="J104" s="166"/>
      <c r="K104" s="166"/>
      <c r="L104" s="166"/>
      <c r="M104" s="166"/>
      <c r="N104" s="166"/>
      <c r="O104" s="166"/>
    </row>
    <row r="105" spans="1:15" s="400" customFormat="1">
      <c r="A105" s="401"/>
      <c r="B105" s="166"/>
      <c r="C105" s="166"/>
      <c r="D105" s="166"/>
      <c r="E105" s="166"/>
      <c r="F105" s="166"/>
      <c r="G105" s="166"/>
      <c r="H105" s="166"/>
      <c r="I105" s="166"/>
      <c r="J105" s="166"/>
      <c r="K105" s="166"/>
      <c r="L105" s="166"/>
      <c r="M105" s="166"/>
      <c r="N105" s="166"/>
      <c r="O105" s="166"/>
    </row>
    <row r="106" spans="1:15" s="400" customFormat="1">
      <c r="A106" s="401"/>
      <c r="B106" s="166"/>
      <c r="C106" s="166"/>
      <c r="D106" s="166"/>
      <c r="E106" s="166"/>
      <c r="F106" s="166"/>
      <c r="G106" s="166"/>
      <c r="H106" s="166"/>
      <c r="I106" s="166"/>
      <c r="J106" s="166"/>
      <c r="K106" s="166"/>
      <c r="L106" s="166"/>
      <c r="M106" s="166"/>
      <c r="N106" s="166"/>
      <c r="O106" s="166"/>
    </row>
    <row r="107" spans="1:15" s="400" customFormat="1">
      <c r="A107" s="401"/>
      <c r="B107" s="166"/>
      <c r="C107" s="166"/>
      <c r="D107" s="166"/>
      <c r="E107" s="166"/>
      <c r="F107" s="166"/>
      <c r="G107" s="166"/>
      <c r="H107" s="166"/>
      <c r="I107" s="166"/>
      <c r="J107" s="166"/>
      <c r="K107" s="166"/>
      <c r="L107" s="166"/>
      <c r="M107" s="166"/>
      <c r="N107" s="166"/>
      <c r="O107" s="166"/>
    </row>
    <row r="108" spans="1:15" s="400" customFormat="1">
      <c r="A108" s="401"/>
      <c r="B108" s="166"/>
      <c r="C108" s="166"/>
      <c r="D108" s="166"/>
      <c r="E108" s="166"/>
      <c r="F108" s="166"/>
      <c r="G108" s="166"/>
      <c r="H108" s="166"/>
      <c r="I108" s="166"/>
      <c r="J108" s="166"/>
      <c r="K108" s="166"/>
      <c r="L108" s="166"/>
      <c r="M108" s="166"/>
      <c r="N108" s="166"/>
      <c r="O108" s="166"/>
    </row>
    <row r="109" spans="1:15" s="400" customFormat="1">
      <c r="A109" s="401"/>
      <c r="B109" s="166"/>
      <c r="C109" s="166"/>
      <c r="D109" s="166"/>
      <c r="E109" s="166"/>
      <c r="F109" s="166"/>
      <c r="G109" s="166"/>
      <c r="H109" s="166"/>
      <c r="I109" s="166"/>
      <c r="J109" s="166"/>
      <c r="K109" s="166"/>
      <c r="L109" s="166"/>
      <c r="M109" s="166"/>
      <c r="N109" s="166"/>
      <c r="O109" s="166"/>
    </row>
    <row r="110" spans="1:15" s="400" customFormat="1">
      <c r="A110" s="401"/>
      <c r="B110" s="166"/>
      <c r="C110" s="166"/>
      <c r="D110" s="166"/>
      <c r="E110" s="166"/>
      <c r="F110" s="166"/>
      <c r="G110" s="166"/>
      <c r="H110" s="166"/>
      <c r="I110" s="166"/>
      <c r="J110" s="166"/>
      <c r="K110" s="166"/>
      <c r="L110" s="166"/>
      <c r="M110" s="166"/>
      <c r="N110" s="166"/>
      <c r="O110" s="166"/>
    </row>
    <row r="111" spans="1:15" s="400" customFormat="1">
      <c r="A111" s="401"/>
      <c r="B111" s="166"/>
      <c r="C111" s="166"/>
      <c r="D111" s="166"/>
      <c r="E111" s="166"/>
      <c r="F111" s="166"/>
      <c r="G111" s="166"/>
      <c r="H111" s="166"/>
      <c r="I111" s="166"/>
      <c r="J111" s="166"/>
      <c r="K111" s="166"/>
      <c r="L111" s="166"/>
      <c r="M111" s="166"/>
      <c r="N111" s="166"/>
      <c r="O111" s="166"/>
    </row>
    <row r="112" spans="1:15" s="400" customFormat="1">
      <c r="A112" s="401"/>
      <c r="B112" s="166"/>
      <c r="C112" s="166"/>
      <c r="D112" s="166"/>
      <c r="E112" s="166"/>
      <c r="F112" s="166"/>
      <c r="G112" s="166"/>
      <c r="H112" s="166"/>
      <c r="I112" s="166"/>
      <c r="J112" s="166"/>
      <c r="K112" s="166"/>
      <c r="L112" s="166"/>
      <c r="M112" s="166"/>
      <c r="N112" s="166"/>
      <c r="O112" s="166"/>
    </row>
    <row r="113" spans="1:15" s="400" customFormat="1">
      <c r="A113" s="401"/>
      <c r="B113" s="166"/>
      <c r="C113" s="166"/>
      <c r="D113" s="166"/>
      <c r="E113" s="166"/>
      <c r="F113" s="166"/>
      <c r="G113" s="166"/>
      <c r="H113" s="166"/>
      <c r="I113" s="166"/>
      <c r="J113" s="166"/>
      <c r="K113" s="166"/>
      <c r="L113" s="166"/>
      <c r="M113" s="166"/>
      <c r="N113" s="166"/>
      <c r="O113" s="166"/>
    </row>
    <row r="114" spans="1:15" s="400" customFormat="1">
      <c r="A114" s="401"/>
      <c r="B114" s="166"/>
      <c r="C114" s="166"/>
      <c r="D114" s="166"/>
      <c r="E114" s="166"/>
      <c r="F114" s="166"/>
      <c r="G114" s="166"/>
      <c r="H114" s="166"/>
      <c r="I114" s="166"/>
      <c r="J114" s="166"/>
      <c r="K114" s="166"/>
      <c r="L114" s="166"/>
      <c r="M114" s="166"/>
      <c r="N114" s="166"/>
      <c r="O114" s="166"/>
    </row>
    <row r="115" spans="1:15" s="400" customFormat="1">
      <c r="A115" s="401"/>
      <c r="B115" s="166"/>
      <c r="C115" s="166"/>
      <c r="D115" s="166"/>
      <c r="E115" s="166"/>
      <c r="F115" s="166"/>
      <c r="G115" s="166"/>
      <c r="H115" s="166"/>
      <c r="I115" s="166"/>
      <c r="J115" s="166"/>
      <c r="K115" s="166"/>
      <c r="L115" s="166"/>
      <c r="M115" s="166"/>
      <c r="N115" s="166"/>
      <c r="O115" s="166"/>
    </row>
    <row r="116" spans="1:15" s="400" customFormat="1">
      <c r="A116" s="401"/>
      <c r="B116" s="166"/>
      <c r="C116" s="166"/>
      <c r="D116" s="166"/>
      <c r="E116" s="166"/>
      <c r="F116" s="166"/>
      <c r="G116" s="166"/>
      <c r="H116" s="166"/>
      <c r="I116" s="166"/>
      <c r="J116" s="166"/>
      <c r="K116" s="166"/>
      <c r="L116" s="166"/>
      <c r="M116" s="166"/>
      <c r="N116" s="166"/>
      <c r="O116" s="166"/>
    </row>
    <row r="117" spans="1:15" s="400" customFormat="1">
      <c r="A117" s="401"/>
      <c r="B117" s="166"/>
      <c r="C117" s="166"/>
      <c r="D117" s="166"/>
      <c r="E117" s="166"/>
      <c r="F117" s="166"/>
      <c r="G117" s="166"/>
      <c r="H117" s="166"/>
      <c r="I117" s="166"/>
      <c r="J117" s="166"/>
      <c r="K117" s="166"/>
      <c r="L117" s="166"/>
      <c r="M117" s="166"/>
      <c r="N117" s="166"/>
      <c r="O117" s="166"/>
    </row>
    <row r="118" spans="1:15" s="400" customFormat="1">
      <c r="A118" s="401"/>
      <c r="B118" s="166"/>
      <c r="C118" s="166"/>
      <c r="D118" s="166"/>
      <c r="E118" s="166"/>
      <c r="F118" s="166"/>
      <c r="G118" s="166"/>
      <c r="H118" s="166"/>
      <c r="I118" s="166"/>
      <c r="J118" s="166"/>
      <c r="K118" s="166"/>
      <c r="L118" s="166"/>
      <c r="M118" s="166"/>
      <c r="N118" s="166"/>
      <c r="O118" s="166"/>
    </row>
    <row r="119" spans="1:15" s="400" customFormat="1">
      <c r="A119" s="401"/>
      <c r="B119" s="166"/>
      <c r="C119" s="166"/>
      <c r="D119" s="166"/>
      <c r="E119" s="166"/>
      <c r="F119" s="166"/>
      <c r="G119" s="166"/>
      <c r="H119" s="166"/>
      <c r="I119" s="166"/>
      <c r="J119" s="166"/>
      <c r="K119" s="166"/>
      <c r="L119" s="166"/>
      <c r="M119" s="166"/>
      <c r="N119" s="166"/>
      <c r="O119" s="166"/>
    </row>
    <row r="120" spans="1:15" s="400" customFormat="1">
      <c r="A120" s="401"/>
      <c r="B120" s="166"/>
      <c r="C120" s="166"/>
      <c r="D120" s="166"/>
      <c r="E120" s="166"/>
      <c r="F120" s="166"/>
      <c r="G120" s="166"/>
      <c r="H120" s="166"/>
      <c r="I120" s="166"/>
      <c r="J120" s="166"/>
      <c r="K120" s="166"/>
      <c r="L120" s="166"/>
      <c r="M120" s="166"/>
      <c r="N120" s="166"/>
      <c r="O120" s="166"/>
    </row>
    <row r="121" spans="1:15" s="400" customFormat="1">
      <c r="A121" s="401"/>
      <c r="B121" s="166"/>
      <c r="C121" s="166"/>
      <c r="D121" s="166"/>
      <c r="E121" s="166"/>
      <c r="F121" s="166"/>
      <c r="G121" s="166"/>
      <c r="H121" s="166"/>
      <c r="I121" s="166"/>
      <c r="J121" s="166"/>
      <c r="K121" s="166"/>
      <c r="L121" s="166"/>
      <c r="M121" s="166"/>
      <c r="N121" s="166"/>
      <c r="O121" s="166"/>
    </row>
    <row r="122" spans="1:15" s="400" customFormat="1">
      <c r="A122" s="401"/>
      <c r="B122" s="166"/>
      <c r="C122" s="166"/>
      <c r="D122" s="166"/>
      <c r="E122" s="166"/>
      <c r="F122" s="166"/>
      <c r="G122" s="166"/>
      <c r="H122" s="166"/>
      <c r="I122" s="166"/>
      <c r="J122" s="166"/>
      <c r="K122" s="166"/>
      <c r="L122" s="166"/>
      <c r="M122" s="166"/>
      <c r="N122" s="166"/>
      <c r="O122" s="166"/>
    </row>
    <row r="123" spans="1:15" s="400" customFormat="1">
      <c r="A123" s="401"/>
      <c r="B123" s="166"/>
      <c r="C123" s="166"/>
      <c r="D123" s="166"/>
      <c r="E123" s="166"/>
      <c r="F123" s="166"/>
      <c r="G123" s="166"/>
      <c r="H123" s="166"/>
      <c r="I123" s="166"/>
      <c r="J123" s="166"/>
      <c r="K123" s="166"/>
      <c r="L123" s="166"/>
      <c r="M123" s="166"/>
      <c r="N123" s="166"/>
      <c r="O123" s="166"/>
    </row>
    <row r="124" spans="1:15" s="400" customFormat="1">
      <c r="A124" s="401"/>
      <c r="B124" s="166"/>
      <c r="C124" s="166"/>
      <c r="D124" s="166"/>
      <c r="E124" s="166"/>
      <c r="F124" s="166"/>
      <c r="G124" s="166"/>
      <c r="H124" s="166"/>
      <c r="I124" s="166"/>
      <c r="J124" s="166"/>
      <c r="K124" s="166"/>
      <c r="L124" s="166"/>
      <c r="M124" s="166"/>
      <c r="N124" s="166"/>
      <c r="O124" s="166"/>
    </row>
    <row r="125" spans="1:15" s="400" customFormat="1">
      <c r="A125" s="401"/>
      <c r="B125" s="166"/>
      <c r="C125" s="166"/>
      <c r="D125" s="166"/>
      <c r="E125" s="166"/>
      <c r="F125" s="166"/>
      <c r="G125" s="166"/>
      <c r="H125" s="166"/>
      <c r="I125" s="166"/>
      <c r="J125" s="166"/>
      <c r="K125" s="166"/>
      <c r="L125" s="166"/>
      <c r="M125" s="166"/>
      <c r="N125" s="166"/>
      <c r="O125" s="166"/>
    </row>
    <row r="126" spans="1:15" s="400" customFormat="1">
      <c r="A126" s="401"/>
      <c r="B126" s="166"/>
      <c r="C126" s="166"/>
      <c r="D126" s="166"/>
      <c r="E126" s="166"/>
      <c r="F126" s="166"/>
      <c r="G126" s="166"/>
      <c r="H126" s="166"/>
      <c r="I126" s="166"/>
      <c r="J126" s="166"/>
      <c r="K126" s="166"/>
      <c r="L126" s="166"/>
      <c r="M126" s="166"/>
      <c r="N126" s="166"/>
      <c r="O126" s="166"/>
    </row>
    <row r="127" spans="1:15" s="400" customFormat="1">
      <c r="A127" s="401"/>
      <c r="B127" s="166"/>
      <c r="C127" s="166"/>
      <c r="D127" s="166"/>
      <c r="E127" s="166"/>
      <c r="F127" s="166"/>
      <c r="G127" s="166"/>
      <c r="H127" s="166"/>
      <c r="I127" s="166"/>
      <c r="J127" s="166"/>
      <c r="K127" s="166"/>
      <c r="L127" s="166"/>
      <c r="M127" s="166"/>
      <c r="N127" s="166"/>
      <c r="O127" s="166"/>
    </row>
    <row r="128" spans="1:15" s="400" customFormat="1">
      <c r="A128" s="401"/>
      <c r="B128" s="166"/>
      <c r="C128" s="166"/>
      <c r="D128" s="166"/>
      <c r="E128" s="166"/>
      <c r="F128" s="166"/>
      <c r="G128" s="166"/>
      <c r="H128" s="166"/>
      <c r="I128" s="166"/>
      <c r="J128" s="166"/>
      <c r="K128" s="166"/>
      <c r="L128" s="166"/>
      <c r="M128" s="166"/>
      <c r="N128" s="166"/>
      <c r="O128" s="166"/>
    </row>
    <row r="129" spans="1:15" s="400" customFormat="1">
      <c r="A129" s="401"/>
      <c r="B129" s="166"/>
      <c r="C129" s="166"/>
      <c r="D129" s="166"/>
      <c r="E129" s="166"/>
      <c r="F129" s="166"/>
      <c r="G129" s="166"/>
      <c r="H129" s="166"/>
      <c r="I129" s="166"/>
      <c r="J129" s="166"/>
      <c r="K129" s="166"/>
      <c r="L129" s="166"/>
      <c r="M129" s="166"/>
      <c r="N129" s="166"/>
      <c r="O129" s="166"/>
    </row>
    <row r="130" spans="1:15" s="400" customFormat="1">
      <c r="A130" s="401"/>
      <c r="B130" s="166"/>
      <c r="C130" s="166"/>
      <c r="D130" s="166"/>
      <c r="E130" s="166"/>
      <c r="F130" s="166"/>
      <c r="G130" s="166"/>
      <c r="H130" s="166"/>
      <c r="I130" s="166"/>
      <c r="J130" s="166"/>
      <c r="K130" s="166"/>
      <c r="L130" s="166"/>
      <c r="M130" s="166"/>
      <c r="N130" s="166"/>
      <c r="O130" s="166"/>
    </row>
    <row r="131" spans="1:15" s="400" customFormat="1">
      <c r="A131" s="401"/>
      <c r="B131" s="166"/>
      <c r="C131" s="166"/>
      <c r="D131" s="166"/>
      <c r="E131" s="166"/>
      <c r="F131" s="166"/>
      <c r="G131" s="166"/>
      <c r="H131" s="166"/>
      <c r="I131" s="166"/>
      <c r="J131" s="166"/>
      <c r="K131" s="166"/>
      <c r="L131" s="166"/>
      <c r="M131" s="166"/>
      <c r="N131" s="166"/>
      <c r="O131" s="166"/>
    </row>
    <row r="132" spans="1:15" s="400" customFormat="1">
      <c r="A132" s="401"/>
      <c r="B132" s="166"/>
      <c r="C132" s="166"/>
      <c r="D132" s="166"/>
      <c r="E132" s="166"/>
      <c r="F132" s="166"/>
      <c r="G132" s="166"/>
      <c r="H132" s="166"/>
      <c r="I132" s="166"/>
      <c r="J132" s="166"/>
      <c r="K132" s="166"/>
      <c r="L132" s="166"/>
      <c r="M132" s="166"/>
      <c r="N132" s="166"/>
      <c r="O132" s="166"/>
    </row>
    <row r="133" spans="1:15" s="400" customFormat="1">
      <c r="A133" s="401"/>
      <c r="B133" s="166"/>
      <c r="C133" s="166"/>
      <c r="D133" s="166"/>
      <c r="E133" s="166"/>
      <c r="F133" s="166"/>
      <c r="G133" s="166"/>
      <c r="H133" s="166"/>
      <c r="I133" s="166"/>
      <c r="J133" s="166"/>
      <c r="K133" s="166"/>
      <c r="L133" s="166"/>
      <c r="M133" s="166"/>
      <c r="N133" s="166"/>
      <c r="O133" s="166"/>
    </row>
    <row r="134" spans="1:15" s="400" customFormat="1">
      <c r="A134" s="401"/>
      <c r="B134" s="166"/>
      <c r="C134" s="166"/>
      <c r="D134" s="166"/>
      <c r="E134" s="166"/>
      <c r="F134" s="166"/>
      <c r="G134" s="166"/>
      <c r="H134" s="166"/>
      <c r="I134" s="166"/>
      <c r="J134" s="166"/>
      <c r="K134" s="166"/>
      <c r="L134" s="166"/>
      <c r="M134" s="166"/>
      <c r="N134" s="166"/>
      <c r="O134" s="166"/>
    </row>
    <row r="135" spans="1:15" s="400" customFormat="1">
      <c r="A135" s="401"/>
      <c r="B135" s="166"/>
      <c r="C135" s="166"/>
      <c r="D135" s="166"/>
      <c r="E135" s="166"/>
      <c r="F135" s="166"/>
      <c r="G135" s="166"/>
      <c r="H135" s="166"/>
      <c r="I135" s="166"/>
      <c r="J135" s="166"/>
      <c r="K135" s="166"/>
      <c r="L135" s="166"/>
      <c r="M135" s="166"/>
      <c r="N135" s="166"/>
      <c r="O135" s="166"/>
    </row>
    <row r="136" spans="1:15" s="400" customFormat="1">
      <c r="A136" s="401"/>
      <c r="B136" s="166"/>
      <c r="C136" s="166"/>
      <c r="D136" s="166"/>
      <c r="E136" s="166"/>
      <c r="F136" s="166"/>
      <c r="G136" s="166"/>
      <c r="H136" s="166"/>
      <c r="I136" s="166"/>
      <c r="J136" s="166"/>
      <c r="K136" s="166"/>
      <c r="L136" s="166"/>
      <c r="M136" s="166"/>
      <c r="N136" s="166"/>
      <c r="O136" s="166"/>
    </row>
    <row r="137" spans="1:15" s="400" customFormat="1">
      <c r="A137" s="401"/>
      <c r="B137" s="166"/>
      <c r="C137" s="166"/>
      <c r="D137" s="166"/>
      <c r="E137" s="166"/>
      <c r="F137" s="166"/>
      <c r="G137" s="166"/>
      <c r="H137" s="166"/>
      <c r="I137" s="166"/>
      <c r="J137" s="166"/>
      <c r="K137" s="166"/>
      <c r="L137" s="166"/>
      <c r="M137" s="166"/>
      <c r="N137" s="166"/>
      <c r="O137" s="166"/>
    </row>
    <row r="138" spans="1:15" s="400" customFormat="1">
      <c r="A138" s="401"/>
      <c r="B138" s="166"/>
      <c r="C138" s="166"/>
      <c r="D138" s="166"/>
      <c r="E138" s="166"/>
      <c r="F138" s="166"/>
      <c r="G138" s="166"/>
      <c r="H138" s="166"/>
      <c r="I138" s="166"/>
      <c r="J138" s="166"/>
      <c r="K138" s="166"/>
      <c r="L138" s="166"/>
      <c r="M138" s="166"/>
      <c r="N138" s="166"/>
      <c r="O138" s="166"/>
    </row>
    <row r="139" spans="1:15" s="400" customFormat="1">
      <c r="A139" s="401"/>
      <c r="B139" s="166"/>
      <c r="C139" s="166"/>
      <c r="D139" s="166"/>
      <c r="E139" s="166"/>
      <c r="F139" s="166"/>
      <c r="G139" s="166"/>
      <c r="H139" s="166"/>
      <c r="I139" s="166"/>
      <c r="J139" s="166"/>
      <c r="K139" s="166"/>
      <c r="L139" s="166"/>
      <c r="M139" s="166"/>
      <c r="N139" s="166"/>
      <c r="O139" s="166"/>
    </row>
    <row r="140" spans="1:15" s="400" customFormat="1">
      <c r="A140" s="401"/>
      <c r="B140" s="166"/>
      <c r="C140" s="166"/>
      <c r="D140" s="166"/>
      <c r="E140" s="166"/>
      <c r="F140" s="166"/>
      <c r="G140" s="166"/>
      <c r="H140" s="166"/>
      <c r="I140" s="166"/>
      <c r="J140" s="166"/>
      <c r="K140" s="166"/>
      <c r="L140" s="166"/>
      <c r="M140" s="166"/>
      <c r="N140" s="166"/>
      <c r="O140" s="166"/>
    </row>
    <row r="141" spans="1:15" s="400" customFormat="1">
      <c r="A141" s="401"/>
      <c r="B141" s="166"/>
      <c r="C141" s="166"/>
      <c r="D141" s="166"/>
      <c r="E141" s="166"/>
      <c r="F141" s="166"/>
      <c r="G141" s="166"/>
      <c r="H141" s="166"/>
      <c r="I141" s="166"/>
      <c r="J141" s="166"/>
      <c r="K141" s="166"/>
      <c r="L141" s="166"/>
      <c r="M141" s="166"/>
      <c r="N141" s="166"/>
      <c r="O141" s="166"/>
    </row>
    <row r="142" spans="1:15" s="400" customFormat="1">
      <c r="A142" s="401"/>
      <c r="B142" s="166"/>
      <c r="C142" s="166"/>
      <c r="D142" s="166"/>
      <c r="E142" s="166"/>
      <c r="F142" s="166"/>
      <c r="G142" s="166"/>
      <c r="H142" s="166"/>
      <c r="I142" s="166"/>
      <c r="J142" s="166"/>
      <c r="K142" s="166"/>
      <c r="L142" s="166"/>
      <c r="M142" s="166"/>
      <c r="N142" s="166"/>
      <c r="O142" s="166"/>
    </row>
    <row r="143" spans="1:15" s="400" customFormat="1">
      <c r="A143" s="401"/>
      <c r="B143" s="166"/>
      <c r="C143" s="166"/>
      <c r="D143" s="166"/>
      <c r="E143" s="166"/>
      <c r="F143" s="166"/>
      <c r="G143" s="166"/>
      <c r="H143" s="166"/>
      <c r="I143" s="166"/>
      <c r="J143" s="166"/>
      <c r="K143" s="166"/>
      <c r="L143" s="166"/>
      <c r="M143" s="166"/>
      <c r="N143" s="166"/>
      <c r="O143" s="166"/>
    </row>
    <row r="144" spans="1:15" s="400" customFormat="1">
      <c r="A144" s="401"/>
      <c r="B144" s="166"/>
      <c r="C144" s="166"/>
      <c r="D144" s="166"/>
      <c r="E144" s="166"/>
      <c r="F144" s="166"/>
      <c r="G144" s="166"/>
      <c r="H144" s="166"/>
      <c r="I144" s="166"/>
      <c r="J144" s="166"/>
      <c r="K144" s="166"/>
      <c r="L144" s="166"/>
      <c r="M144" s="166"/>
      <c r="N144" s="166"/>
      <c r="O144" s="166"/>
    </row>
    <row r="145" spans="1:15" s="400" customFormat="1">
      <c r="A145" s="401"/>
      <c r="B145" s="166"/>
      <c r="C145" s="166"/>
      <c r="D145" s="166"/>
      <c r="E145" s="166"/>
      <c r="F145" s="166"/>
      <c r="G145" s="166"/>
      <c r="H145" s="166"/>
      <c r="I145" s="166"/>
      <c r="J145" s="166"/>
      <c r="K145" s="166"/>
      <c r="L145" s="166"/>
      <c r="M145" s="166"/>
      <c r="N145" s="166"/>
      <c r="O145" s="166"/>
    </row>
    <row r="146" spans="1:15" s="400" customFormat="1">
      <c r="A146" s="401"/>
      <c r="B146" s="166"/>
      <c r="C146" s="166"/>
      <c r="D146" s="166"/>
      <c r="E146" s="166"/>
      <c r="F146" s="166"/>
      <c r="G146" s="166"/>
      <c r="H146" s="166"/>
      <c r="I146" s="166"/>
      <c r="J146" s="166"/>
      <c r="K146" s="166"/>
      <c r="L146" s="166"/>
      <c r="M146" s="166"/>
      <c r="N146" s="166"/>
      <c r="O146" s="166"/>
    </row>
    <row r="147" spans="1:15" s="400" customFormat="1">
      <c r="A147" s="401"/>
      <c r="B147" s="166"/>
      <c r="C147" s="166"/>
      <c r="D147" s="166"/>
      <c r="E147" s="166"/>
      <c r="F147" s="166"/>
      <c r="G147" s="166"/>
      <c r="H147" s="166"/>
      <c r="I147" s="166"/>
      <c r="J147" s="166"/>
      <c r="K147" s="166"/>
      <c r="L147" s="166"/>
      <c r="M147" s="166"/>
      <c r="N147" s="166"/>
      <c r="O147" s="166"/>
    </row>
    <row r="148" spans="1:15" s="400" customFormat="1">
      <c r="A148" s="401"/>
      <c r="B148" s="166"/>
      <c r="C148" s="166"/>
      <c r="D148" s="166"/>
      <c r="E148" s="166"/>
      <c r="F148" s="166"/>
      <c r="G148" s="166"/>
      <c r="H148" s="166"/>
      <c r="I148" s="166"/>
      <c r="J148" s="166"/>
      <c r="K148" s="166"/>
      <c r="L148" s="166"/>
      <c r="M148" s="166"/>
      <c r="N148" s="166"/>
      <c r="O148" s="166"/>
    </row>
    <row r="149" spans="1:15" s="400" customFormat="1">
      <c r="A149" s="401"/>
      <c r="B149" s="166"/>
      <c r="C149" s="166"/>
      <c r="D149" s="166"/>
      <c r="E149" s="166"/>
      <c r="F149" s="166"/>
      <c r="G149" s="166"/>
      <c r="H149" s="166"/>
      <c r="I149" s="166"/>
      <c r="J149" s="166"/>
      <c r="K149" s="166"/>
      <c r="L149" s="166"/>
      <c r="M149" s="166"/>
      <c r="N149" s="166"/>
      <c r="O149" s="166"/>
    </row>
    <row r="150" spans="1:15" s="400" customFormat="1">
      <c r="A150" s="401"/>
      <c r="B150" s="166"/>
      <c r="C150" s="166"/>
      <c r="D150" s="166"/>
      <c r="E150" s="166"/>
      <c r="F150" s="166"/>
      <c r="G150" s="166"/>
      <c r="H150" s="166"/>
      <c r="I150" s="166"/>
      <c r="J150" s="166"/>
      <c r="K150" s="166"/>
      <c r="L150" s="166"/>
      <c r="M150" s="166"/>
      <c r="N150" s="166"/>
      <c r="O150" s="166"/>
    </row>
    <row r="151" spans="1:15" s="400" customFormat="1">
      <c r="A151" s="401"/>
      <c r="B151" s="166"/>
      <c r="C151" s="166"/>
      <c r="D151" s="166"/>
      <c r="E151" s="166"/>
      <c r="F151" s="166"/>
      <c r="G151" s="166"/>
      <c r="H151" s="166"/>
      <c r="I151" s="166"/>
      <c r="J151" s="166"/>
      <c r="K151" s="166"/>
      <c r="L151" s="166"/>
      <c r="M151" s="166"/>
      <c r="N151" s="166"/>
      <c r="O151" s="166"/>
    </row>
    <row r="152" spans="1:15" s="400" customFormat="1">
      <c r="A152" s="401"/>
      <c r="B152" s="166"/>
      <c r="C152" s="166"/>
      <c r="D152" s="166"/>
      <c r="E152" s="166"/>
      <c r="F152" s="166"/>
      <c r="G152" s="166"/>
      <c r="H152" s="166"/>
      <c r="I152" s="166"/>
      <c r="J152" s="166"/>
      <c r="K152" s="166"/>
      <c r="L152" s="166"/>
      <c r="M152" s="166"/>
      <c r="N152" s="166"/>
      <c r="O152" s="166"/>
    </row>
    <row r="153" spans="1:15" s="400" customFormat="1">
      <c r="A153" s="401"/>
      <c r="B153" s="166"/>
      <c r="C153" s="166"/>
      <c r="D153" s="166"/>
      <c r="E153" s="166"/>
      <c r="F153" s="166"/>
      <c r="G153" s="166"/>
      <c r="H153" s="166"/>
      <c r="I153" s="166"/>
      <c r="J153" s="166"/>
      <c r="K153" s="166"/>
      <c r="L153" s="166"/>
      <c r="M153" s="166"/>
      <c r="N153" s="166"/>
      <c r="O153" s="166"/>
    </row>
    <row r="154" spans="1:15" s="400" customFormat="1">
      <c r="A154" s="401"/>
      <c r="B154" s="166"/>
      <c r="C154" s="166"/>
      <c r="D154" s="166"/>
      <c r="E154" s="166"/>
      <c r="F154" s="166"/>
      <c r="G154" s="166"/>
      <c r="H154" s="166"/>
      <c r="I154" s="166"/>
      <c r="J154" s="166"/>
      <c r="K154" s="166"/>
      <c r="L154" s="166"/>
      <c r="M154" s="166"/>
      <c r="N154" s="166"/>
      <c r="O154" s="166"/>
    </row>
    <row r="155" spans="1:15" s="400" customFormat="1">
      <c r="A155" s="401"/>
      <c r="B155" s="166"/>
      <c r="C155" s="166"/>
      <c r="D155" s="166"/>
      <c r="E155" s="166"/>
      <c r="F155" s="166"/>
      <c r="G155" s="166"/>
      <c r="H155" s="166"/>
      <c r="I155" s="166"/>
      <c r="J155" s="166"/>
      <c r="K155" s="166"/>
      <c r="L155" s="166"/>
      <c r="M155" s="166"/>
      <c r="N155" s="166"/>
      <c r="O155" s="166"/>
    </row>
    <row r="156" spans="1:15" s="400" customFormat="1">
      <c r="A156" s="401"/>
      <c r="B156" s="166"/>
      <c r="C156" s="166"/>
      <c r="D156" s="166"/>
      <c r="E156" s="166"/>
      <c r="F156" s="166"/>
      <c r="G156" s="166"/>
      <c r="H156" s="166"/>
      <c r="I156" s="166"/>
      <c r="J156" s="166"/>
      <c r="K156" s="166"/>
      <c r="L156" s="166"/>
      <c r="M156" s="166"/>
      <c r="N156" s="166"/>
      <c r="O156" s="166"/>
    </row>
    <row r="157" spans="1:15" s="400" customFormat="1">
      <c r="A157" s="401"/>
      <c r="B157" s="166"/>
      <c r="C157" s="166"/>
      <c r="D157" s="166"/>
      <c r="E157" s="166"/>
      <c r="F157" s="166"/>
      <c r="G157" s="166"/>
      <c r="H157" s="166"/>
      <c r="I157" s="166"/>
      <c r="J157" s="166"/>
      <c r="K157" s="166"/>
      <c r="L157" s="166"/>
      <c r="M157" s="166"/>
      <c r="N157" s="166"/>
      <c r="O157" s="166"/>
    </row>
    <row r="158" spans="1:15" s="400" customFormat="1">
      <c r="A158" s="401"/>
      <c r="B158" s="166"/>
      <c r="C158" s="166"/>
      <c r="D158" s="166"/>
      <c r="E158" s="166"/>
      <c r="F158" s="166"/>
      <c r="G158" s="166"/>
      <c r="H158" s="166"/>
      <c r="I158" s="166"/>
      <c r="J158" s="166"/>
      <c r="K158" s="166"/>
      <c r="L158" s="166"/>
      <c r="M158" s="166"/>
      <c r="N158" s="166"/>
      <c r="O158" s="166"/>
    </row>
    <row r="159" spans="1:15" s="400" customFormat="1">
      <c r="A159" s="401"/>
      <c r="B159" s="166"/>
      <c r="C159" s="166"/>
      <c r="D159" s="166"/>
      <c r="E159" s="166"/>
      <c r="F159" s="166"/>
      <c r="G159" s="166"/>
      <c r="H159" s="166"/>
      <c r="I159" s="166"/>
      <c r="J159" s="166"/>
      <c r="K159" s="166"/>
      <c r="L159" s="166"/>
      <c r="M159" s="166"/>
      <c r="N159" s="166"/>
      <c r="O159" s="166"/>
    </row>
    <row r="160" spans="1:15" s="400" customFormat="1">
      <c r="A160" s="401"/>
      <c r="B160" s="166"/>
      <c r="C160" s="166"/>
      <c r="D160" s="166"/>
      <c r="E160" s="166"/>
      <c r="F160" s="166"/>
      <c r="G160" s="166"/>
      <c r="H160" s="166"/>
      <c r="I160" s="166"/>
      <c r="J160" s="166"/>
      <c r="K160" s="166"/>
      <c r="L160" s="166"/>
      <c r="M160" s="166"/>
      <c r="N160" s="166"/>
      <c r="O160" s="166"/>
    </row>
    <row r="161" spans="1:15" s="400" customFormat="1">
      <c r="A161" s="401"/>
      <c r="B161" s="166"/>
      <c r="C161" s="166"/>
      <c r="D161" s="166"/>
      <c r="E161" s="166"/>
      <c r="F161" s="166"/>
      <c r="G161" s="166"/>
      <c r="H161" s="166"/>
      <c r="I161" s="166"/>
      <c r="J161" s="166"/>
      <c r="K161" s="166"/>
      <c r="L161" s="166"/>
      <c r="M161" s="166"/>
      <c r="N161" s="166"/>
      <c r="O161" s="166"/>
    </row>
    <row r="162" spans="1:15" s="400" customFormat="1">
      <c r="A162" s="401"/>
      <c r="B162" s="166"/>
      <c r="C162" s="166"/>
      <c r="D162" s="166"/>
      <c r="E162" s="166"/>
      <c r="F162" s="166"/>
      <c r="G162" s="166"/>
      <c r="H162" s="166"/>
      <c r="I162" s="166"/>
      <c r="J162" s="166"/>
      <c r="K162" s="166"/>
      <c r="L162" s="166"/>
      <c r="M162" s="166"/>
      <c r="N162" s="166"/>
      <c r="O162" s="166"/>
    </row>
    <row r="163" spans="1:15" s="400" customFormat="1">
      <c r="A163" s="401"/>
      <c r="B163" s="166"/>
      <c r="C163" s="166"/>
      <c r="D163" s="166"/>
      <c r="E163" s="166"/>
      <c r="F163" s="166"/>
      <c r="G163" s="166"/>
      <c r="H163" s="166"/>
      <c r="I163" s="166"/>
      <c r="J163" s="166"/>
      <c r="K163" s="166"/>
      <c r="L163" s="166"/>
      <c r="M163" s="166"/>
      <c r="N163" s="166"/>
      <c r="O163" s="166"/>
    </row>
    <row r="164" spans="1:15" s="400" customFormat="1">
      <c r="A164" s="401"/>
      <c r="B164" s="166"/>
      <c r="C164" s="166"/>
      <c r="D164" s="166"/>
      <c r="E164" s="166"/>
      <c r="F164" s="166"/>
      <c r="G164" s="166"/>
      <c r="H164" s="166"/>
      <c r="I164" s="166"/>
      <c r="J164" s="166"/>
      <c r="K164" s="166"/>
      <c r="L164" s="166"/>
      <c r="M164" s="166"/>
      <c r="N164" s="166"/>
      <c r="O164" s="166"/>
    </row>
    <row r="165" spans="1:15" s="400" customFormat="1">
      <c r="A165" s="401"/>
      <c r="B165" s="166"/>
      <c r="C165" s="166"/>
      <c r="D165" s="166"/>
      <c r="E165" s="166"/>
      <c r="F165" s="166"/>
      <c r="G165" s="166"/>
      <c r="H165" s="166"/>
      <c r="I165" s="166"/>
      <c r="J165" s="166"/>
      <c r="K165" s="166"/>
      <c r="L165" s="166"/>
      <c r="M165" s="166"/>
      <c r="N165" s="166"/>
      <c r="O165" s="166"/>
    </row>
    <row r="166" spans="1:15" s="400" customFormat="1">
      <c r="A166" s="401"/>
      <c r="B166" s="166"/>
      <c r="C166" s="166"/>
      <c r="D166" s="166"/>
      <c r="E166" s="166"/>
      <c r="F166" s="166"/>
      <c r="G166" s="166"/>
      <c r="H166" s="166"/>
      <c r="I166" s="166"/>
      <c r="J166" s="166"/>
      <c r="K166" s="166"/>
      <c r="L166" s="166"/>
      <c r="M166" s="166"/>
      <c r="N166" s="166"/>
      <c r="O166" s="166"/>
    </row>
    <row r="167" spans="1:15" s="400" customFormat="1">
      <c r="A167" s="401"/>
      <c r="B167" s="166"/>
      <c r="C167" s="166"/>
      <c r="D167" s="166"/>
      <c r="E167" s="166"/>
      <c r="F167" s="166"/>
      <c r="G167" s="166"/>
      <c r="H167" s="166"/>
      <c r="I167" s="166"/>
      <c r="J167" s="166"/>
      <c r="K167" s="166"/>
      <c r="L167" s="166"/>
      <c r="M167" s="166"/>
      <c r="N167" s="166"/>
      <c r="O167" s="166"/>
    </row>
    <row r="168" spans="1:15" s="400" customFormat="1">
      <c r="A168" s="401"/>
      <c r="B168" s="166"/>
      <c r="C168" s="166"/>
      <c r="D168" s="166"/>
      <c r="E168" s="166"/>
      <c r="F168" s="166"/>
      <c r="G168" s="166"/>
      <c r="H168" s="166"/>
      <c r="I168" s="166"/>
      <c r="J168" s="166"/>
      <c r="K168" s="166"/>
      <c r="L168" s="166"/>
      <c r="M168" s="166"/>
      <c r="N168" s="166"/>
      <c r="O168" s="166"/>
    </row>
    <row r="169" spans="1:15" s="400" customFormat="1">
      <c r="A169" s="401"/>
      <c r="B169" s="166"/>
      <c r="C169" s="166"/>
      <c r="D169" s="166"/>
      <c r="E169" s="166"/>
      <c r="F169" s="166"/>
      <c r="G169" s="166"/>
      <c r="H169" s="166"/>
      <c r="I169" s="166"/>
      <c r="J169" s="166"/>
      <c r="K169" s="166"/>
      <c r="L169" s="166"/>
      <c r="M169" s="166"/>
      <c r="N169" s="166"/>
      <c r="O169" s="166"/>
    </row>
    <row r="170" spans="1:15" s="400" customFormat="1">
      <c r="A170" s="401"/>
      <c r="B170" s="166"/>
      <c r="C170" s="166"/>
      <c r="D170" s="166"/>
      <c r="E170" s="166"/>
      <c r="F170" s="166"/>
      <c r="G170" s="166"/>
      <c r="H170" s="166"/>
      <c r="I170" s="166"/>
      <c r="J170" s="166"/>
      <c r="K170" s="166"/>
      <c r="L170" s="166"/>
      <c r="M170" s="166"/>
      <c r="N170" s="166"/>
      <c r="O170" s="166"/>
    </row>
    <row r="171" spans="1:15" s="400" customFormat="1">
      <c r="A171" s="401"/>
      <c r="B171" s="166"/>
      <c r="C171" s="166"/>
      <c r="D171" s="166"/>
      <c r="E171" s="166"/>
      <c r="F171" s="166"/>
      <c r="G171" s="166"/>
      <c r="H171" s="166"/>
      <c r="I171" s="166"/>
      <c r="J171" s="166"/>
      <c r="K171" s="166"/>
      <c r="L171" s="166"/>
      <c r="M171" s="166"/>
      <c r="N171" s="166"/>
      <c r="O171" s="166"/>
    </row>
    <row r="172" spans="1:15" s="400" customFormat="1">
      <c r="A172" s="401"/>
      <c r="B172" s="166"/>
      <c r="C172" s="166"/>
      <c r="D172" s="166"/>
      <c r="E172" s="166"/>
      <c r="F172" s="166"/>
      <c r="G172" s="166"/>
      <c r="H172" s="166"/>
      <c r="I172" s="166"/>
      <c r="J172" s="166"/>
      <c r="K172" s="166"/>
      <c r="L172" s="166"/>
      <c r="M172" s="166"/>
      <c r="N172" s="166"/>
      <c r="O172" s="166"/>
    </row>
    <row r="173" spans="1:15" s="400" customFormat="1">
      <c r="A173" s="401"/>
      <c r="B173" s="166"/>
      <c r="C173" s="166"/>
      <c r="D173" s="166"/>
      <c r="E173" s="166"/>
      <c r="F173" s="166"/>
      <c r="G173" s="166"/>
      <c r="H173" s="166"/>
      <c r="I173" s="166"/>
      <c r="J173" s="166"/>
      <c r="K173" s="166"/>
      <c r="L173" s="166"/>
      <c r="M173" s="166"/>
      <c r="N173" s="166"/>
      <c r="O173" s="166"/>
    </row>
    <row r="174" spans="1:15" s="400" customFormat="1">
      <c r="A174" s="401"/>
      <c r="B174" s="166"/>
      <c r="C174" s="166"/>
      <c r="D174" s="166"/>
      <c r="E174" s="166"/>
      <c r="F174" s="166"/>
      <c r="G174" s="166"/>
      <c r="H174" s="166"/>
      <c r="I174" s="166"/>
      <c r="J174" s="166"/>
      <c r="K174" s="166"/>
      <c r="L174" s="166"/>
      <c r="M174" s="166"/>
      <c r="N174" s="166"/>
      <c r="O174" s="166"/>
    </row>
    <row r="175" spans="1:15" s="400" customFormat="1">
      <c r="A175" s="401"/>
      <c r="B175" s="166"/>
      <c r="C175" s="166"/>
      <c r="D175" s="166"/>
      <c r="E175" s="166"/>
      <c r="F175" s="166"/>
      <c r="G175" s="166"/>
      <c r="H175" s="166"/>
      <c r="I175" s="166"/>
      <c r="J175" s="166"/>
      <c r="K175" s="166"/>
      <c r="L175" s="166"/>
      <c r="M175" s="166"/>
      <c r="N175" s="166"/>
      <c r="O175" s="166"/>
    </row>
    <row r="176" spans="1:15" s="400" customFormat="1">
      <c r="A176" s="401"/>
      <c r="B176" s="166"/>
      <c r="C176" s="166"/>
      <c r="D176" s="166"/>
      <c r="E176" s="166"/>
      <c r="F176" s="166"/>
      <c r="G176" s="166"/>
      <c r="H176" s="166"/>
      <c r="I176" s="166"/>
      <c r="J176" s="166"/>
      <c r="K176" s="166"/>
      <c r="L176" s="166"/>
      <c r="M176" s="166"/>
      <c r="N176" s="166"/>
      <c r="O176" s="166"/>
    </row>
    <row r="177" spans="1:15" s="400" customFormat="1">
      <c r="A177" s="401"/>
      <c r="B177" s="166"/>
      <c r="C177" s="166"/>
      <c r="D177" s="166"/>
      <c r="E177" s="166"/>
      <c r="F177" s="166"/>
      <c r="G177" s="166"/>
      <c r="H177" s="166"/>
      <c r="I177" s="166"/>
      <c r="J177" s="166"/>
      <c r="K177" s="166"/>
      <c r="L177" s="166"/>
      <c r="M177" s="166"/>
      <c r="N177" s="166"/>
      <c r="O177" s="166"/>
    </row>
    <row r="178" spans="1:15" s="400" customFormat="1">
      <c r="A178" s="401"/>
      <c r="B178" s="166"/>
      <c r="C178" s="166"/>
      <c r="D178" s="166"/>
      <c r="E178" s="166"/>
      <c r="F178" s="166"/>
      <c r="G178" s="166"/>
      <c r="H178" s="166"/>
      <c r="I178" s="166"/>
      <c r="J178" s="166"/>
      <c r="K178" s="166"/>
      <c r="L178" s="166"/>
      <c r="M178" s="166"/>
      <c r="N178" s="166"/>
      <c r="O178" s="166"/>
    </row>
    <row r="179" spans="1:15" s="400" customFormat="1">
      <c r="A179" s="401"/>
      <c r="B179" s="166"/>
      <c r="C179" s="166"/>
      <c r="D179" s="166"/>
      <c r="E179" s="166"/>
      <c r="F179" s="166"/>
      <c r="G179" s="166"/>
      <c r="H179" s="166"/>
      <c r="I179" s="166"/>
      <c r="J179" s="166"/>
      <c r="K179" s="166"/>
      <c r="L179" s="166"/>
      <c r="M179" s="166"/>
      <c r="N179" s="166"/>
      <c r="O179" s="166"/>
    </row>
    <row r="180" spans="1:15" s="400" customFormat="1">
      <c r="A180" s="401"/>
      <c r="B180" s="166"/>
      <c r="C180" s="166"/>
      <c r="D180" s="166"/>
      <c r="E180" s="166"/>
      <c r="F180" s="166"/>
      <c r="G180" s="166"/>
      <c r="H180" s="166"/>
      <c r="I180" s="166"/>
      <c r="J180" s="166"/>
      <c r="K180" s="166"/>
      <c r="L180" s="166"/>
      <c r="M180" s="166"/>
      <c r="N180" s="166"/>
      <c r="O180" s="166"/>
    </row>
    <row r="181" spans="1:15" s="400" customFormat="1">
      <c r="A181" s="401"/>
      <c r="B181" s="166"/>
      <c r="C181" s="166"/>
      <c r="D181" s="166"/>
      <c r="E181" s="166"/>
      <c r="F181" s="166"/>
      <c r="G181" s="166"/>
      <c r="H181" s="166"/>
      <c r="I181" s="166"/>
      <c r="J181" s="166"/>
      <c r="K181" s="166"/>
      <c r="L181" s="166"/>
      <c r="M181" s="166"/>
      <c r="N181" s="166"/>
      <c r="O181" s="166"/>
    </row>
    <row r="182" spans="1:15" s="400" customFormat="1">
      <c r="A182" s="401"/>
      <c r="B182" s="166"/>
      <c r="C182" s="166"/>
      <c r="D182" s="166"/>
      <c r="E182" s="166"/>
      <c r="F182" s="166"/>
      <c r="G182" s="166"/>
      <c r="H182" s="166"/>
      <c r="I182" s="166"/>
      <c r="J182" s="166"/>
      <c r="K182" s="166"/>
      <c r="L182" s="166"/>
      <c r="M182" s="166"/>
      <c r="N182" s="166"/>
      <c r="O182" s="166"/>
    </row>
    <row r="183" spans="1:15" s="400" customFormat="1">
      <c r="A183" s="401"/>
      <c r="B183" s="166"/>
      <c r="C183" s="166"/>
      <c r="D183" s="166"/>
      <c r="E183" s="166"/>
      <c r="F183" s="166"/>
      <c r="G183" s="166"/>
      <c r="H183" s="166"/>
      <c r="I183" s="166"/>
      <c r="J183" s="166"/>
      <c r="K183" s="166"/>
      <c r="L183" s="166"/>
      <c r="M183" s="166"/>
      <c r="N183" s="166"/>
      <c r="O183" s="166"/>
    </row>
    <row r="184" spans="1:15" s="400" customFormat="1">
      <c r="A184" s="401"/>
      <c r="B184" s="166"/>
      <c r="C184" s="166"/>
      <c r="D184" s="166"/>
      <c r="E184" s="166"/>
      <c r="F184" s="166"/>
      <c r="G184" s="166"/>
      <c r="H184" s="166"/>
      <c r="I184" s="166"/>
      <c r="J184" s="166"/>
      <c r="K184" s="166"/>
      <c r="L184" s="166"/>
      <c r="M184" s="166"/>
      <c r="N184" s="166"/>
      <c r="O184" s="166"/>
    </row>
    <row r="185" spans="1:15" s="400" customFormat="1">
      <c r="A185" s="401"/>
      <c r="B185" s="166"/>
      <c r="C185" s="166"/>
      <c r="D185" s="166"/>
      <c r="E185" s="166"/>
      <c r="F185" s="166"/>
      <c r="G185" s="166"/>
      <c r="H185" s="166"/>
      <c r="I185" s="166"/>
      <c r="J185" s="166"/>
      <c r="K185" s="166"/>
      <c r="L185" s="166"/>
      <c r="M185" s="166"/>
      <c r="N185" s="166"/>
      <c r="O185" s="166"/>
    </row>
    <row r="186" spans="1:15" s="400" customFormat="1">
      <c r="A186" s="401"/>
      <c r="B186" s="166"/>
      <c r="C186" s="166"/>
      <c r="D186" s="166"/>
      <c r="E186" s="166"/>
      <c r="F186" s="166"/>
      <c r="G186" s="166"/>
      <c r="H186" s="166"/>
      <c r="I186" s="166"/>
      <c r="J186" s="166"/>
      <c r="K186" s="166"/>
      <c r="L186" s="166"/>
      <c r="M186" s="166"/>
      <c r="N186" s="166"/>
      <c r="O186" s="166"/>
    </row>
    <row r="187" spans="1:15" s="400" customFormat="1">
      <c r="A187" s="401"/>
      <c r="B187" s="166"/>
      <c r="C187" s="166"/>
      <c r="D187" s="166"/>
      <c r="E187" s="166"/>
      <c r="F187" s="166"/>
      <c r="G187" s="166"/>
      <c r="H187" s="166"/>
      <c r="I187" s="166"/>
      <c r="J187" s="166"/>
      <c r="K187" s="166"/>
      <c r="L187" s="166"/>
      <c r="M187" s="166"/>
      <c r="N187" s="166"/>
      <c r="O187" s="166"/>
    </row>
    <row r="188" spans="1:15" s="400" customFormat="1">
      <c r="A188" s="401"/>
      <c r="B188" s="166"/>
      <c r="C188" s="166"/>
      <c r="D188" s="166"/>
      <c r="E188" s="166"/>
      <c r="F188" s="166"/>
      <c r="G188" s="166"/>
      <c r="H188" s="166"/>
      <c r="I188" s="166"/>
      <c r="J188" s="166"/>
      <c r="K188" s="166"/>
      <c r="L188" s="166"/>
      <c r="M188" s="166"/>
      <c r="N188" s="166"/>
      <c r="O188" s="166"/>
    </row>
    <row r="189" spans="1:15" s="400" customFormat="1">
      <c r="A189" s="401"/>
      <c r="B189" s="166"/>
      <c r="C189" s="166"/>
      <c r="D189" s="166"/>
      <c r="E189" s="166"/>
      <c r="F189" s="166"/>
      <c r="G189" s="166"/>
      <c r="H189" s="166"/>
      <c r="I189" s="166"/>
      <c r="J189" s="166"/>
      <c r="K189" s="166"/>
      <c r="L189" s="166"/>
      <c r="M189" s="166"/>
      <c r="N189" s="166"/>
      <c r="O189" s="166"/>
    </row>
    <row r="190" spans="1:15" s="400" customFormat="1">
      <c r="A190" s="401"/>
      <c r="B190" s="166"/>
      <c r="C190" s="166"/>
      <c r="D190" s="166"/>
      <c r="E190" s="166"/>
      <c r="F190" s="166"/>
      <c r="G190" s="166"/>
      <c r="H190" s="166"/>
      <c r="I190" s="166"/>
      <c r="J190" s="166"/>
      <c r="K190" s="166"/>
      <c r="L190" s="166"/>
      <c r="M190" s="166"/>
      <c r="N190" s="166"/>
      <c r="O190" s="166"/>
    </row>
    <row r="191" spans="1:15" s="400" customFormat="1">
      <c r="A191" s="401"/>
      <c r="B191" s="166"/>
      <c r="C191" s="166"/>
      <c r="D191" s="166"/>
      <c r="E191" s="166"/>
      <c r="F191" s="166"/>
      <c r="G191" s="166"/>
      <c r="H191" s="166"/>
      <c r="I191" s="166"/>
      <c r="J191" s="166"/>
      <c r="K191" s="166"/>
      <c r="L191" s="166"/>
      <c r="M191" s="166"/>
      <c r="N191" s="166"/>
      <c r="O191" s="166"/>
    </row>
    <row r="192" spans="1:15" s="400" customFormat="1">
      <c r="A192" s="401"/>
      <c r="B192" s="166"/>
      <c r="C192" s="166"/>
      <c r="D192" s="166"/>
      <c r="E192" s="166"/>
      <c r="F192" s="166"/>
      <c r="G192" s="166"/>
      <c r="H192" s="166"/>
      <c r="I192" s="166"/>
      <c r="J192" s="166"/>
      <c r="K192" s="166"/>
      <c r="L192" s="166"/>
      <c r="M192" s="166"/>
      <c r="N192" s="166"/>
      <c r="O192" s="166"/>
    </row>
    <row r="193" spans="1:15" s="400" customFormat="1">
      <c r="A193" s="401"/>
      <c r="B193" s="166"/>
      <c r="C193" s="166"/>
      <c r="D193" s="166"/>
      <c r="E193" s="166"/>
      <c r="F193" s="166"/>
      <c r="G193" s="166"/>
      <c r="H193" s="166"/>
      <c r="I193" s="166"/>
      <c r="J193" s="166"/>
      <c r="K193" s="166"/>
      <c r="L193" s="166"/>
      <c r="M193" s="166"/>
      <c r="N193" s="166"/>
      <c r="O193" s="166"/>
    </row>
    <row r="194" spans="1:15" s="400" customFormat="1">
      <c r="A194" s="401"/>
      <c r="B194" s="166"/>
      <c r="C194" s="166"/>
      <c r="D194" s="166"/>
      <c r="E194" s="166"/>
      <c r="F194" s="166"/>
      <c r="G194" s="166"/>
      <c r="H194" s="166"/>
      <c r="I194" s="166"/>
      <c r="J194" s="166"/>
      <c r="K194" s="166"/>
      <c r="L194" s="166"/>
      <c r="M194" s="166"/>
      <c r="N194" s="166"/>
      <c r="O194" s="166"/>
    </row>
    <row r="195" spans="1:15" s="400" customFormat="1">
      <c r="A195" s="401"/>
      <c r="B195" s="166"/>
      <c r="C195" s="166"/>
      <c r="D195" s="166"/>
      <c r="E195" s="166"/>
      <c r="F195" s="166"/>
      <c r="G195" s="166"/>
      <c r="H195" s="166"/>
      <c r="I195" s="166"/>
      <c r="J195" s="166"/>
      <c r="K195" s="166"/>
      <c r="L195" s="166"/>
      <c r="M195" s="166"/>
      <c r="N195" s="166"/>
      <c r="O195" s="166"/>
    </row>
    <row r="196" spans="1:15" s="400" customFormat="1">
      <c r="A196" s="401"/>
      <c r="B196" s="166"/>
      <c r="C196" s="166"/>
      <c r="D196" s="166"/>
      <c r="E196" s="166"/>
      <c r="F196" s="166"/>
      <c r="G196" s="166"/>
      <c r="H196" s="166"/>
      <c r="I196" s="166"/>
      <c r="J196" s="166"/>
      <c r="K196" s="166"/>
      <c r="L196" s="166"/>
      <c r="M196" s="166"/>
      <c r="N196" s="166"/>
      <c r="O196" s="166"/>
    </row>
    <row r="197" spans="1:15" s="400" customFormat="1">
      <c r="A197" s="401"/>
      <c r="B197" s="166"/>
      <c r="C197" s="166"/>
      <c r="D197" s="166"/>
      <c r="E197" s="166"/>
      <c r="F197" s="166"/>
      <c r="G197" s="166"/>
      <c r="H197" s="166"/>
      <c r="I197" s="166"/>
      <c r="J197" s="166"/>
      <c r="K197" s="166"/>
      <c r="L197" s="166"/>
      <c r="M197" s="166"/>
      <c r="N197" s="166"/>
      <c r="O197" s="166"/>
    </row>
    <row r="198" spans="1:15" s="400" customFormat="1">
      <c r="A198" s="401"/>
      <c r="B198" s="166"/>
      <c r="C198" s="166"/>
      <c r="D198" s="166"/>
      <c r="E198" s="166"/>
      <c r="F198" s="166"/>
      <c r="G198" s="166"/>
      <c r="H198" s="166"/>
      <c r="I198" s="166"/>
      <c r="J198" s="166"/>
      <c r="K198" s="166"/>
      <c r="L198" s="166"/>
      <c r="M198" s="166"/>
      <c r="N198" s="166"/>
      <c r="O198" s="166"/>
    </row>
    <row r="199" spans="1:15" s="400" customFormat="1">
      <c r="A199" s="401"/>
      <c r="B199" s="166"/>
      <c r="C199" s="166"/>
      <c r="D199" s="166"/>
      <c r="E199" s="166"/>
      <c r="F199" s="166"/>
      <c r="G199" s="166"/>
      <c r="H199" s="166"/>
      <c r="I199" s="166"/>
      <c r="J199" s="166"/>
      <c r="K199" s="166"/>
      <c r="L199" s="166"/>
      <c r="M199" s="166"/>
      <c r="N199" s="166"/>
      <c r="O199" s="166"/>
    </row>
    <row r="200" spans="1:15" s="400" customFormat="1">
      <c r="A200" s="401"/>
      <c r="B200" s="166"/>
      <c r="C200" s="166"/>
      <c r="D200" s="166"/>
      <c r="E200" s="166"/>
      <c r="F200" s="166"/>
      <c r="G200" s="166"/>
      <c r="H200" s="166"/>
      <c r="I200" s="166"/>
      <c r="J200" s="166"/>
      <c r="K200" s="166"/>
      <c r="L200" s="166"/>
      <c r="M200" s="166"/>
      <c r="N200" s="166"/>
      <c r="O200" s="166"/>
    </row>
    <row r="201" spans="1:15" s="400" customFormat="1">
      <c r="A201" s="401"/>
      <c r="B201" s="166"/>
      <c r="C201" s="166"/>
      <c r="D201" s="166"/>
      <c r="E201" s="166"/>
      <c r="F201" s="166"/>
      <c r="G201" s="166"/>
      <c r="H201" s="166"/>
      <c r="I201" s="166"/>
      <c r="J201" s="166"/>
      <c r="K201" s="166"/>
      <c r="L201" s="166"/>
      <c r="M201" s="166"/>
      <c r="N201" s="166"/>
      <c r="O201" s="166"/>
    </row>
    <row r="202" spans="1:15" s="400" customFormat="1">
      <c r="A202" s="401"/>
      <c r="B202" s="166"/>
      <c r="C202" s="166"/>
      <c r="D202" s="166"/>
      <c r="E202" s="166"/>
      <c r="F202" s="166"/>
      <c r="G202" s="166"/>
      <c r="H202" s="166"/>
      <c r="I202" s="166"/>
      <c r="J202" s="166"/>
      <c r="K202" s="166"/>
      <c r="L202" s="166"/>
      <c r="M202" s="166"/>
      <c r="N202" s="166"/>
      <c r="O202" s="166"/>
    </row>
    <row r="203" spans="1:15" s="400" customFormat="1">
      <c r="A203" s="401"/>
      <c r="B203" s="166"/>
      <c r="C203" s="166"/>
      <c r="D203" s="166"/>
      <c r="E203" s="166"/>
      <c r="F203" s="166"/>
      <c r="G203" s="166"/>
      <c r="H203" s="166"/>
      <c r="I203" s="166"/>
      <c r="J203" s="166"/>
      <c r="K203" s="166"/>
      <c r="L203" s="166"/>
      <c r="M203" s="166"/>
      <c r="N203" s="166"/>
      <c r="O203" s="166"/>
    </row>
    <row r="204" spans="1:15" s="400" customFormat="1">
      <c r="A204" s="401"/>
      <c r="B204" s="166"/>
      <c r="C204" s="166"/>
      <c r="D204" s="166"/>
      <c r="E204" s="166"/>
      <c r="F204" s="166"/>
      <c r="G204" s="166"/>
      <c r="H204" s="166"/>
      <c r="I204" s="166"/>
      <c r="J204" s="166"/>
      <c r="K204" s="166"/>
      <c r="L204" s="166"/>
      <c r="M204" s="166"/>
      <c r="N204" s="166"/>
      <c r="O204" s="166"/>
    </row>
    <row r="205" spans="1:15" s="400" customFormat="1">
      <c r="A205" s="401"/>
      <c r="B205" s="166"/>
      <c r="C205" s="166"/>
      <c r="D205" s="166"/>
      <c r="E205" s="166"/>
      <c r="F205" s="166"/>
      <c r="G205" s="166"/>
      <c r="H205" s="166"/>
      <c r="I205" s="166"/>
      <c r="J205" s="166"/>
      <c r="K205" s="166"/>
      <c r="L205" s="166"/>
      <c r="M205" s="166"/>
      <c r="N205" s="166"/>
      <c r="O205" s="166"/>
    </row>
    <row r="206" spans="1:15" s="400" customFormat="1">
      <c r="A206" s="401"/>
      <c r="B206" s="166"/>
      <c r="C206" s="166"/>
      <c r="D206" s="166"/>
      <c r="E206" s="166"/>
      <c r="F206" s="166"/>
      <c r="G206" s="166"/>
      <c r="H206" s="166"/>
      <c r="I206" s="166"/>
      <c r="J206" s="166"/>
      <c r="K206" s="166"/>
      <c r="L206" s="166"/>
      <c r="M206" s="166"/>
      <c r="N206" s="166"/>
      <c r="O206" s="166"/>
    </row>
    <row r="207" spans="1:15" s="400" customFormat="1">
      <c r="A207" s="401"/>
      <c r="B207" s="166"/>
      <c r="C207" s="166"/>
      <c r="D207" s="166"/>
      <c r="E207" s="166"/>
      <c r="F207" s="166"/>
      <c r="G207" s="166"/>
      <c r="H207" s="166"/>
      <c r="I207" s="166"/>
      <c r="J207" s="166"/>
      <c r="K207" s="166"/>
      <c r="L207" s="166"/>
      <c r="M207" s="166"/>
      <c r="N207" s="166"/>
      <c r="O207" s="166"/>
    </row>
    <row r="208" spans="1:15" s="400" customFormat="1">
      <c r="A208" s="401"/>
      <c r="B208" s="166"/>
      <c r="C208" s="166"/>
      <c r="D208" s="166"/>
      <c r="E208" s="166"/>
      <c r="F208" s="166"/>
      <c r="G208" s="166"/>
      <c r="H208" s="166"/>
      <c r="I208" s="166"/>
      <c r="J208" s="166"/>
      <c r="K208" s="166"/>
      <c r="L208" s="166"/>
      <c r="M208" s="166"/>
      <c r="N208" s="166"/>
      <c r="O208" s="166"/>
    </row>
    <row r="209" spans="1:15" s="400" customFormat="1">
      <c r="A209" s="401"/>
      <c r="B209" s="166"/>
      <c r="C209" s="166"/>
      <c r="D209" s="166"/>
      <c r="E209" s="166"/>
      <c r="F209" s="166"/>
      <c r="G209" s="166"/>
      <c r="H209" s="166"/>
      <c r="I209" s="166"/>
      <c r="J209" s="166"/>
      <c r="K209" s="166"/>
      <c r="L209" s="166"/>
      <c r="M209" s="166"/>
      <c r="N209" s="166"/>
      <c r="O209" s="166"/>
    </row>
    <row r="210" spans="1:15" s="400" customFormat="1">
      <c r="A210" s="401"/>
      <c r="B210" s="166"/>
      <c r="C210" s="166"/>
      <c r="D210" s="166"/>
      <c r="E210" s="166"/>
      <c r="F210" s="166"/>
      <c r="G210" s="166"/>
      <c r="H210" s="166"/>
      <c r="I210" s="166"/>
      <c r="J210" s="166"/>
      <c r="K210" s="166"/>
      <c r="L210" s="166"/>
      <c r="M210" s="166"/>
      <c r="N210" s="166"/>
      <c r="O210" s="166"/>
    </row>
    <row r="211" spans="1:15" s="400" customFormat="1">
      <c r="A211" s="401"/>
      <c r="B211" s="166"/>
      <c r="C211" s="166"/>
      <c r="D211" s="166"/>
      <c r="E211" s="166"/>
      <c r="F211" s="166"/>
      <c r="G211" s="166"/>
      <c r="H211" s="166"/>
      <c r="I211" s="166"/>
      <c r="J211" s="166"/>
      <c r="K211" s="166"/>
      <c r="L211" s="166"/>
      <c r="M211" s="166"/>
      <c r="N211" s="166"/>
      <c r="O211" s="166"/>
    </row>
    <row r="212" spans="1:15" s="400" customFormat="1">
      <c r="A212" s="401"/>
      <c r="B212" s="166"/>
      <c r="C212" s="166"/>
      <c r="D212" s="166"/>
      <c r="E212" s="166"/>
      <c r="F212" s="166"/>
      <c r="G212" s="166"/>
      <c r="H212" s="166"/>
      <c r="I212" s="166"/>
      <c r="J212" s="166"/>
      <c r="K212" s="166"/>
      <c r="L212" s="166"/>
      <c r="M212" s="166"/>
      <c r="N212" s="166"/>
      <c r="O212" s="166"/>
    </row>
    <row r="213" spans="1:15" s="400" customFormat="1">
      <c r="A213" s="401"/>
      <c r="B213" s="166"/>
      <c r="C213" s="166"/>
      <c r="D213" s="166"/>
      <c r="E213" s="166"/>
      <c r="F213" s="166"/>
      <c r="G213" s="166"/>
      <c r="H213" s="166"/>
      <c r="I213" s="166"/>
      <c r="J213" s="166"/>
      <c r="K213" s="166"/>
      <c r="L213" s="166"/>
      <c r="M213" s="166"/>
      <c r="N213" s="166"/>
      <c r="O213" s="166"/>
    </row>
    <row r="214" spans="1:15" s="400" customFormat="1">
      <c r="A214" s="401"/>
      <c r="B214" s="166"/>
      <c r="C214" s="166"/>
      <c r="D214" s="166"/>
      <c r="E214" s="166"/>
      <c r="F214" s="166"/>
      <c r="G214" s="166"/>
      <c r="H214" s="166"/>
      <c r="I214" s="166"/>
      <c r="J214" s="166"/>
      <c r="K214" s="166"/>
      <c r="L214" s="166"/>
      <c r="M214" s="166"/>
      <c r="N214" s="166"/>
      <c r="O214" s="166"/>
    </row>
    <row r="215" spans="1:15" s="400" customFormat="1">
      <c r="A215" s="401"/>
      <c r="B215" s="166"/>
      <c r="C215" s="166"/>
      <c r="D215" s="166"/>
      <c r="E215" s="166"/>
      <c r="F215" s="166"/>
      <c r="G215" s="166"/>
      <c r="H215" s="166"/>
      <c r="I215" s="166"/>
      <c r="J215" s="166"/>
      <c r="K215" s="166"/>
      <c r="L215" s="166"/>
      <c r="M215" s="166"/>
      <c r="N215" s="166"/>
      <c r="O215" s="166"/>
    </row>
    <row r="216" spans="1:15" s="400" customFormat="1">
      <c r="A216" s="401"/>
      <c r="B216" s="166"/>
      <c r="C216" s="166"/>
      <c r="D216" s="166"/>
      <c r="E216" s="166"/>
      <c r="F216" s="166"/>
      <c r="G216" s="166"/>
      <c r="H216" s="166"/>
      <c r="I216" s="166"/>
      <c r="J216" s="166"/>
      <c r="K216" s="166"/>
      <c r="L216" s="166"/>
      <c r="M216" s="166"/>
      <c r="N216" s="166"/>
      <c r="O216" s="166"/>
    </row>
    <row r="217" spans="1:15" s="400" customFormat="1">
      <c r="A217" s="401"/>
      <c r="B217" s="166"/>
      <c r="C217" s="166"/>
      <c r="D217" s="166"/>
      <c r="E217" s="166"/>
      <c r="F217" s="166"/>
      <c r="G217" s="166"/>
      <c r="H217" s="166"/>
      <c r="I217" s="166"/>
      <c r="J217" s="166"/>
      <c r="K217" s="166"/>
      <c r="L217" s="166"/>
      <c r="M217" s="166"/>
      <c r="N217" s="166"/>
      <c r="O217" s="166"/>
    </row>
    <row r="218" spans="1:15" s="400" customFormat="1">
      <c r="A218" s="401"/>
      <c r="B218" s="166"/>
      <c r="C218" s="166"/>
      <c r="D218" s="166"/>
      <c r="E218" s="166"/>
      <c r="F218" s="166"/>
      <c r="G218" s="166"/>
      <c r="H218" s="166"/>
      <c r="I218" s="166"/>
      <c r="J218" s="166"/>
      <c r="K218" s="166"/>
      <c r="L218" s="166"/>
      <c r="M218" s="166"/>
      <c r="N218" s="166"/>
      <c r="O218" s="166"/>
    </row>
    <row r="219" spans="1:15" s="400" customFormat="1">
      <c r="A219" s="401"/>
      <c r="B219" s="166"/>
      <c r="C219" s="166"/>
      <c r="D219" s="166"/>
      <c r="E219" s="166"/>
      <c r="F219" s="166"/>
      <c r="G219" s="166"/>
      <c r="H219" s="166"/>
      <c r="I219" s="166"/>
      <c r="J219" s="166"/>
      <c r="K219" s="166"/>
      <c r="L219" s="166"/>
      <c r="M219" s="166"/>
      <c r="N219" s="166"/>
      <c r="O219" s="166"/>
    </row>
    <row r="220" spans="1:15" s="400" customFormat="1">
      <c r="A220" s="401"/>
      <c r="B220" s="166"/>
      <c r="C220" s="166"/>
      <c r="D220" s="166"/>
      <c r="E220" s="166"/>
      <c r="F220" s="166"/>
      <c r="G220" s="166"/>
      <c r="H220" s="166"/>
      <c r="I220" s="166"/>
      <c r="J220" s="166"/>
      <c r="K220" s="166"/>
      <c r="L220" s="166"/>
      <c r="M220" s="166"/>
      <c r="N220" s="166"/>
      <c r="O220" s="166"/>
    </row>
    <row r="221" spans="1:15" s="400" customFormat="1">
      <c r="A221" s="401"/>
      <c r="B221" s="166"/>
      <c r="C221" s="166"/>
      <c r="D221" s="166"/>
      <c r="E221" s="166"/>
      <c r="F221" s="166"/>
      <c r="G221" s="166"/>
      <c r="H221" s="166"/>
      <c r="I221" s="166"/>
      <c r="J221" s="166"/>
      <c r="K221" s="166"/>
      <c r="L221" s="166"/>
      <c r="M221" s="166"/>
      <c r="N221" s="166"/>
      <c r="O221" s="166"/>
    </row>
    <row r="222" spans="1:15" s="400" customFormat="1">
      <c r="A222" s="401"/>
      <c r="B222" s="166"/>
      <c r="C222" s="166"/>
      <c r="D222" s="166"/>
      <c r="E222" s="166"/>
      <c r="F222" s="166"/>
      <c r="G222" s="166"/>
      <c r="H222" s="166"/>
      <c r="I222" s="166"/>
      <c r="J222" s="166"/>
      <c r="K222" s="166"/>
      <c r="L222" s="166"/>
      <c r="M222" s="166"/>
      <c r="N222" s="166"/>
      <c r="O222" s="166"/>
    </row>
    <row r="223" spans="1:15" s="400" customFormat="1">
      <c r="A223" s="401"/>
      <c r="B223" s="166"/>
      <c r="C223" s="166"/>
      <c r="D223" s="166"/>
      <c r="E223" s="166"/>
      <c r="F223" s="166"/>
      <c r="G223" s="166"/>
      <c r="H223" s="166"/>
      <c r="I223" s="166"/>
      <c r="J223" s="166"/>
      <c r="K223" s="166"/>
      <c r="L223" s="166"/>
      <c r="M223" s="166"/>
      <c r="N223" s="166"/>
      <c r="O223" s="166"/>
    </row>
    <row r="224" spans="1:15" s="400" customFormat="1">
      <c r="A224" s="401"/>
      <c r="B224" s="166"/>
      <c r="C224" s="166"/>
      <c r="D224" s="166"/>
      <c r="E224" s="166"/>
      <c r="F224" s="166"/>
      <c r="G224" s="166"/>
      <c r="H224" s="166"/>
      <c r="I224" s="166"/>
      <c r="J224" s="166"/>
      <c r="K224" s="166"/>
      <c r="L224" s="166"/>
      <c r="M224" s="166"/>
      <c r="N224" s="166"/>
      <c r="O224" s="166"/>
    </row>
    <row r="225" spans="1:15" s="400" customFormat="1">
      <c r="A225" s="401"/>
      <c r="B225" s="166"/>
      <c r="C225" s="166"/>
      <c r="D225" s="166"/>
      <c r="E225" s="166"/>
      <c r="F225" s="166"/>
      <c r="G225" s="166"/>
      <c r="H225" s="166"/>
      <c r="I225" s="166"/>
      <c r="J225" s="166"/>
      <c r="K225" s="166"/>
      <c r="L225" s="166"/>
      <c r="M225" s="166"/>
      <c r="N225" s="166"/>
      <c r="O225" s="166"/>
    </row>
    <row r="226" spans="1:15" s="400" customFormat="1">
      <c r="A226" s="401"/>
      <c r="B226" s="166"/>
      <c r="C226" s="166"/>
      <c r="D226" s="166"/>
      <c r="E226" s="166"/>
      <c r="F226" s="166"/>
      <c r="G226" s="166"/>
      <c r="H226" s="166"/>
      <c r="I226" s="166"/>
      <c r="J226" s="166"/>
      <c r="K226" s="166"/>
      <c r="L226" s="166"/>
      <c r="M226" s="166"/>
      <c r="N226" s="166"/>
      <c r="O226" s="166"/>
    </row>
    <row r="227" spans="1:15" s="400" customFormat="1">
      <c r="A227" s="401"/>
      <c r="B227" s="166"/>
      <c r="C227" s="166"/>
      <c r="D227" s="166"/>
      <c r="E227" s="166"/>
      <c r="F227" s="166"/>
      <c r="G227" s="166"/>
      <c r="H227" s="166"/>
      <c r="I227" s="166"/>
      <c r="J227" s="166"/>
      <c r="K227" s="166"/>
      <c r="L227" s="166"/>
      <c r="M227" s="166"/>
      <c r="N227" s="166"/>
      <c r="O227" s="166"/>
    </row>
    <row r="228" spans="1:15" s="400" customFormat="1">
      <c r="A228" s="401"/>
      <c r="B228" s="166"/>
      <c r="C228" s="166"/>
      <c r="D228" s="166"/>
      <c r="E228" s="166"/>
      <c r="F228" s="166"/>
      <c r="G228" s="166"/>
      <c r="H228" s="166"/>
      <c r="I228" s="166"/>
      <c r="J228" s="166"/>
      <c r="K228" s="166"/>
      <c r="L228" s="166"/>
      <c r="M228" s="166"/>
      <c r="N228" s="166"/>
      <c r="O228" s="166"/>
    </row>
    <row r="229" spans="1:15" s="400" customFormat="1">
      <c r="A229" s="401"/>
      <c r="B229" s="166"/>
      <c r="C229" s="166"/>
      <c r="D229" s="166"/>
      <c r="E229" s="166"/>
      <c r="F229" s="166"/>
      <c r="G229" s="166"/>
      <c r="H229" s="166"/>
      <c r="I229" s="166"/>
      <c r="J229" s="166"/>
      <c r="K229" s="166"/>
      <c r="L229" s="166"/>
      <c r="M229" s="166"/>
      <c r="N229" s="166"/>
      <c r="O229" s="166"/>
    </row>
    <row r="230" spans="1:15" s="400" customFormat="1">
      <c r="A230" s="401"/>
      <c r="B230" s="166"/>
      <c r="C230" s="166"/>
      <c r="D230" s="166"/>
      <c r="E230" s="166"/>
      <c r="F230" s="166"/>
      <c r="G230" s="166"/>
      <c r="H230" s="166"/>
      <c r="I230" s="166"/>
      <c r="J230" s="166"/>
      <c r="K230" s="166"/>
      <c r="L230" s="166"/>
      <c r="M230" s="166"/>
      <c r="N230" s="166"/>
      <c r="O230" s="166"/>
    </row>
    <row r="231" spans="1:15" s="400" customFormat="1">
      <c r="A231" s="401"/>
      <c r="B231" s="166"/>
      <c r="C231" s="166"/>
      <c r="D231" s="166"/>
      <c r="E231" s="166"/>
      <c r="F231" s="166"/>
      <c r="G231" s="166"/>
      <c r="H231" s="166"/>
      <c r="I231" s="166"/>
      <c r="J231" s="166"/>
      <c r="K231" s="166"/>
      <c r="L231" s="166"/>
      <c r="M231" s="166"/>
      <c r="N231" s="166"/>
      <c r="O231" s="166"/>
    </row>
    <row r="232" spans="1:15" s="400" customFormat="1">
      <c r="A232" s="401"/>
      <c r="B232" s="166"/>
      <c r="C232" s="166"/>
      <c r="D232" s="166"/>
      <c r="E232" s="166"/>
      <c r="F232" s="166"/>
      <c r="G232" s="166"/>
      <c r="H232" s="166"/>
      <c r="I232" s="166"/>
      <c r="J232" s="166"/>
      <c r="K232" s="166"/>
      <c r="L232" s="166"/>
      <c r="M232" s="166"/>
      <c r="N232" s="166"/>
      <c r="O232" s="166"/>
    </row>
    <row r="233" spans="1:15" s="400" customFormat="1">
      <c r="A233" s="401"/>
      <c r="B233" s="166"/>
      <c r="C233" s="166"/>
      <c r="D233" s="166"/>
      <c r="E233" s="166"/>
      <c r="F233" s="166"/>
      <c r="G233" s="166"/>
      <c r="H233" s="166"/>
      <c r="I233" s="166"/>
      <c r="J233" s="166"/>
      <c r="K233" s="166"/>
      <c r="L233" s="166"/>
      <c r="M233" s="166"/>
      <c r="N233" s="166"/>
      <c r="O233" s="166"/>
    </row>
    <row r="234" spans="1:15" s="400" customFormat="1">
      <c r="A234" s="401"/>
      <c r="B234" s="166"/>
      <c r="C234" s="166"/>
      <c r="D234" s="166"/>
      <c r="E234" s="166"/>
      <c r="F234" s="166"/>
      <c r="G234" s="166"/>
      <c r="H234" s="166"/>
      <c r="I234" s="166"/>
      <c r="J234" s="166"/>
      <c r="K234" s="166"/>
      <c r="L234" s="166"/>
      <c r="M234" s="166"/>
      <c r="N234" s="166"/>
      <c r="O234" s="166"/>
    </row>
    <row r="235" spans="1:15" s="400" customFormat="1">
      <c r="A235" s="401"/>
      <c r="B235" s="166"/>
      <c r="C235" s="166"/>
      <c r="D235" s="166"/>
      <c r="E235" s="166"/>
      <c r="F235" s="166"/>
      <c r="G235" s="166"/>
      <c r="H235" s="166"/>
      <c r="I235" s="166"/>
      <c r="J235" s="166"/>
      <c r="K235" s="166"/>
      <c r="L235" s="166"/>
      <c r="M235" s="166"/>
      <c r="N235" s="166"/>
      <c r="O235" s="166"/>
    </row>
    <row r="236" spans="1:15" s="400" customFormat="1">
      <c r="A236" s="401"/>
      <c r="B236" s="166"/>
      <c r="C236" s="166"/>
      <c r="D236" s="166"/>
      <c r="E236" s="166"/>
      <c r="F236" s="166"/>
      <c r="G236" s="166"/>
      <c r="H236" s="166"/>
      <c r="I236" s="166"/>
      <c r="J236" s="166"/>
      <c r="K236" s="166"/>
      <c r="L236" s="166"/>
      <c r="M236" s="166"/>
      <c r="N236" s="166"/>
      <c r="O236" s="166"/>
    </row>
    <row r="237" spans="1:15" s="400" customFormat="1">
      <c r="A237" s="401"/>
      <c r="B237" s="166"/>
      <c r="C237" s="166"/>
      <c r="D237" s="166"/>
      <c r="E237" s="166"/>
      <c r="F237" s="166"/>
      <c r="G237" s="166"/>
      <c r="H237" s="166"/>
      <c r="I237" s="166"/>
      <c r="J237" s="166"/>
      <c r="K237" s="166"/>
      <c r="L237" s="166"/>
      <c r="M237" s="166"/>
      <c r="N237" s="166"/>
      <c r="O237" s="166"/>
    </row>
    <row r="238" spans="1:15" s="400" customFormat="1">
      <c r="A238" s="401"/>
      <c r="B238" s="166"/>
      <c r="C238" s="166"/>
      <c r="D238" s="166"/>
      <c r="E238" s="166"/>
      <c r="F238" s="166"/>
      <c r="G238" s="166"/>
      <c r="H238" s="166"/>
      <c r="I238" s="166"/>
      <c r="J238" s="166"/>
      <c r="K238" s="166"/>
      <c r="L238" s="166"/>
      <c r="M238" s="166"/>
      <c r="N238" s="166"/>
      <c r="O238" s="166"/>
    </row>
    <row r="239" spans="1:15" s="400" customFormat="1">
      <c r="A239" s="401"/>
      <c r="B239" s="166"/>
      <c r="C239" s="166"/>
      <c r="D239" s="166"/>
      <c r="E239" s="166"/>
      <c r="F239" s="166"/>
      <c r="G239" s="166"/>
      <c r="H239" s="166"/>
      <c r="I239" s="166"/>
      <c r="J239" s="166"/>
      <c r="K239" s="166"/>
      <c r="L239" s="166"/>
      <c r="M239" s="166"/>
      <c r="N239" s="166"/>
      <c r="O239" s="166"/>
    </row>
    <row r="240" spans="1:15" s="400" customFormat="1">
      <c r="A240" s="401"/>
      <c r="B240" s="166"/>
      <c r="C240" s="166"/>
      <c r="D240" s="166"/>
      <c r="E240" s="166"/>
      <c r="F240" s="166"/>
      <c r="G240" s="166"/>
      <c r="H240" s="166"/>
      <c r="I240" s="166"/>
      <c r="J240" s="166"/>
      <c r="K240" s="166"/>
      <c r="L240" s="166"/>
      <c r="M240" s="166"/>
      <c r="N240" s="166"/>
      <c r="O240" s="166"/>
    </row>
    <row r="241" spans="1:15" s="400" customFormat="1">
      <c r="A241" s="401"/>
      <c r="B241" s="166"/>
      <c r="C241" s="166"/>
      <c r="D241" s="166"/>
      <c r="E241" s="166"/>
      <c r="F241" s="166"/>
      <c r="G241" s="166"/>
      <c r="H241" s="166"/>
      <c r="I241" s="166"/>
      <c r="J241" s="166"/>
      <c r="K241" s="166"/>
      <c r="L241" s="166"/>
      <c r="M241" s="166"/>
      <c r="N241" s="166"/>
      <c r="O241" s="166"/>
    </row>
    <row r="242" spans="1:15" s="400" customFormat="1">
      <c r="A242" s="401"/>
      <c r="B242" s="166"/>
      <c r="C242" s="166"/>
      <c r="D242" s="166"/>
      <c r="E242" s="166"/>
      <c r="F242" s="166"/>
      <c r="G242" s="166"/>
      <c r="H242" s="166"/>
      <c r="I242" s="166"/>
      <c r="J242" s="166"/>
      <c r="K242" s="166"/>
      <c r="L242" s="166"/>
      <c r="M242" s="166"/>
      <c r="N242" s="166"/>
      <c r="O242" s="166"/>
    </row>
    <row r="243" spans="1:15" s="400" customFormat="1">
      <c r="A243" s="401"/>
      <c r="B243" s="166"/>
      <c r="C243" s="166"/>
      <c r="D243" s="166"/>
      <c r="E243" s="166"/>
      <c r="F243" s="166"/>
      <c r="G243" s="166"/>
      <c r="H243" s="166"/>
      <c r="I243" s="166"/>
      <c r="J243" s="166"/>
      <c r="K243" s="166"/>
      <c r="L243" s="166"/>
      <c r="M243" s="166"/>
      <c r="N243" s="166"/>
      <c r="O243" s="166"/>
    </row>
    <row r="244" spans="1:15" s="400" customFormat="1">
      <c r="A244" s="401"/>
      <c r="B244" s="166"/>
      <c r="C244" s="166"/>
      <c r="D244" s="166"/>
      <c r="E244" s="166"/>
      <c r="F244" s="166"/>
      <c r="G244" s="166"/>
      <c r="H244" s="166"/>
      <c r="I244" s="166"/>
      <c r="J244" s="166"/>
      <c r="K244" s="166"/>
      <c r="L244" s="166"/>
      <c r="M244" s="166"/>
      <c r="N244" s="166"/>
      <c r="O244" s="166"/>
    </row>
    <row r="245" spans="1:15" s="400" customFormat="1">
      <c r="A245" s="401"/>
      <c r="B245" s="166"/>
      <c r="C245" s="166"/>
      <c r="D245" s="166"/>
      <c r="E245" s="166"/>
      <c r="F245" s="166"/>
      <c r="G245" s="166"/>
      <c r="H245" s="166"/>
      <c r="I245" s="166"/>
      <c r="J245" s="166"/>
      <c r="K245" s="166"/>
      <c r="L245" s="166"/>
      <c r="M245" s="166"/>
      <c r="N245" s="166"/>
      <c r="O245" s="166"/>
    </row>
    <row r="246" spans="1:15" s="400" customFormat="1">
      <c r="A246" s="401"/>
      <c r="B246" s="166"/>
      <c r="C246" s="166"/>
      <c r="D246" s="166"/>
      <c r="E246" s="166"/>
      <c r="F246" s="166"/>
      <c r="G246" s="166"/>
      <c r="H246" s="166"/>
      <c r="I246" s="166"/>
      <c r="J246" s="166"/>
      <c r="K246" s="166"/>
      <c r="L246" s="166"/>
      <c r="M246" s="166"/>
      <c r="N246" s="166"/>
      <c r="O246" s="166"/>
    </row>
    <row r="247" spans="1:15" s="400" customFormat="1">
      <c r="A247" s="401"/>
      <c r="B247" s="166"/>
      <c r="C247" s="166"/>
      <c r="D247" s="166"/>
      <c r="E247" s="166"/>
      <c r="F247" s="166"/>
      <c r="G247" s="166"/>
      <c r="H247" s="166"/>
      <c r="I247" s="166"/>
      <c r="J247" s="166"/>
      <c r="K247" s="166"/>
      <c r="L247" s="166"/>
      <c r="M247" s="166"/>
      <c r="N247" s="166"/>
      <c r="O247" s="166"/>
    </row>
    <row r="248" spans="1:15" s="400" customFormat="1">
      <c r="A248" s="401"/>
      <c r="B248" s="166"/>
      <c r="C248" s="166"/>
      <c r="D248" s="166"/>
      <c r="E248" s="166"/>
      <c r="F248" s="166"/>
      <c r="G248" s="166"/>
      <c r="H248" s="166"/>
      <c r="I248" s="166"/>
      <c r="J248" s="166"/>
      <c r="K248" s="166"/>
      <c r="L248" s="166"/>
      <c r="M248" s="166"/>
      <c r="N248" s="166"/>
      <c r="O248" s="166"/>
    </row>
    <row r="249" spans="1:15" s="400" customFormat="1">
      <c r="A249" s="401"/>
      <c r="B249" s="166"/>
      <c r="C249" s="166"/>
      <c r="D249" s="166"/>
      <c r="E249" s="166"/>
      <c r="F249" s="166"/>
      <c r="G249" s="166"/>
      <c r="H249" s="166"/>
      <c r="I249" s="166"/>
      <c r="J249" s="166"/>
      <c r="K249" s="166"/>
      <c r="L249" s="166"/>
      <c r="M249" s="166"/>
      <c r="N249" s="166"/>
      <c r="O249" s="166"/>
    </row>
    <row r="250" spans="1:15" s="400" customFormat="1">
      <c r="A250" s="401"/>
      <c r="B250" s="166"/>
      <c r="C250" s="166"/>
      <c r="D250" s="166"/>
      <c r="E250" s="166"/>
      <c r="F250" s="166"/>
      <c r="G250" s="166"/>
      <c r="H250" s="166"/>
      <c r="I250" s="166"/>
      <c r="J250" s="166"/>
      <c r="K250" s="166"/>
      <c r="L250" s="166"/>
      <c r="M250" s="166"/>
      <c r="N250" s="166"/>
      <c r="O250" s="166"/>
    </row>
    <row r="251" spans="1:15" s="400" customFormat="1">
      <c r="A251" s="401"/>
      <c r="B251" s="166"/>
      <c r="C251" s="166"/>
      <c r="D251" s="166"/>
      <c r="E251" s="166"/>
      <c r="F251" s="166"/>
      <c r="G251" s="166"/>
      <c r="H251" s="166"/>
      <c r="I251" s="166"/>
      <c r="J251" s="166"/>
      <c r="K251" s="166"/>
      <c r="L251" s="166"/>
      <c r="M251" s="166"/>
      <c r="N251" s="166"/>
      <c r="O251" s="166"/>
    </row>
    <row r="252" spans="1:15" s="400" customFormat="1">
      <c r="A252" s="401"/>
      <c r="B252" s="166"/>
      <c r="C252" s="166"/>
      <c r="D252" s="166"/>
      <c r="E252" s="166"/>
      <c r="F252" s="166"/>
      <c r="G252" s="166"/>
      <c r="H252" s="166"/>
      <c r="I252" s="166"/>
      <c r="J252" s="166"/>
      <c r="K252" s="166"/>
      <c r="L252" s="166"/>
      <c r="M252" s="166"/>
      <c r="N252" s="166"/>
      <c r="O252" s="166"/>
    </row>
    <row r="253" spans="1:15" s="400" customFormat="1">
      <c r="A253" s="401"/>
      <c r="B253" s="166"/>
      <c r="C253" s="166"/>
      <c r="D253" s="166"/>
      <c r="E253" s="166"/>
      <c r="F253" s="166"/>
      <c r="G253" s="166"/>
      <c r="H253" s="166"/>
      <c r="I253" s="166"/>
      <c r="J253" s="166"/>
      <c r="K253" s="166"/>
      <c r="L253" s="166"/>
      <c r="M253" s="166"/>
      <c r="N253" s="166"/>
      <c r="O253" s="166"/>
    </row>
    <row r="254" spans="1:15" s="400" customFormat="1">
      <c r="A254" s="401"/>
      <c r="B254" s="166"/>
      <c r="C254" s="166"/>
      <c r="D254" s="166"/>
      <c r="E254" s="166"/>
      <c r="F254" s="166"/>
      <c r="G254" s="166"/>
      <c r="H254" s="166"/>
      <c r="I254" s="166"/>
      <c r="J254" s="166"/>
      <c r="K254" s="166"/>
      <c r="L254" s="166"/>
      <c r="M254" s="166"/>
      <c r="N254" s="166"/>
      <c r="O254" s="166"/>
    </row>
    <row r="255" spans="1:15" s="400" customFormat="1">
      <c r="A255" s="401"/>
      <c r="B255" s="166"/>
      <c r="C255" s="166"/>
      <c r="D255" s="166"/>
      <c r="E255" s="166"/>
      <c r="F255" s="166"/>
      <c r="G255" s="166"/>
      <c r="H255" s="166"/>
      <c r="I255" s="166"/>
      <c r="J255" s="166"/>
      <c r="K255" s="166"/>
      <c r="L255" s="166"/>
      <c r="M255" s="166"/>
      <c r="N255" s="166"/>
      <c r="O255" s="166"/>
    </row>
    <row r="256" spans="1:15" s="400" customFormat="1">
      <c r="A256" s="401"/>
      <c r="B256" s="166"/>
      <c r="C256" s="166"/>
      <c r="D256" s="166"/>
      <c r="E256" s="166"/>
      <c r="F256" s="166"/>
      <c r="G256" s="166"/>
      <c r="H256" s="166"/>
      <c r="I256" s="166"/>
      <c r="J256" s="166"/>
      <c r="K256" s="166"/>
      <c r="L256" s="166"/>
      <c r="M256" s="166"/>
      <c r="N256" s="166"/>
      <c r="O256" s="166"/>
    </row>
    <row r="257" spans="1:15" s="400" customFormat="1">
      <c r="A257" s="401"/>
      <c r="B257" s="166"/>
      <c r="C257" s="166"/>
      <c r="D257" s="166"/>
      <c r="E257" s="166"/>
      <c r="F257" s="166"/>
      <c r="G257" s="166"/>
      <c r="H257" s="166"/>
      <c r="I257" s="166"/>
      <c r="J257" s="166"/>
      <c r="K257" s="166"/>
      <c r="L257" s="166"/>
      <c r="M257" s="166"/>
      <c r="N257" s="166"/>
      <c r="O257" s="166"/>
    </row>
    <row r="258" spans="1:15" s="400" customFormat="1">
      <c r="A258" s="401"/>
      <c r="B258" s="166"/>
      <c r="C258" s="166"/>
      <c r="D258" s="166"/>
      <c r="E258" s="166"/>
      <c r="F258" s="166"/>
      <c r="G258" s="166"/>
      <c r="H258" s="166"/>
      <c r="I258" s="166"/>
      <c r="J258" s="166"/>
      <c r="K258" s="166"/>
      <c r="L258" s="166"/>
      <c r="M258" s="166"/>
      <c r="N258" s="166"/>
      <c r="O258" s="166"/>
    </row>
    <row r="259" spans="1:15" s="400" customFormat="1">
      <c r="A259" s="401"/>
      <c r="B259" s="166"/>
      <c r="C259" s="166"/>
      <c r="D259" s="166"/>
      <c r="E259" s="166"/>
      <c r="F259" s="166"/>
      <c r="G259" s="166"/>
      <c r="H259" s="166"/>
      <c r="I259" s="166"/>
      <c r="J259" s="166"/>
      <c r="K259" s="166"/>
      <c r="L259" s="166"/>
      <c r="M259" s="166"/>
      <c r="N259" s="166"/>
      <c r="O259" s="166"/>
    </row>
    <row r="260" spans="1:15" s="400" customFormat="1">
      <c r="A260" s="401"/>
      <c r="B260" s="166"/>
      <c r="C260" s="166"/>
      <c r="D260" s="166"/>
      <c r="E260" s="166"/>
      <c r="F260" s="166"/>
      <c r="G260" s="166"/>
      <c r="H260" s="166"/>
      <c r="I260" s="166"/>
      <c r="J260" s="166"/>
      <c r="K260" s="166"/>
      <c r="L260" s="166"/>
      <c r="M260" s="166"/>
      <c r="N260" s="166"/>
      <c r="O260" s="166"/>
    </row>
    <row r="261" spans="1:15" s="400" customFormat="1">
      <c r="A261" s="401"/>
      <c r="B261" s="166"/>
      <c r="C261" s="166"/>
      <c r="D261" s="166"/>
      <c r="E261" s="166"/>
      <c r="F261" s="166"/>
      <c r="G261" s="166"/>
      <c r="H261" s="166"/>
      <c r="I261" s="166"/>
      <c r="J261" s="166"/>
      <c r="K261" s="166"/>
      <c r="L261" s="166"/>
      <c r="M261" s="166"/>
      <c r="N261" s="166"/>
      <c r="O261" s="166"/>
    </row>
    <row r="262" spans="1:15" s="400" customFormat="1">
      <c r="A262" s="401"/>
      <c r="B262" s="166"/>
      <c r="C262" s="166"/>
      <c r="D262" s="166"/>
      <c r="E262" s="166"/>
      <c r="F262" s="166"/>
      <c r="G262" s="166"/>
      <c r="H262" s="166"/>
      <c r="I262" s="166"/>
      <c r="J262" s="166"/>
      <c r="K262" s="166"/>
      <c r="L262" s="166"/>
      <c r="M262" s="166"/>
      <c r="N262" s="166"/>
      <c r="O262" s="166"/>
    </row>
    <row r="263" spans="1:15" s="400" customFormat="1">
      <c r="A263" s="401"/>
      <c r="B263" s="166"/>
      <c r="C263" s="166"/>
      <c r="D263" s="166"/>
      <c r="E263" s="166"/>
      <c r="F263" s="166"/>
      <c r="G263" s="166"/>
      <c r="H263" s="166"/>
      <c r="I263" s="166"/>
      <c r="J263" s="166"/>
      <c r="K263" s="166"/>
      <c r="L263" s="166"/>
      <c r="M263" s="166"/>
      <c r="N263" s="166"/>
      <c r="O263" s="166"/>
    </row>
    <row r="264" spans="1:15" s="400" customFormat="1">
      <c r="A264" s="401"/>
      <c r="B264" s="166"/>
      <c r="C264" s="166"/>
      <c r="D264" s="166"/>
      <c r="E264" s="166"/>
      <c r="F264" s="166"/>
      <c r="G264" s="166"/>
      <c r="H264" s="166"/>
      <c r="I264" s="166"/>
      <c r="J264" s="166"/>
      <c r="K264" s="166"/>
      <c r="L264" s="166"/>
      <c r="M264" s="166"/>
      <c r="N264" s="166"/>
      <c r="O264" s="166"/>
    </row>
    <row r="265" spans="1:15" s="400" customFormat="1">
      <c r="A265" s="401"/>
      <c r="B265" s="166"/>
      <c r="C265" s="166"/>
      <c r="D265" s="166"/>
      <c r="E265" s="166"/>
      <c r="F265" s="166"/>
      <c r="G265" s="166"/>
      <c r="H265" s="166"/>
      <c r="I265" s="166"/>
      <c r="J265" s="166"/>
      <c r="K265" s="166"/>
      <c r="L265" s="166"/>
      <c r="M265" s="166"/>
      <c r="N265" s="166"/>
      <c r="O265" s="166"/>
    </row>
    <row r="266" spans="1:15" s="400" customFormat="1">
      <c r="A266" s="401"/>
      <c r="B266" s="166"/>
      <c r="C266" s="166"/>
      <c r="D266" s="166"/>
      <c r="E266" s="166"/>
      <c r="F266" s="166"/>
      <c r="G266" s="166"/>
      <c r="H266" s="166"/>
      <c r="I266" s="166"/>
      <c r="J266" s="166"/>
      <c r="K266" s="166"/>
      <c r="L266" s="166"/>
      <c r="M266" s="166"/>
      <c r="N266" s="166"/>
      <c r="O266" s="166"/>
    </row>
    <row r="267" spans="1:15" s="400" customFormat="1">
      <c r="A267" s="401"/>
      <c r="B267" s="166"/>
      <c r="C267" s="166"/>
      <c r="D267" s="166"/>
      <c r="E267" s="166"/>
      <c r="F267" s="166"/>
      <c r="G267" s="166"/>
      <c r="H267" s="166"/>
      <c r="I267" s="166"/>
      <c r="J267" s="166"/>
      <c r="K267" s="166"/>
      <c r="L267" s="166"/>
      <c r="M267" s="166"/>
      <c r="N267" s="166"/>
      <c r="O267" s="166"/>
    </row>
    <row r="268" spans="1:15" s="400" customFormat="1">
      <c r="A268" s="401"/>
      <c r="B268" s="166"/>
      <c r="C268" s="166"/>
      <c r="D268" s="166"/>
      <c r="E268" s="166"/>
      <c r="F268" s="166"/>
      <c r="G268" s="166"/>
      <c r="H268" s="166"/>
      <c r="I268" s="166"/>
      <c r="J268" s="166"/>
      <c r="K268" s="166"/>
      <c r="L268" s="166"/>
      <c r="M268" s="166"/>
      <c r="N268" s="166"/>
      <c r="O268" s="166"/>
    </row>
    <row r="269" spans="1:15" s="400" customFormat="1">
      <c r="A269" s="401"/>
      <c r="B269" s="166"/>
      <c r="C269" s="166"/>
      <c r="D269" s="166"/>
      <c r="E269" s="166"/>
      <c r="F269" s="166"/>
      <c r="G269" s="166"/>
      <c r="H269" s="166"/>
      <c r="I269" s="166"/>
      <c r="J269" s="166"/>
      <c r="K269" s="166"/>
      <c r="L269" s="166"/>
      <c r="M269" s="166"/>
      <c r="N269" s="166"/>
      <c r="O269" s="166"/>
    </row>
    <row r="270" spans="1:15" s="400" customFormat="1">
      <c r="A270" s="401"/>
      <c r="B270" s="166"/>
      <c r="C270" s="166"/>
      <c r="D270" s="166"/>
      <c r="E270" s="166"/>
      <c r="F270" s="166"/>
      <c r="G270" s="166"/>
      <c r="H270" s="166"/>
      <c r="I270" s="166"/>
      <c r="J270" s="166"/>
      <c r="K270" s="166"/>
      <c r="L270" s="166"/>
      <c r="M270" s="166"/>
      <c r="N270" s="166"/>
      <c r="O270" s="166"/>
    </row>
    <row r="271" spans="1:15" s="400" customFormat="1">
      <c r="A271" s="401"/>
      <c r="B271" s="166"/>
      <c r="C271" s="166"/>
      <c r="D271" s="166"/>
      <c r="E271" s="166"/>
      <c r="F271" s="166"/>
      <c r="G271" s="166"/>
      <c r="H271" s="166"/>
      <c r="I271" s="166"/>
      <c r="J271" s="166"/>
      <c r="K271" s="166"/>
      <c r="L271" s="166"/>
      <c r="M271" s="166"/>
      <c r="N271" s="166"/>
      <c r="O271" s="166"/>
    </row>
    <row r="272" spans="1:15" s="400" customFormat="1">
      <c r="A272" s="401"/>
      <c r="B272" s="166"/>
      <c r="C272" s="166"/>
      <c r="D272" s="166"/>
      <c r="E272" s="166"/>
      <c r="F272" s="166"/>
      <c r="G272" s="166"/>
      <c r="H272" s="166"/>
      <c r="I272" s="166"/>
      <c r="J272" s="166"/>
      <c r="K272" s="166"/>
      <c r="L272" s="166"/>
      <c r="M272" s="166"/>
      <c r="N272" s="166"/>
      <c r="O272" s="166"/>
    </row>
    <row r="273" spans="1:15" s="400" customFormat="1">
      <c r="A273" s="401"/>
      <c r="B273" s="166"/>
      <c r="C273" s="166"/>
      <c r="D273" s="166"/>
      <c r="E273" s="166"/>
      <c r="F273" s="166"/>
      <c r="G273" s="166"/>
      <c r="H273" s="166"/>
      <c r="I273" s="166"/>
      <c r="J273" s="166"/>
      <c r="K273" s="166"/>
      <c r="L273" s="166"/>
      <c r="M273" s="166"/>
      <c r="N273" s="166"/>
      <c r="O273" s="166"/>
    </row>
    <row r="274" spans="1:15" s="400" customFormat="1">
      <c r="A274" s="401"/>
      <c r="B274" s="166"/>
      <c r="C274" s="166"/>
      <c r="D274" s="166"/>
      <c r="E274" s="166"/>
      <c r="F274" s="166"/>
      <c r="G274" s="166"/>
      <c r="H274" s="166"/>
      <c r="I274" s="166"/>
      <c r="J274" s="166"/>
      <c r="K274" s="166"/>
      <c r="L274" s="166"/>
      <c r="M274" s="166"/>
      <c r="N274" s="166"/>
      <c r="O274" s="166"/>
    </row>
    <row r="275" spans="1:15" s="400" customFormat="1">
      <c r="A275" s="401"/>
      <c r="B275" s="166"/>
      <c r="C275" s="166"/>
      <c r="D275" s="166"/>
      <c r="E275" s="166"/>
      <c r="F275" s="166"/>
      <c r="G275" s="166"/>
      <c r="H275" s="166"/>
      <c r="I275" s="166"/>
      <c r="J275" s="166"/>
      <c r="K275" s="166"/>
      <c r="L275" s="166"/>
      <c r="M275" s="166"/>
      <c r="N275" s="166"/>
      <c r="O275" s="166"/>
    </row>
    <row r="276" spans="1:15" s="400" customFormat="1">
      <c r="A276" s="401"/>
      <c r="B276" s="166"/>
      <c r="C276" s="166"/>
      <c r="D276" s="166"/>
      <c r="E276" s="166"/>
      <c r="F276" s="166"/>
      <c r="G276" s="166"/>
      <c r="H276" s="166"/>
      <c r="I276" s="166"/>
      <c r="J276" s="166"/>
      <c r="K276" s="166"/>
      <c r="L276" s="166"/>
      <c r="M276" s="166"/>
      <c r="N276" s="166"/>
      <c r="O276" s="166"/>
    </row>
    <row r="277" spans="1:15" s="400" customFormat="1">
      <c r="A277" s="401"/>
      <c r="B277" s="166"/>
      <c r="C277" s="166"/>
      <c r="D277" s="166"/>
      <c r="E277" s="166"/>
      <c r="F277" s="166"/>
      <c r="G277" s="166"/>
      <c r="H277" s="166"/>
      <c r="I277" s="166"/>
      <c r="J277" s="166"/>
      <c r="K277" s="166"/>
      <c r="L277" s="166"/>
      <c r="M277" s="166"/>
      <c r="N277" s="166"/>
      <c r="O277" s="166"/>
    </row>
    <row r="278" spans="1:15" s="400" customFormat="1">
      <c r="A278" s="401"/>
      <c r="B278" s="166"/>
      <c r="C278" s="166"/>
      <c r="D278" s="166"/>
      <c r="E278" s="166"/>
      <c r="F278" s="166"/>
      <c r="G278" s="166"/>
      <c r="H278" s="166"/>
      <c r="I278" s="166"/>
      <c r="J278" s="166"/>
      <c r="K278" s="166"/>
      <c r="L278" s="166"/>
      <c r="M278" s="166"/>
      <c r="N278" s="166"/>
      <c r="O278" s="166"/>
    </row>
    <row r="279" spans="1:15" s="400" customFormat="1">
      <c r="A279" s="401"/>
      <c r="B279" s="166"/>
      <c r="C279" s="166"/>
      <c r="D279" s="166"/>
      <c r="E279" s="166"/>
      <c r="F279" s="166"/>
      <c r="G279" s="166"/>
      <c r="H279" s="166"/>
      <c r="I279" s="166"/>
      <c r="J279" s="166"/>
      <c r="K279" s="166"/>
      <c r="L279" s="166"/>
      <c r="M279" s="166"/>
      <c r="N279" s="166"/>
      <c r="O279" s="166"/>
    </row>
    <row r="280" spans="1:15" s="400" customFormat="1">
      <c r="A280" s="401"/>
      <c r="B280" s="166"/>
      <c r="C280" s="166"/>
      <c r="D280" s="166"/>
      <c r="E280" s="166"/>
      <c r="F280" s="166"/>
      <c r="G280" s="166"/>
      <c r="H280" s="166"/>
      <c r="I280" s="166"/>
      <c r="J280" s="166"/>
      <c r="K280" s="166"/>
      <c r="L280" s="166"/>
      <c r="M280" s="166"/>
      <c r="N280" s="166"/>
      <c r="O280" s="166"/>
    </row>
    <row r="281" spans="1:15" s="400" customFormat="1">
      <c r="A281" s="401"/>
      <c r="B281" s="166"/>
      <c r="C281" s="166"/>
      <c r="D281" s="166"/>
      <c r="E281" s="166"/>
      <c r="F281" s="166"/>
      <c r="G281" s="166"/>
      <c r="H281" s="166"/>
      <c r="I281" s="166"/>
      <c r="J281" s="166"/>
      <c r="K281" s="166"/>
      <c r="L281" s="166"/>
      <c r="M281" s="166"/>
      <c r="N281" s="166"/>
      <c r="O281" s="166"/>
    </row>
    <row r="282" spans="1:15" s="400" customFormat="1">
      <c r="A282" s="401"/>
      <c r="B282" s="166"/>
      <c r="C282" s="166"/>
      <c r="D282" s="166"/>
      <c r="E282" s="166"/>
      <c r="F282" s="166"/>
      <c r="G282" s="166"/>
      <c r="H282" s="166"/>
      <c r="I282" s="166"/>
      <c r="J282" s="166"/>
      <c r="K282" s="166"/>
      <c r="L282" s="166"/>
      <c r="M282" s="166"/>
      <c r="N282" s="166"/>
      <c r="O282" s="166"/>
    </row>
    <row r="283" spans="1:15" s="400" customFormat="1">
      <c r="A283" s="401"/>
      <c r="B283" s="166"/>
      <c r="C283" s="166"/>
      <c r="D283" s="166"/>
      <c r="E283" s="166"/>
      <c r="F283" s="166"/>
      <c r="G283" s="166"/>
      <c r="H283" s="166"/>
      <c r="I283" s="166"/>
      <c r="J283" s="166"/>
      <c r="K283" s="166"/>
      <c r="L283" s="166"/>
      <c r="M283" s="166"/>
      <c r="N283" s="166"/>
      <c r="O283" s="166"/>
    </row>
    <row r="284" spans="1:15" s="400" customFormat="1">
      <c r="A284" s="401"/>
      <c r="B284" s="166"/>
      <c r="C284" s="166"/>
      <c r="D284" s="166"/>
      <c r="E284" s="166"/>
      <c r="F284" s="166"/>
      <c r="G284" s="166"/>
      <c r="H284" s="166"/>
      <c r="I284" s="166"/>
      <c r="J284" s="166"/>
      <c r="K284" s="166"/>
      <c r="L284" s="166"/>
      <c r="M284" s="166"/>
      <c r="N284" s="166"/>
      <c r="O284" s="166"/>
    </row>
    <row r="285" spans="1:15" s="400" customFormat="1">
      <c r="A285" s="401"/>
      <c r="B285" s="166"/>
      <c r="C285" s="166"/>
      <c r="D285" s="166"/>
      <c r="E285" s="166"/>
      <c r="F285" s="166"/>
      <c r="G285" s="166"/>
      <c r="H285" s="166"/>
      <c r="I285" s="166"/>
      <c r="J285" s="166"/>
      <c r="K285" s="166"/>
      <c r="L285" s="166"/>
      <c r="M285" s="166"/>
      <c r="N285" s="166"/>
      <c r="O285" s="166"/>
    </row>
    <row r="286" spans="1:15" s="400" customFormat="1">
      <c r="A286" s="401"/>
      <c r="B286" s="166"/>
      <c r="C286" s="166"/>
      <c r="D286" s="166"/>
      <c r="E286" s="166"/>
      <c r="F286" s="166"/>
      <c r="G286" s="166"/>
      <c r="H286" s="166"/>
      <c r="I286" s="166"/>
      <c r="J286" s="166"/>
      <c r="K286" s="166"/>
      <c r="L286" s="166"/>
      <c r="M286" s="166"/>
      <c r="N286" s="166"/>
      <c r="O286" s="166"/>
    </row>
    <row r="287" spans="1:15" s="400" customFormat="1">
      <c r="A287" s="401"/>
      <c r="B287" s="166"/>
      <c r="C287" s="166"/>
      <c r="D287" s="166"/>
      <c r="E287" s="166"/>
      <c r="F287" s="166"/>
      <c r="G287" s="166"/>
      <c r="H287" s="166"/>
      <c r="I287" s="166"/>
      <c r="J287" s="166"/>
      <c r="K287" s="166"/>
      <c r="L287" s="166"/>
      <c r="M287" s="166"/>
      <c r="N287" s="166"/>
      <c r="O287" s="166"/>
    </row>
    <row r="288" spans="1:15" s="400" customFormat="1">
      <c r="A288" s="401"/>
      <c r="B288" s="166"/>
      <c r="C288" s="166"/>
      <c r="D288" s="166"/>
      <c r="E288" s="166"/>
      <c r="F288" s="166"/>
      <c r="G288" s="166"/>
      <c r="H288" s="166"/>
      <c r="I288" s="166"/>
      <c r="J288" s="166"/>
      <c r="K288" s="166"/>
      <c r="L288" s="166"/>
      <c r="M288" s="166"/>
      <c r="N288" s="166"/>
      <c r="O288" s="166"/>
    </row>
    <row r="289" spans="1:15" s="400" customFormat="1">
      <c r="A289" s="401"/>
      <c r="B289" s="166"/>
      <c r="C289" s="166"/>
      <c r="D289" s="166"/>
      <c r="E289" s="166"/>
      <c r="F289" s="166"/>
      <c r="G289" s="166"/>
      <c r="H289" s="166"/>
      <c r="I289" s="166"/>
      <c r="J289" s="166"/>
      <c r="K289" s="166"/>
      <c r="L289" s="166"/>
      <c r="M289" s="166"/>
      <c r="N289" s="166"/>
      <c r="O289" s="166"/>
    </row>
    <row r="290" spans="1:15" s="400" customFormat="1">
      <c r="A290" s="401"/>
      <c r="B290" s="166"/>
      <c r="C290" s="166"/>
      <c r="D290" s="166"/>
      <c r="E290" s="166"/>
      <c r="F290" s="166"/>
      <c r="G290" s="166"/>
      <c r="H290" s="166"/>
      <c r="I290" s="166"/>
      <c r="J290" s="166"/>
      <c r="K290" s="166"/>
      <c r="L290" s="166"/>
      <c r="M290" s="166"/>
      <c r="N290" s="166"/>
      <c r="O290" s="166"/>
    </row>
    <row r="291" spans="1:15" s="400" customFormat="1">
      <c r="A291" s="401"/>
      <c r="B291" s="166"/>
      <c r="C291" s="166"/>
      <c r="D291" s="166"/>
      <c r="E291" s="166"/>
      <c r="F291" s="166"/>
      <c r="G291" s="166"/>
      <c r="H291" s="166"/>
      <c r="I291" s="166"/>
      <c r="J291" s="166"/>
      <c r="K291" s="166"/>
      <c r="L291" s="166"/>
      <c r="M291" s="166"/>
      <c r="N291" s="166"/>
      <c r="O291" s="166"/>
    </row>
    <row r="292" spans="1:15" s="400" customFormat="1">
      <c r="A292" s="401"/>
      <c r="B292" s="166"/>
      <c r="C292" s="166"/>
      <c r="D292" s="166"/>
      <c r="E292" s="166"/>
      <c r="F292" s="166"/>
      <c r="G292" s="166"/>
      <c r="H292" s="166"/>
      <c r="I292" s="166"/>
      <c r="J292" s="166"/>
      <c r="K292" s="166"/>
      <c r="L292" s="166"/>
      <c r="M292" s="166"/>
      <c r="N292" s="166"/>
      <c r="O292" s="166"/>
    </row>
    <row r="293" spans="1:15" s="400" customFormat="1">
      <c r="A293" s="401"/>
      <c r="B293" s="166"/>
      <c r="C293" s="166"/>
      <c r="D293" s="166"/>
      <c r="E293" s="166"/>
      <c r="F293" s="166"/>
      <c r="G293" s="166"/>
      <c r="H293" s="166"/>
      <c r="I293" s="166"/>
      <c r="J293" s="166"/>
      <c r="K293" s="166"/>
      <c r="L293" s="166"/>
      <c r="M293" s="166"/>
      <c r="N293" s="166"/>
      <c r="O293" s="166"/>
    </row>
    <row r="294" spans="1:15" s="400" customFormat="1">
      <c r="A294" s="401"/>
      <c r="B294" s="166"/>
      <c r="C294" s="166"/>
      <c r="D294" s="166"/>
      <c r="E294" s="166"/>
      <c r="F294" s="166"/>
      <c r="G294" s="166"/>
      <c r="H294" s="166"/>
      <c r="I294" s="166"/>
      <c r="J294" s="166"/>
      <c r="K294" s="166"/>
      <c r="L294" s="166"/>
      <c r="M294" s="166"/>
      <c r="N294" s="166"/>
      <c r="O294" s="166"/>
    </row>
    <row r="295" spans="1:15" s="400" customFormat="1">
      <c r="A295" s="401"/>
      <c r="B295" s="166"/>
      <c r="C295" s="166"/>
      <c r="D295" s="166"/>
      <c r="E295" s="166"/>
      <c r="F295" s="166"/>
      <c r="G295" s="166"/>
      <c r="H295" s="166"/>
      <c r="I295" s="166"/>
      <c r="J295" s="166"/>
      <c r="K295" s="166"/>
      <c r="L295" s="166"/>
      <c r="M295" s="166"/>
      <c r="N295" s="166"/>
      <c r="O295" s="166"/>
    </row>
    <row r="296" spans="1:15" s="400" customFormat="1">
      <c r="A296" s="401"/>
      <c r="B296" s="166"/>
      <c r="C296" s="166"/>
      <c r="D296" s="166"/>
      <c r="E296" s="166"/>
      <c r="F296" s="166"/>
      <c r="G296" s="166"/>
      <c r="H296" s="166"/>
      <c r="I296" s="166"/>
      <c r="J296" s="166"/>
      <c r="K296" s="166"/>
      <c r="L296" s="166"/>
      <c r="M296" s="166"/>
      <c r="N296" s="166"/>
      <c r="O296" s="166"/>
    </row>
    <row r="297" spans="1:15" s="400" customFormat="1">
      <c r="A297" s="401"/>
      <c r="B297" s="166"/>
      <c r="C297" s="166"/>
      <c r="D297" s="166"/>
      <c r="E297" s="166"/>
      <c r="F297" s="166"/>
      <c r="G297" s="166"/>
      <c r="H297" s="166"/>
      <c r="I297" s="166"/>
      <c r="J297" s="166"/>
      <c r="K297" s="166"/>
      <c r="L297" s="166"/>
      <c r="M297" s="166"/>
      <c r="N297" s="166"/>
      <c r="O297" s="166"/>
    </row>
    <row r="298" spans="1:15" s="400" customFormat="1">
      <c r="A298" s="401"/>
      <c r="B298" s="166"/>
      <c r="C298" s="166"/>
      <c r="D298" s="166"/>
      <c r="E298" s="166"/>
      <c r="F298" s="166"/>
      <c r="G298" s="166"/>
      <c r="H298" s="166"/>
      <c r="I298" s="166"/>
      <c r="J298" s="166"/>
      <c r="K298" s="166"/>
      <c r="L298" s="166"/>
      <c r="M298" s="166"/>
      <c r="N298" s="166"/>
      <c r="O298" s="166"/>
    </row>
    <row r="299" spans="1:15" s="400" customFormat="1">
      <c r="A299" s="401"/>
      <c r="B299" s="166"/>
      <c r="C299" s="166"/>
      <c r="D299" s="166"/>
      <c r="E299" s="166"/>
      <c r="F299" s="166"/>
      <c r="G299" s="166"/>
      <c r="H299" s="166"/>
      <c r="I299" s="166"/>
      <c r="J299" s="166"/>
      <c r="K299" s="166"/>
      <c r="L299" s="166"/>
      <c r="M299" s="166"/>
      <c r="N299" s="166"/>
      <c r="O299" s="166"/>
    </row>
    <row r="300" spans="1:15" s="400" customFormat="1">
      <c r="A300" s="401"/>
      <c r="B300" s="166"/>
      <c r="C300" s="166"/>
      <c r="D300" s="166"/>
      <c r="E300" s="166"/>
      <c r="F300" s="166"/>
      <c r="G300" s="166"/>
      <c r="H300" s="166"/>
      <c r="I300" s="166"/>
      <c r="J300" s="166"/>
      <c r="K300" s="166"/>
      <c r="L300" s="166"/>
      <c r="M300" s="166"/>
      <c r="N300" s="166"/>
      <c r="O300" s="166"/>
    </row>
    <row r="301" spans="1:15" s="400" customFormat="1">
      <c r="A301" s="401"/>
      <c r="B301" s="166"/>
      <c r="C301" s="166"/>
      <c r="D301" s="166"/>
      <c r="E301" s="166"/>
      <c r="F301" s="166"/>
      <c r="G301" s="166"/>
      <c r="H301" s="166"/>
      <c r="I301" s="166"/>
      <c r="J301" s="166"/>
      <c r="K301" s="166"/>
      <c r="L301" s="166"/>
      <c r="M301" s="166"/>
      <c r="N301" s="166"/>
      <c r="O301" s="166"/>
    </row>
    <row r="302" spans="1:15" s="400" customFormat="1">
      <c r="A302" s="401"/>
      <c r="B302" s="166"/>
      <c r="C302" s="166"/>
      <c r="D302" s="166"/>
      <c r="E302" s="166"/>
      <c r="F302" s="166"/>
      <c r="G302" s="166"/>
      <c r="H302" s="166"/>
      <c r="I302" s="166"/>
      <c r="J302" s="166"/>
      <c r="K302" s="166"/>
      <c r="L302" s="166"/>
      <c r="M302" s="166"/>
      <c r="N302" s="166"/>
      <c r="O302" s="166"/>
    </row>
    <row r="303" spans="1:15" s="400" customFormat="1">
      <c r="A303" s="401"/>
      <c r="B303" s="166"/>
      <c r="C303" s="166"/>
      <c r="D303" s="166"/>
      <c r="E303" s="166"/>
      <c r="F303" s="166"/>
      <c r="G303" s="166"/>
      <c r="H303" s="166"/>
      <c r="I303" s="166"/>
      <c r="J303" s="166"/>
      <c r="K303" s="166"/>
      <c r="L303" s="166"/>
      <c r="M303" s="166"/>
      <c r="N303" s="166"/>
      <c r="O303" s="166"/>
    </row>
    <row r="304" spans="1:15" s="400" customFormat="1">
      <c r="A304" s="401"/>
      <c r="B304" s="166"/>
      <c r="C304" s="166"/>
      <c r="D304" s="166"/>
      <c r="E304" s="166"/>
      <c r="F304" s="166"/>
      <c r="G304" s="166"/>
      <c r="H304" s="166"/>
      <c r="I304" s="166"/>
      <c r="J304" s="166"/>
      <c r="K304" s="166"/>
      <c r="L304" s="166"/>
      <c r="M304" s="166"/>
      <c r="N304" s="166"/>
      <c r="O304" s="166"/>
    </row>
    <row r="305" spans="1:15" s="400" customFormat="1">
      <c r="A305" s="401"/>
      <c r="B305" s="166"/>
      <c r="C305" s="166"/>
      <c r="D305" s="166"/>
      <c r="E305" s="166"/>
      <c r="F305" s="166"/>
      <c r="G305" s="166"/>
      <c r="H305" s="166"/>
      <c r="I305" s="166"/>
      <c r="J305" s="166"/>
      <c r="K305" s="166"/>
      <c r="L305" s="166"/>
      <c r="M305" s="166"/>
      <c r="N305" s="166"/>
      <c r="O305" s="166"/>
    </row>
    <row r="306" spans="1:15" s="400" customFormat="1">
      <c r="A306" s="401"/>
      <c r="B306" s="166"/>
      <c r="C306" s="166"/>
      <c r="D306" s="166"/>
      <c r="E306" s="166"/>
      <c r="F306" s="166"/>
      <c r="G306" s="166"/>
      <c r="H306" s="166"/>
      <c r="I306" s="166"/>
      <c r="J306" s="166"/>
      <c r="K306" s="166"/>
      <c r="L306" s="166"/>
      <c r="M306" s="166"/>
      <c r="N306" s="166"/>
      <c r="O306" s="166"/>
    </row>
    <row r="307" spans="1:15" s="400" customFormat="1">
      <c r="A307" s="401"/>
      <c r="B307" s="166"/>
      <c r="C307" s="166"/>
      <c r="D307" s="166"/>
      <c r="E307" s="166"/>
      <c r="F307" s="166"/>
      <c r="G307" s="166"/>
      <c r="H307" s="166"/>
      <c r="I307" s="166"/>
      <c r="J307" s="166"/>
      <c r="K307" s="166"/>
      <c r="L307" s="166"/>
      <c r="M307" s="166"/>
      <c r="N307" s="166"/>
      <c r="O307" s="166"/>
    </row>
    <row r="308" spans="1:15" s="400" customFormat="1">
      <c r="A308" s="401"/>
      <c r="B308" s="166"/>
      <c r="C308" s="166"/>
      <c r="D308" s="166"/>
      <c r="E308" s="166"/>
      <c r="F308" s="166"/>
      <c r="G308" s="166"/>
      <c r="H308" s="166"/>
      <c r="I308" s="166"/>
      <c r="J308" s="166"/>
      <c r="K308" s="166"/>
      <c r="L308" s="166"/>
      <c r="M308" s="166"/>
      <c r="N308" s="166"/>
      <c r="O308" s="166"/>
    </row>
    <row r="309" spans="1:15" s="400" customFormat="1">
      <c r="A309" s="401"/>
      <c r="B309" s="166"/>
      <c r="C309" s="166"/>
      <c r="D309" s="166"/>
      <c r="E309" s="166"/>
      <c r="F309" s="166"/>
      <c r="G309" s="166"/>
      <c r="H309" s="166"/>
      <c r="I309" s="166"/>
      <c r="J309" s="166"/>
      <c r="K309" s="166"/>
      <c r="L309" s="166"/>
      <c r="M309" s="166"/>
      <c r="N309" s="166"/>
      <c r="O309" s="166"/>
    </row>
    <row r="310" spans="1:15" s="400" customFormat="1">
      <c r="A310" s="401"/>
      <c r="B310" s="166"/>
      <c r="C310" s="166"/>
      <c r="D310" s="166"/>
      <c r="E310" s="166"/>
      <c r="F310" s="166"/>
      <c r="G310" s="166"/>
      <c r="H310" s="166"/>
      <c r="I310" s="166"/>
      <c r="J310" s="166"/>
      <c r="K310" s="166"/>
      <c r="L310" s="166"/>
      <c r="M310" s="166"/>
      <c r="N310" s="166"/>
      <c r="O310" s="166"/>
    </row>
    <row r="311" spans="1:15" s="400" customFormat="1">
      <c r="A311" s="401"/>
      <c r="B311" s="166"/>
      <c r="C311" s="166"/>
      <c r="D311" s="166"/>
      <c r="E311" s="166"/>
      <c r="F311" s="166"/>
      <c r="G311" s="166"/>
      <c r="H311" s="166"/>
      <c r="I311" s="166"/>
      <c r="J311" s="166"/>
      <c r="K311" s="166"/>
      <c r="L311" s="166"/>
      <c r="M311" s="166"/>
      <c r="N311" s="166"/>
      <c r="O311" s="166"/>
    </row>
    <row r="312" spans="1:15" s="400" customFormat="1">
      <c r="A312" s="401"/>
      <c r="B312" s="166"/>
      <c r="C312" s="166"/>
      <c r="D312" s="166"/>
      <c r="E312" s="166"/>
      <c r="F312" s="166"/>
      <c r="G312" s="166"/>
      <c r="H312" s="166"/>
      <c r="I312" s="166"/>
      <c r="J312" s="166"/>
      <c r="K312" s="166"/>
      <c r="L312" s="166"/>
      <c r="M312" s="166"/>
      <c r="N312" s="166"/>
      <c r="O312" s="166"/>
    </row>
    <row r="313" spans="1:15" s="400" customFormat="1">
      <c r="A313" s="401"/>
      <c r="B313" s="166"/>
      <c r="C313" s="166"/>
      <c r="D313" s="166"/>
      <c r="E313" s="166"/>
      <c r="F313" s="166"/>
      <c r="G313" s="166"/>
      <c r="H313" s="166"/>
      <c r="I313" s="166"/>
      <c r="J313" s="166"/>
      <c r="K313" s="166"/>
      <c r="L313" s="166"/>
      <c r="M313" s="166"/>
      <c r="N313" s="166"/>
      <c r="O313" s="166"/>
    </row>
    <row r="314" spans="1:15" s="400" customFormat="1">
      <c r="A314" s="401"/>
      <c r="B314" s="166"/>
      <c r="C314" s="166"/>
      <c r="D314" s="166"/>
      <c r="E314" s="166"/>
      <c r="F314" s="166"/>
      <c r="G314" s="166"/>
      <c r="H314" s="166"/>
      <c r="I314" s="166"/>
      <c r="J314" s="166"/>
      <c r="K314" s="166"/>
      <c r="L314" s="166"/>
      <c r="M314" s="166"/>
      <c r="N314" s="166"/>
      <c r="O314" s="166"/>
    </row>
    <row r="315" spans="1:15" s="400" customFormat="1">
      <c r="A315" s="401"/>
      <c r="B315" s="166"/>
      <c r="C315" s="166"/>
      <c r="D315" s="166"/>
      <c r="E315" s="166"/>
      <c r="F315" s="166"/>
      <c r="G315" s="166"/>
      <c r="H315" s="166"/>
      <c r="I315" s="166"/>
      <c r="J315" s="166"/>
      <c r="K315" s="166"/>
      <c r="L315" s="166"/>
      <c r="M315" s="166"/>
      <c r="N315" s="166"/>
      <c r="O315" s="166"/>
    </row>
    <row r="316" spans="1:15" s="400" customFormat="1">
      <c r="A316" s="401"/>
      <c r="B316" s="166"/>
      <c r="C316" s="166"/>
      <c r="D316" s="166"/>
      <c r="E316" s="166"/>
      <c r="F316" s="166"/>
      <c r="G316" s="166"/>
      <c r="H316" s="166"/>
      <c r="I316" s="166"/>
      <c r="J316" s="166"/>
      <c r="K316" s="166"/>
      <c r="L316" s="166"/>
      <c r="M316" s="166"/>
      <c r="N316" s="166"/>
      <c r="O316" s="166"/>
    </row>
    <row r="317" spans="1:15" s="400" customFormat="1">
      <c r="A317" s="401"/>
      <c r="B317" s="166"/>
      <c r="C317" s="166"/>
      <c r="D317" s="166"/>
      <c r="E317" s="166"/>
      <c r="F317" s="166"/>
      <c r="G317" s="166"/>
      <c r="H317" s="166"/>
      <c r="I317" s="166"/>
      <c r="J317" s="166"/>
      <c r="K317" s="166"/>
      <c r="L317" s="166"/>
      <c r="M317" s="166"/>
      <c r="N317" s="166"/>
      <c r="O317" s="166"/>
    </row>
    <row r="318" spans="1:15" s="400" customFormat="1">
      <c r="A318" s="401"/>
      <c r="B318" s="166"/>
      <c r="C318" s="166"/>
      <c r="D318" s="166"/>
      <c r="E318" s="166"/>
      <c r="F318" s="166"/>
      <c r="G318" s="166"/>
      <c r="H318" s="166"/>
      <c r="I318" s="166"/>
      <c r="J318" s="166"/>
      <c r="K318" s="166"/>
      <c r="L318" s="166"/>
      <c r="M318" s="166"/>
      <c r="N318" s="166"/>
      <c r="O318" s="166"/>
    </row>
    <row r="319" spans="1:15" s="400" customFormat="1">
      <c r="A319" s="401"/>
      <c r="B319" s="166"/>
      <c r="C319" s="166"/>
      <c r="D319" s="166"/>
      <c r="E319" s="166"/>
      <c r="F319" s="166"/>
      <c r="G319" s="166"/>
      <c r="H319" s="166"/>
      <c r="I319" s="166"/>
      <c r="J319" s="166"/>
      <c r="K319" s="166"/>
      <c r="L319" s="166"/>
      <c r="M319" s="166"/>
      <c r="N319" s="166"/>
      <c r="O319" s="166"/>
    </row>
    <row r="320" spans="1:15" s="400" customFormat="1">
      <c r="A320" s="401"/>
      <c r="B320" s="166"/>
      <c r="C320" s="166"/>
      <c r="D320" s="166"/>
      <c r="E320" s="166"/>
      <c r="F320" s="166"/>
      <c r="G320" s="166"/>
      <c r="H320" s="166"/>
      <c r="I320" s="166"/>
      <c r="J320" s="166"/>
      <c r="K320" s="166"/>
      <c r="L320" s="166"/>
      <c r="M320" s="166"/>
      <c r="N320" s="166"/>
      <c r="O320" s="166"/>
    </row>
    <row r="321" spans="1:15" s="400" customFormat="1">
      <c r="A321" s="401"/>
      <c r="B321" s="166"/>
      <c r="C321" s="166"/>
      <c r="D321" s="166"/>
      <c r="E321" s="166"/>
      <c r="F321" s="166"/>
      <c r="G321" s="166"/>
      <c r="H321" s="166"/>
      <c r="I321" s="166"/>
      <c r="J321" s="166"/>
      <c r="K321" s="166"/>
      <c r="L321" s="166"/>
      <c r="M321" s="166"/>
      <c r="N321" s="166"/>
      <c r="O321" s="166"/>
    </row>
    <row r="322" spans="1:15" s="400" customFormat="1">
      <c r="A322" s="401"/>
      <c r="B322" s="166"/>
      <c r="C322" s="166"/>
      <c r="D322" s="166"/>
      <c r="E322" s="166"/>
      <c r="F322" s="166"/>
      <c r="G322" s="166"/>
      <c r="H322" s="166"/>
      <c r="I322" s="166"/>
      <c r="J322" s="166"/>
      <c r="K322" s="166"/>
      <c r="L322" s="166"/>
      <c r="M322" s="166"/>
      <c r="N322" s="166"/>
      <c r="O322" s="166"/>
    </row>
    <row r="323" spans="1:15" s="400" customFormat="1">
      <c r="A323" s="401"/>
      <c r="B323" s="166"/>
      <c r="C323" s="166"/>
      <c r="D323" s="166"/>
      <c r="E323" s="166"/>
      <c r="F323" s="166"/>
      <c r="G323" s="166"/>
      <c r="H323" s="166"/>
      <c r="I323" s="166"/>
      <c r="J323" s="166"/>
      <c r="K323" s="166"/>
      <c r="L323" s="166"/>
      <c r="M323" s="166"/>
      <c r="N323" s="166"/>
      <c r="O323" s="166"/>
    </row>
    <row r="324" spans="1:15" s="400" customFormat="1">
      <c r="A324" s="401"/>
      <c r="B324" s="166"/>
      <c r="C324" s="166"/>
      <c r="D324" s="166"/>
      <c r="E324" s="166"/>
      <c r="F324" s="166"/>
      <c r="G324" s="166"/>
      <c r="H324" s="166"/>
      <c r="I324" s="166"/>
      <c r="J324" s="166"/>
      <c r="K324" s="166"/>
      <c r="L324" s="166"/>
      <c r="M324" s="166"/>
      <c r="N324" s="166"/>
      <c r="O324" s="166"/>
    </row>
    <row r="325" spans="1:15" s="400" customFormat="1">
      <c r="A325" s="401"/>
      <c r="B325" s="166"/>
      <c r="C325" s="166"/>
      <c r="D325" s="166"/>
      <c r="E325" s="166"/>
      <c r="F325" s="166"/>
      <c r="G325" s="166"/>
      <c r="H325" s="166"/>
      <c r="I325" s="166"/>
      <c r="J325" s="166"/>
      <c r="K325" s="166"/>
      <c r="L325" s="166"/>
      <c r="M325" s="166"/>
      <c r="N325" s="166"/>
      <c r="O325" s="166"/>
    </row>
    <row r="326" spans="1:15" s="400" customFormat="1">
      <c r="A326" s="401"/>
      <c r="B326" s="166"/>
      <c r="C326" s="166"/>
      <c r="D326" s="166"/>
      <c r="E326" s="166"/>
      <c r="F326" s="166"/>
      <c r="G326" s="166"/>
      <c r="H326" s="166"/>
      <c r="I326" s="166"/>
      <c r="J326" s="166"/>
      <c r="K326" s="166"/>
      <c r="L326" s="166"/>
      <c r="M326" s="166"/>
      <c r="N326" s="166"/>
      <c r="O326" s="166"/>
    </row>
    <row r="327" spans="1:15" s="400" customFormat="1">
      <c r="A327" s="401"/>
      <c r="B327" s="166"/>
      <c r="C327" s="166"/>
      <c r="D327" s="166"/>
      <c r="E327" s="166"/>
      <c r="F327" s="166"/>
      <c r="G327" s="166"/>
      <c r="H327" s="166"/>
      <c r="I327" s="166"/>
      <c r="J327" s="166"/>
      <c r="K327" s="166"/>
      <c r="L327" s="166"/>
      <c r="M327" s="166"/>
      <c r="N327" s="166"/>
      <c r="O327" s="166"/>
    </row>
    <row r="328" spans="1:15" s="400" customFormat="1">
      <c r="A328" s="401"/>
      <c r="B328" s="166"/>
      <c r="C328" s="166"/>
      <c r="D328" s="166"/>
      <c r="E328" s="166"/>
      <c r="F328" s="166"/>
      <c r="G328" s="166"/>
      <c r="H328" s="166"/>
      <c r="I328" s="166"/>
      <c r="J328" s="166"/>
      <c r="K328" s="166"/>
      <c r="L328" s="166"/>
      <c r="M328" s="166"/>
      <c r="N328" s="166"/>
      <c r="O328" s="166"/>
    </row>
    <row r="329" spans="1:15" s="400" customFormat="1">
      <c r="A329" s="401"/>
      <c r="B329" s="166"/>
      <c r="C329" s="166"/>
      <c r="D329" s="166"/>
      <c r="E329" s="166"/>
      <c r="F329" s="166"/>
      <c r="G329" s="166"/>
      <c r="H329" s="166"/>
      <c r="I329" s="166"/>
      <c r="J329" s="166"/>
      <c r="K329" s="166"/>
      <c r="L329" s="166"/>
      <c r="M329" s="166"/>
      <c r="N329" s="166"/>
      <c r="O329" s="166"/>
    </row>
    <row r="330" spans="1:15" s="400" customFormat="1">
      <c r="A330" s="401"/>
      <c r="B330" s="166"/>
      <c r="C330" s="166"/>
      <c r="D330" s="166"/>
      <c r="E330" s="166"/>
      <c r="F330" s="166"/>
      <c r="G330" s="166"/>
      <c r="H330" s="166"/>
      <c r="I330" s="166"/>
      <c r="J330" s="166"/>
      <c r="K330" s="166"/>
      <c r="L330" s="166"/>
      <c r="M330" s="166"/>
      <c r="N330" s="166"/>
      <c r="O330" s="166"/>
    </row>
    <row r="331" spans="1:15" s="400" customFormat="1">
      <c r="A331" s="401"/>
      <c r="B331" s="166"/>
      <c r="C331" s="166"/>
      <c r="D331" s="166"/>
      <c r="E331" s="166"/>
      <c r="F331" s="166"/>
      <c r="G331" s="166"/>
      <c r="H331" s="166"/>
      <c r="I331" s="166"/>
      <c r="J331" s="166"/>
      <c r="K331" s="166"/>
      <c r="L331" s="166"/>
      <c r="M331" s="166"/>
      <c r="N331" s="166"/>
      <c r="O331" s="166"/>
    </row>
    <row r="332" spans="1:15" s="400" customFormat="1">
      <c r="A332" s="401"/>
      <c r="B332" s="166"/>
      <c r="C332" s="166"/>
      <c r="D332" s="166"/>
      <c r="E332" s="166"/>
      <c r="F332" s="166"/>
      <c r="G332" s="166"/>
      <c r="H332" s="166"/>
      <c r="I332" s="166"/>
      <c r="J332" s="166"/>
      <c r="K332" s="166"/>
      <c r="L332" s="166"/>
      <c r="M332" s="166"/>
      <c r="N332" s="166"/>
      <c r="O332" s="166"/>
    </row>
    <row r="333" spans="1:15" s="400" customFormat="1">
      <c r="A333" s="401"/>
      <c r="B333" s="166"/>
      <c r="C333" s="166"/>
      <c r="D333" s="166"/>
      <c r="E333" s="166"/>
      <c r="F333" s="166"/>
      <c r="G333" s="166"/>
      <c r="H333" s="166"/>
      <c r="I333" s="166"/>
      <c r="J333" s="166"/>
      <c r="K333" s="166"/>
      <c r="L333" s="166"/>
      <c r="M333" s="166"/>
      <c r="N333" s="166"/>
      <c r="O333" s="166"/>
    </row>
    <row r="334" spans="1:15" s="400" customFormat="1">
      <c r="A334" s="401"/>
      <c r="B334" s="166"/>
      <c r="C334" s="166"/>
      <c r="D334" s="166"/>
      <c r="E334" s="166"/>
      <c r="F334" s="166"/>
      <c r="G334" s="166"/>
      <c r="H334" s="166"/>
      <c r="I334" s="166"/>
      <c r="J334" s="166"/>
      <c r="K334" s="166"/>
      <c r="L334" s="166"/>
      <c r="M334" s="166"/>
      <c r="N334" s="166"/>
      <c r="O334" s="166"/>
    </row>
    <row r="335" spans="1:15" s="400" customFormat="1">
      <c r="A335" s="401"/>
      <c r="B335" s="166"/>
      <c r="C335" s="166"/>
      <c r="D335" s="166"/>
      <c r="E335" s="166"/>
      <c r="F335" s="166"/>
      <c r="G335" s="166"/>
      <c r="H335" s="166"/>
      <c r="I335" s="166"/>
      <c r="J335" s="166"/>
      <c r="K335" s="166"/>
      <c r="L335" s="166"/>
      <c r="M335" s="166"/>
      <c r="N335" s="166"/>
      <c r="O335" s="166"/>
    </row>
    <row r="336" spans="1:15" s="400" customFormat="1">
      <c r="A336" s="401"/>
      <c r="B336" s="166"/>
      <c r="C336" s="166"/>
      <c r="D336" s="166"/>
      <c r="E336" s="166"/>
      <c r="F336" s="166"/>
      <c r="G336" s="166"/>
      <c r="H336" s="166"/>
      <c r="I336" s="166"/>
      <c r="J336" s="166"/>
      <c r="K336" s="166"/>
      <c r="L336" s="166"/>
      <c r="M336" s="166"/>
      <c r="N336" s="166"/>
      <c r="O336" s="166"/>
    </row>
    <row r="337" spans="1:15" s="400" customFormat="1">
      <c r="A337" s="401"/>
      <c r="B337" s="166"/>
      <c r="C337" s="166"/>
      <c r="D337" s="166"/>
      <c r="E337" s="166"/>
      <c r="F337" s="166"/>
      <c r="G337" s="166"/>
      <c r="H337" s="166"/>
      <c r="I337" s="166"/>
      <c r="J337" s="166"/>
      <c r="K337" s="166"/>
      <c r="L337" s="166"/>
      <c r="M337" s="166"/>
      <c r="N337" s="166"/>
      <c r="O337" s="166"/>
    </row>
    <row r="338" spans="1:15" s="400" customFormat="1">
      <c r="A338" s="401"/>
      <c r="B338" s="166"/>
      <c r="C338" s="166"/>
      <c r="D338" s="166"/>
      <c r="E338" s="166"/>
      <c r="F338" s="166"/>
      <c r="G338" s="166"/>
      <c r="H338" s="166"/>
      <c r="I338" s="166"/>
      <c r="J338" s="166"/>
      <c r="K338" s="166"/>
      <c r="L338" s="166"/>
      <c r="M338" s="166"/>
      <c r="N338" s="166"/>
      <c r="O338" s="166"/>
    </row>
    <row r="339" spans="1:15" s="400" customFormat="1">
      <c r="A339" s="401"/>
      <c r="B339" s="166"/>
      <c r="C339" s="166"/>
      <c r="D339" s="166"/>
      <c r="E339" s="166"/>
      <c r="F339" s="166"/>
      <c r="G339" s="166"/>
      <c r="H339" s="166"/>
      <c r="I339" s="166"/>
      <c r="J339" s="166"/>
      <c r="K339" s="166"/>
      <c r="L339" s="166"/>
      <c r="M339" s="166"/>
      <c r="N339" s="166"/>
      <c r="O339" s="166"/>
    </row>
    <row r="340" spans="1:15" s="400" customFormat="1">
      <c r="A340" s="401"/>
      <c r="B340" s="166"/>
      <c r="C340" s="166"/>
      <c r="D340" s="166"/>
      <c r="E340" s="166"/>
      <c r="F340" s="166"/>
      <c r="G340" s="166"/>
      <c r="H340" s="166"/>
      <c r="I340" s="166"/>
      <c r="J340" s="166"/>
      <c r="K340" s="166"/>
      <c r="L340" s="166"/>
      <c r="M340" s="166"/>
      <c r="N340" s="166"/>
      <c r="O340" s="166"/>
    </row>
    <row r="341" spans="1:15" s="400" customFormat="1">
      <c r="A341" s="401"/>
      <c r="B341" s="166"/>
      <c r="C341" s="166"/>
      <c r="D341" s="166"/>
      <c r="E341" s="166"/>
      <c r="F341" s="166"/>
      <c r="G341" s="166"/>
      <c r="H341" s="166"/>
      <c r="I341" s="166"/>
      <c r="J341" s="166"/>
      <c r="K341" s="166"/>
      <c r="L341" s="166"/>
      <c r="M341" s="166"/>
      <c r="N341" s="166"/>
      <c r="O341" s="166"/>
    </row>
    <row r="342" spans="1:15" s="400" customFormat="1">
      <c r="A342" s="401"/>
      <c r="B342" s="166"/>
      <c r="C342" s="166"/>
      <c r="D342" s="166"/>
      <c r="E342" s="166"/>
      <c r="F342" s="166"/>
      <c r="G342" s="166"/>
      <c r="H342" s="166"/>
      <c r="I342" s="166"/>
      <c r="J342" s="166"/>
      <c r="K342" s="166"/>
      <c r="L342" s="166"/>
      <c r="M342" s="166"/>
      <c r="N342" s="166"/>
      <c r="O342" s="166"/>
    </row>
    <row r="343" spans="1:15" s="400" customFormat="1">
      <c r="A343" s="401"/>
      <c r="B343" s="166"/>
      <c r="C343" s="166"/>
      <c r="D343" s="166"/>
      <c r="E343" s="166"/>
      <c r="F343" s="166"/>
      <c r="G343" s="166"/>
      <c r="H343" s="166"/>
      <c r="I343" s="166"/>
      <c r="J343" s="166"/>
      <c r="K343" s="166"/>
      <c r="L343" s="166"/>
      <c r="M343" s="166"/>
      <c r="N343" s="166"/>
      <c r="O343" s="166"/>
    </row>
    <row r="344" spans="1:15" s="400" customFormat="1">
      <c r="A344" s="401"/>
      <c r="B344" s="166"/>
      <c r="C344" s="166"/>
      <c r="D344" s="166"/>
      <c r="E344" s="166"/>
      <c r="F344" s="166"/>
      <c r="G344" s="166"/>
      <c r="H344" s="166"/>
      <c r="I344" s="166"/>
      <c r="J344" s="166"/>
      <c r="K344" s="166"/>
      <c r="L344" s="166"/>
      <c r="M344" s="166"/>
      <c r="N344" s="166"/>
      <c r="O344" s="166"/>
    </row>
    <row r="345" spans="1:15" s="400" customFormat="1">
      <c r="A345" s="401"/>
      <c r="B345" s="166"/>
      <c r="C345" s="166"/>
      <c r="D345" s="166"/>
      <c r="E345" s="166"/>
      <c r="F345" s="166"/>
      <c r="G345" s="166"/>
      <c r="H345" s="166"/>
      <c r="I345" s="166"/>
      <c r="J345" s="166"/>
      <c r="K345" s="166"/>
      <c r="L345" s="166"/>
      <c r="M345" s="166"/>
      <c r="N345" s="166"/>
      <c r="O345" s="166"/>
    </row>
    <row r="346" spans="1:15" s="400" customFormat="1">
      <c r="A346" s="401"/>
      <c r="B346" s="166"/>
      <c r="C346" s="166"/>
      <c r="D346" s="166"/>
      <c r="E346" s="166"/>
      <c r="F346" s="166"/>
      <c r="G346" s="166"/>
      <c r="H346" s="166"/>
      <c r="I346" s="166"/>
      <c r="J346" s="166"/>
      <c r="K346" s="166"/>
      <c r="L346" s="166"/>
      <c r="M346" s="166"/>
      <c r="N346" s="166"/>
      <c r="O346" s="166"/>
    </row>
    <row r="347" spans="1:15" s="400" customFormat="1">
      <c r="A347" s="401"/>
      <c r="B347" s="166"/>
      <c r="C347" s="166"/>
      <c r="D347" s="166"/>
      <c r="E347" s="166"/>
      <c r="F347" s="166"/>
      <c r="G347" s="166"/>
      <c r="H347" s="166"/>
      <c r="I347" s="166"/>
      <c r="J347" s="166"/>
      <c r="K347" s="166"/>
      <c r="L347" s="166"/>
      <c r="M347" s="166"/>
      <c r="N347" s="166"/>
      <c r="O347" s="166"/>
    </row>
    <row r="348" spans="1:15" s="400" customFormat="1">
      <c r="A348" s="401"/>
      <c r="B348" s="166"/>
      <c r="C348" s="166"/>
      <c r="D348" s="166"/>
      <c r="E348" s="166"/>
      <c r="F348" s="166"/>
      <c r="G348" s="166"/>
      <c r="H348" s="166"/>
      <c r="I348" s="166"/>
      <c r="J348" s="166"/>
      <c r="K348" s="166"/>
      <c r="L348" s="166"/>
      <c r="M348" s="166"/>
      <c r="N348" s="166"/>
      <c r="O348" s="166"/>
    </row>
    <row r="349" spans="1:15" s="400" customFormat="1">
      <c r="A349" s="401"/>
      <c r="B349" s="166"/>
      <c r="C349" s="166"/>
      <c r="D349" s="166"/>
      <c r="E349" s="166"/>
      <c r="F349" s="166"/>
      <c r="G349" s="166"/>
      <c r="H349" s="166"/>
      <c r="I349" s="166"/>
      <c r="J349" s="166"/>
      <c r="K349" s="166"/>
      <c r="L349" s="166"/>
      <c r="M349" s="166"/>
      <c r="N349" s="166"/>
      <c r="O349" s="166"/>
    </row>
    <row r="350" spans="1:15" s="400" customFormat="1">
      <c r="A350" s="401"/>
      <c r="B350" s="166"/>
      <c r="C350" s="166"/>
      <c r="D350" s="166"/>
      <c r="E350" s="166"/>
      <c r="F350" s="166"/>
      <c r="G350" s="166"/>
      <c r="H350" s="166"/>
      <c r="I350" s="166"/>
      <c r="J350" s="166"/>
      <c r="K350" s="166"/>
      <c r="L350" s="166"/>
      <c r="M350" s="166"/>
      <c r="N350" s="166"/>
      <c r="O350" s="166"/>
    </row>
    <row r="351" spans="1:15" s="400" customFormat="1">
      <c r="A351" s="401"/>
      <c r="B351" s="166"/>
      <c r="C351" s="166"/>
      <c r="D351" s="166"/>
      <c r="E351" s="166"/>
      <c r="F351" s="166"/>
      <c r="G351" s="166"/>
      <c r="H351" s="166"/>
      <c r="I351" s="166"/>
      <c r="J351" s="166"/>
      <c r="K351" s="166"/>
      <c r="L351" s="166"/>
      <c r="M351" s="166"/>
      <c r="N351" s="166"/>
      <c r="O351" s="166"/>
    </row>
    <row r="352" spans="1:15" s="400" customFormat="1">
      <c r="A352" s="401"/>
      <c r="B352" s="166"/>
      <c r="C352" s="166"/>
      <c r="D352" s="166"/>
      <c r="E352" s="166"/>
      <c r="F352" s="166"/>
      <c r="G352" s="166"/>
      <c r="H352" s="166"/>
      <c r="I352" s="166"/>
      <c r="J352" s="166"/>
      <c r="K352" s="166"/>
      <c r="L352" s="166"/>
      <c r="M352" s="166"/>
      <c r="N352" s="166"/>
      <c r="O352" s="166"/>
    </row>
    <row r="353" spans="1:15" s="400" customFormat="1">
      <c r="A353" s="401"/>
      <c r="B353" s="166"/>
      <c r="C353" s="166"/>
      <c r="D353" s="166"/>
      <c r="E353" s="166"/>
      <c r="F353" s="166"/>
      <c r="G353" s="166"/>
      <c r="H353" s="166"/>
      <c r="I353" s="166"/>
      <c r="J353" s="166"/>
      <c r="K353" s="166"/>
      <c r="L353" s="166"/>
      <c r="M353" s="166"/>
      <c r="N353" s="166"/>
      <c r="O353" s="166"/>
    </row>
    <row r="354" spans="1:15" s="400" customFormat="1">
      <c r="A354" s="401"/>
      <c r="B354" s="166"/>
      <c r="C354" s="166"/>
      <c r="D354" s="166"/>
      <c r="E354" s="166"/>
      <c r="F354" s="166"/>
      <c r="G354" s="166"/>
      <c r="H354" s="166"/>
      <c r="I354" s="166"/>
      <c r="J354" s="166"/>
      <c r="K354" s="166"/>
      <c r="L354" s="166"/>
      <c r="M354" s="166"/>
      <c r="N354" s="166"/>
      <c r="O354" s="166"/>
    </row>
    <row r="355" spans="1:15" s="400" customFormat="1">
      <c r="A355" s="401"/>
      <c r="B355" s="166"/>
      <c r="C355" s="166"/>
      <c r="D355" s="166"/>
      <c r="E355" s="166"/>
      <c r="F355" s="166"/>
      <c r="G355" s="166"/>
      <c r="H355" s="166"/>
      <c r="I355" s="166"/>
      <c r="J355" s="166"/>
      <c r="K355" s="166"/>
      <c r="L355" s="166"/>
      <c r="M355" s="166"/>
      <c r="N355" s="166"/>
      <c r="O355" s="166"/>
    </row>
    <row r="356" spans="1:15" s="400" customFormat="1">
      <c r="A356" s="401"/>
      <c r="B356" s="166"/>
      <c r="C356" s="166"/>
      <c r="D356" s="166"/>
      <c r="E356" s="166"/>
      <c r="F356" s="166"/>
      <c r="G356" s="166"/>
      <c r="H356" s="166"/>
      <c r="I356" s="166"/>
      <c r="J356" s="166"/>
      <c r="K356" s="166"/>
      <c r="L356" s="166"/>
      <c r="M356" s="166"/>
      <c r="N356" s="166"/>
      <c r="O356" s="166"/>
    </row>
    <row r="357" spans="1:15" s="400" customFormat="1">
      <c r="A357" s="401"/>
      <c r="B357" s="166"/>
      <c r="C357" s="166"/>
      <c r="D357" s="166"/>
      <c r="E357" s="166"/>
      <c r="F357" s="166"/>
      <c r="G357" s="166"/>
      <c r="H357" s="166"/>
      <c r="I357" s="166"/>
      <c r="J357" s="166"/>
      <c r="K357" s="166"/>
      <c r="L357" s="166"/>
      <c r="M357" s="166"/>
      <c r="N357" s="166"/>
      <c r="O357" s="166"/>
    </row>
    <row r="358" spans="1:15" s="400" customFormat="1">
      <c r="A358" s="401"/>
      <c r="B358" s="166"/>
      <c r="C358" s="166"/>
      <c r="D358" s="166"/>
      <c r="E358" s="166"/>
      <c r="F358" s="166"/>
      <c r="G358" s="166"/>
      <c r="H358" s="166"/>
      <c r="I358" s="166"/>
      <c r="J358" s="166"/>
      <c r="K358" s="166"/>
      <c r="L358" s="166"/>
      <c r="M358" s="166"/>
      <c r="N358" s="166"/>
      <c r="O358" s="166"/>
    </row>
    <row r="359" spans="1:15" s="400" customFormat="1">
      <c r="A359" s="401"/>
      <c r="B359" s="166"/>
      <c r="C359" s="166"/>
      <c r="D359" s="166"/>
      <c r="E359" s="166"/>
      <c r="F359" s="166"/>
      <c r="G359" s="166"/>
      <c r="H359" s="166"/>
      <c r="I359" s="166"/>
      <c r="J359" s="166"/>
      <c r="K359" s="166"/>
      <c r="L359" s="166"/>
      <c r="M359" s="166"/>
      <c r="N359" s="166"/>
      <c r="O359" s="166"/>
    </row>
    <row r="360" spans="1:15" s="400" customFormat="1">
      <c r="A360" s="401"/>
      <c r="B360" s="166"/>
      <c r="C360" s="166"/>
      <c r="D360" s="166"/>
      <c r="E360" s="166"/>
      <c r="F360" s="166"/>
      <c r="G360" s="166"/>
      <c r="H360" s="166"/>
      <c r="I360" s="166"/>
      <c r="J360" s="166"/>
      <c r="K360" s="166"/>
      <c r="L360" s="166"/>
      <c r="M360" s="166"/>
      <c r="N360" s="166"/>
      <c r="O360" s="166"/>
    </row>
    <row r="361" spans="1:15" s="400" customFormat="1">
      <c r="A361" s="401"/>
      <c r="B361" s="166"/>
      <c r="C361" s="166"/>
      <c r="D361" s="166"/>
      <c r="E361" s="166"/>
      <c r="F361" s="166"/>
      <c r="G361" s="166"/>
      <c r="H361" s="166"/>
      <c r="I361" s="166"/>
      <c r="J361" s="166"/>
      <c r="K361" s="166"/>
      <c r="L361" s="166"/>
      <c r="M361" s="166"/>
      <c r="N361" s="166"/>
      <c r="O361" s="166"/>
    </row>
    <row r="362" spans="1:15" s="400" customFormat="1">
      <c r="A362" s="401"/>
      <c r="B362" s="166"/>
      <c r="C362" s="166"/>
      <c r="D362" s="166"/>
      <c r="E362" s="166"/>
      <c r="F362" s="166"/>
      <c r="G362" s="166"/>
      <c r="H362" s="166"/>
      <c r="I362" s="166"/>
      <c r="J362" s="166"/>
      <c r="K362" s="166"/>
      <c r="L362" s="166"/>
      <c r="M362" s="166"/>
      <c r="N362" s="166"/>
      <c r="O362" s="166"/>
    </row>
    <row r="363" spans="1:15" s="400" customFormat="1">
      <c r="A363" s="401"/>
      <c r="B363" s="166"/>
      <c r="C363" s="166"/>
      <c r="D363" s="166"/>
      <c r="E363" s="166"/>
      <c r="F363" s="166"/>
      <c r="G363" s="166"/>
      <c r="H363" s="166"/>
      <c r="I363" s="166"/>
      <c r="J363" s="166"/>
      <c r="K363" s="166"/>
      <c r="L363" s="166"/>
      <c r="M363" s="166"/>
      <c r="N363" s="166"/>
      <c r="O363" s="166"/>
    </row>
    <row r="364" spans="1:15" s="400" customFormat="1">
      <c r="A364" s="401"/>
      <c r="B364" s="166"/>
      <c r="C364" s="166"/>
      <c r="D364" s="166"/>
      <c r="E364" s="166"/>
      <c r="F364" s="166"/>
      <c r="G364" s="166"/>
      <c r="H364" s="166"/>
      <c r="I364" s="166"/>
      <c r="J364" s="166"/>
      <c r="K364" s="166"/>
      <c r="L364" s="166"/>
      <c r="M364" s="166"/>
      <c r="N364" s="166"/>
      <c r="O364" s="166"/>
    </row>
    <row r="365" spans="1:15" s="400" customFormat="1">
      <c r="A365" s="401"/>
      <c r="B365" s="166"/>
      <c r="C365" s="166"/>
      <c r="D365" s="166"/>
      <c r="E365" s="166"/>
      <c r="F365" s="166"/>
      <c r="G365" s="166"/>
      <c r="H365" s="166"/>
      <c r="I365" s="166"/>
      <c r="J365" s="166"/>
      <c r="K365" s="166"/>
      <c r="L365" s="166"/>
      <c r="M365" s="166"/>
      <c r="N365" s="166"/>
      <c r="O365" s="166"/>
    </row>
    <row r="366" spans="1:15" s="400" customFormat="1">
      <c r="A366" s="401"/>
      <c r="B366" s="166"/>
      <c r="C366" s="166"/>
      <c r="D366" s="166"/>
      <c r="E366" s="166"/>
      <c r="F366" s="166"/>
      <c r="G366" s="166"/>
      <c r="H366" s="166"/>
      <c r="I366" s="166"/>
      <c r="J366" s="166"/>
      <c r="K366" s="166"/>
      <c r="L366" s="166"/>
      <c r="M366" s="166"/>
      <c r="N366" s="166"/>
      <c r="O366" s="166"/>
    </row>
    <row r="367" spans="1:15" s="400" customFormat="1">
      <c r="A367" s="401"/>
      <c r="B367" s="166"/>
      <c r="C367" s="166"/>
      <c r="D367" s="166"/>
      <c r="E367" s="166"/>
      <c r="F367" s="166"/>
      <c r="G367" s="166"/>
      <c r="H367" s="166"/>
      <c r="I367" s="166"/>
      <c r="J367" s="166"/>
      <c r="K367" s="166"/>
      <c r="L367" s="166"/>
      <c r="M367" s="166"/>
      <c r="N367" s="166"/>
      <c r="O367" s="166"/>
    </row>
    <row r="368" spans="1:15" s="400" customFormat="1">
      <c r="A368" s="401"/>
      <c r="B368" s="166"/>
      <c r="C368" s="166"/>
      <c r="D368" s="166"/>
      <c r="E368" s="166"/>
      <c r="F368" s="166"/>
      <c r="G368" s="166"/>
      <c r="H368" s="166"/>
      <c r="I368" s="166"/>
      <c r="J368" s="166"/>
      <c r="K368" s="166"/>
      <c r="L368" s="166"/>
      <c r="M368" s="166"/>
      <c r="N368" s="166"/>
      <c r="O368" s="166"/>
    </row>
    <row r="369" spans="1:15" s="400" customFormat="1">
      <c r="A369" s="401"/>
      <c r="B369" s="166"/>
      <c r="C369" s="166"/>
      <c r="D369" s="166"/>
      <c r="E369" s="166"/>
      <c r="F369" s="166"/>
      <c r="G369" s="166"/>
      <c r="H369" s="166"/>
      <c r="I369" s="166"/>
      <c r="J369" s="166"/>
      <c r="K369" s="166"/>
      <c r="L369" s="166"/>
      <c r="M369" s="166"/>
      <c r="N369" s="166"/>
      <c r="O369" s="166"/>
    </row>
    <row r="370" spans="1:15" s="400" customFormat="1">
      <c r="A370" s="401"/>
      <c r="B370" s="166"/>
      <c r="C370" s="166"/>
      <c r="D370" s="166"/>
      <c r="E370" s="166"/>
      <c r="F370" s="166"/>
      <c r="G370" s="166"/>
      <c r="H370" s="166"/>
      <c r="I370" s="166"/>
      <c r="J370" s="166"/>
      <c r="K370" s="166"/>
      <c r="L370" s="166"/>
      <c r="M370" s="166"/>
      <c r="N370" s="166"/>
      <c r="O370" s="166"/>
    </row>
    <row r="371" spans="1:15" s="400" customFormat="1">
      <c r="A371" s="401"/>
      <c r="B371" s="166"/>
      <c r="C371" s="166"/>
      <c r="D371" s="166"/>
      <c r="E371" s="166"/>
      <c r="F371" s="166"/>
      <c r="G371" s="166"/>
      <c r="H371" s="166"/>
      <c r="I371" s="166"/>
      <c r="J371" s="166"/>
      <c r="K371" s="166"/>
      <c r="L371" s="166"/>
      <c r="M371" s="166"/>
      <c r="N371" s="166"/>
      <c r="O371" s="166"/>
    </row>
    <row r="372" spans="1:15" s="400" customFormat="1">
      <c r="A372" s="401"/>
      <c r="B372" s="166"/>
      <c r="C372" s="166"/>
      <c r="D372" s="166"/>
      <c r="E372" s="166"/>
      <c r="F372" s="166"/>
      <c r="G372" s="166"/>
      <c r="H372" s="166"/>
      <c r="I372" s="166"/>
      <c r="J372" s="166"/>
      <c r="K372" s="166"/>
      <c r="L372" s="166"/>
      <c r="M372" s="166"/>
      <c r="N372" s="166"/>
      <c r="O372" s="166"/>
    </row>
    <row r="373" spans="1:15" s="400" customFormat="1">
      <c r="A373" s="401"/>
      <c r="B373" s="166"/>
      <c r="C373" s="166"/>
      <c r="D373" s="166"/>
      <c r="E373" s="166"/>
      <c r="F373" s="166"/>
      <c r="G373" s="166"/>
      <c r="H373" s="166"/>
      <c r="I373" s="166"/>
      <c r="J373" s="166"/>
      <c r="K373" s="166"/>
      <c r="L373" s="166"/>
      <c r="M373" s="166"/>
      <c r="N373" s="166"/>
      <c r="O373" s="166"/>
    </row>
    <row r="374" spans="1:15" s="400" customFormat="1">
      <c r="A374" s="401"/>
      <c r="B374" s="166"/>
      <c r="C374" s="166"/>
      <c r="D374" s="166"/>
      <c r="E374" s="166"/>
      <c r="F374" s="166"/>
      <c r="G374" s="166"/>
      <c r="H374" s="166"/>
      <c r="I374" s="166"/>
      <c r="J374" s="166"/>
      <c r="K374" s="166"/>
      <c r="L374" s="166"/>
      <c r="M374" s="166"/>
      <c r="N374" s="166"/>
      <c r="O374" s="166"/>
    </row>
    <row r="375" spans="1:15" s="400" customFormat="1">
      <c r="A375" s="401"/>
      <c r="B375" s="166"/>
      <c r="C375" s="166"/>
      <c r="D375" s="166"/>
      <c r="E375" s="166"/>
      <c r="F375" s="166"/>
      <c r="G375" s="166"/>
      <c r="H375" s="166"/>
      <c r="I375" s="166"/>
      <c r="J375" s="166"/>
      <c r="K375" s="166"/>
      <c r="L375" s="166"/>
      <c r="M375" s="166"/>
      <c r="N375" s="166"/>
      <c r="O375" s="166"/>
    </row>
    <row r="376" spans="1:15" s="400" customFormat="1">
      <c r="A376" s="401"/>
      <c r="B376" s="166"/>
      <c r="C376" s="166"/>
      <c r="D376" s="166"/>
      <c r="E376" s="166"/>
      <c r="F376" s="166"/>
      <c r="G376" s="166"/>
      <c r="H376" s="166"/>
      <c r="I376" s="166"/>
      <c r="J376" s="166"/>
      <c r="K376" s="166"/>
      <c r="L376" s="166"/>
      <c r="M376" s="166"/>
      <c r="N376" s="166"/>
      <c r="O376" s="166"/>
    </row>
    <row r="377" spans="1:15" s="400" customFormat="1">
      <c r="A377" s="401"/>
      <c r="B377" s="166"/>
      <c r="C377" s="166"/>
      <c r="D377" s="166"/>
      <c r="E377" s="166"/>
      <c r="F377" s="166"/>
      <c r="G377" s="166"/>
      <c r="H377" s="166"/>
      <c r="I377" s="166"/>
      <c r="J377" s="166"/>
      <c r="K377" s="166"/>
      <c r="L377" s="166"/>
      <c r="M377" s="166"/>
      <c r="N377" s="166"/>
      <c r="O377" s="166"/>
    </row>
    <row r="378" spans="1:15" s="400" customFormat="1">
      <c r="A378" s="401"/>
      <c r="B378" s="166"/>
      <c r="C378" s="166"/>
      <c r="D378" s="166"/>
      <c r="E378" s="166"/>
      <c r="F378" s="166"/>
      <c r="G378" s="166"/>
      <c r="H378" s="166"/>
      <c r="I378" s="166"/>
      <c r="J378" s="166"/>
      <c r="K378" s="166"/>
      <c r="L378" s="166"/>
      <c r="M378" s="166"/>
      <c r="N378" s="166"/>
      <c r="O378" s="166"/>
    </row>
    <row r="379" spans="1:15" s="400" customFormat="1">
      <c r="A379" s="401"/>
      <c r="B379" s="166"/>
      <c r="C379" s="166"/>
      <c r="D379" s="166"/>
      <c r="E379" s="166"/>
      <c r="F379" s="166"/>
      <c r="G379" s="166"/>
      <c r="H379" s="166"/>
      <c r="I379" s="166"/>
      <c r="J379" s="166"/>
      <c r="K379" s="166"/>
      <c r="L379" s="166"/>
      <c r="M379" s="166"/>
      <c r="N379" s="166"/>
      <c r="O379" s="166"/>
    </row>
    <row r="380" spans="1:15" s="400" customFormat="1">
      <c r="A380" s="401"/>
      <c r="B380" s="166"/>
      <c r="C380" s="166"/>
      <c r="D380" s="166"/>
      <c r="E380" s="166"/>
      <c r="F380" s="166"/>
      <c r="G380" s="166"/>
      <c r="H380" s="166"/>
      <c r="I380" s="166"/>
      <c r="J380" s="166"/>
      <c r="K380" s="166"/>
      <c r="L380" s="166"/>
      <c r="M380" s="166"/>
      <c r="N380" s="166"/>
      <c r="O380" s="166"/>
    </row>
    <row r="381" spans="1:15" s="400" customFormat="1">
      <c r="A381" s="401"/>
      <c r="B381" s="166"/>
      <c r="C381" s="166"/>
      <c r="D381" s="166"/>
      <c r="E381" s="166"/>
      <c r="F381" s="166"/>
      <c r="G381" s="166"/>
      <c r="H381" s="166"/>
      <c r="I381" s="166"/>
      <c r="J381" s="166"/>
      <c r="K381" s="166"/>
      <c r="L381" s="166"/>
      <c r="M381" s="166"/>
      <c r="N381" s="166"/>
      <c r="O381" s="166"/>
    </row>
    <row r="382" spans="1:15" s="400" customFormat="1">
      <c r="A382" s="401"/>
      <c r="B382" s="166"/>
      <c r="C382" s="166"/>
      <c r="D382" s="166"/>
      <c r="E382" s="166"/>
      <c r="F382" s="166"/>
      <c r="G382" s="166"/>
      <c r="H382" s="166"/>
      <c r="I382" s="166"/>
      <c r="J382" s="166"/>
      <c r="K382" s="166"/>
      <c r="L382" s="166"/>
      <c r="M382" s="166"/>
      <c r="N382" s="166"/>
      <c r="O382" s="166"/>
    </row>
    <row r="383" spans="1:15" s="400" customFormat="1">
      <c r="A383" s="401"/>
      <c r="B383" s="166"/>
      <c r="C383" s="166"/>
      <c r="D383" s="166"/>
      <c r="E383" s="166"/>
      <c r="F383" s="166"/>
      <c r="G383" s="166"/>
      <c r="H383" s="166"/>
      <c r="I383" s="166"/>
      <c r="J383" s="166"/>
      <c r="K383" s="166"/>
      <c r="L383" s="166"/>
      <c r="M383" s="166"/>
      <c r="N383" s="166"/>
      <c r="O383" s="166"/>
    </row>
    <row r="384" spans="1:15" s="400" customFormat="1">
      <c r="A384" s="401"/>
      <c r="B384" s="166"/>
      <c r="C384" s="166"/>
      <c r="D384" s="166"/>
      <c r="E384" s="166"/>
      <c r="F384" s="166"/>
      <c r="G384" s="166"/>
      <c r="H384" s="166"/>
      <c r="I384" s="166"/>
      <c r="J384" s="166"/>
      <c r="K384" s="166"/>
      <c r="L384" s="166"/>
      <c r="M384" s="166"/>
      <c r="N384" s="166"/>
      <c r="O384" s="166"/>
    </row>
    <row r="385" spans="1:15" s="400" customFormat="1">
      <c r="A385" s="401"/>
      <c r="B385" s="166"/>
      <c r="C385" s="166"/>
      <c r="D385" s="166"/>
      <c r="E385" s="166"/>
      <c r="F385" s="166"/>
      <c r="G385" s="166"/>
      <c r="H385" s="166"/>
      <c r="I385" s="166"/>
      <c r="J385" s="166"/>
      <c r="K385" s="166"/>
      <c r="L385" s="166"/>
      <c r="M385" s="166"/>
      <c r="N385" s="166"/>
      <c r="O385" s="166"/>
    </row>
    <row r="386" spans="1:15" s="400" customFormat="1">
      <c r="A386" s="401"/>
      <c r="B386" s="166"/>
      <c r="C386" s="166"/>
      <c r="D386" s="166"/>
      <c r="E386" s="166"/>
      <c r="F386" s="166"/>
      <c r="G386" s="166"/>
      <c r="H386" s="166"/>
      <c r="I386" s="166"/>
      <c r="J386" s="166"/>
      <c r="K386" s="166"/>
      <c r="L386" s="166"/>
      <c r="M386" s="166"/>
      <c r="N386" s="166"/>
      <c r="O386" s="166"/>
    </row>
    <row r="387" spans="1:15" s="400" customFormat="1">
      <c r="A387" s="401"/>
      <c r="B387" s="166"/>
      <c r="C387" s="166"/>
      <c r="D387" s="166"/>
      <c r="E387" s="166"/>
      <c r="F387" s="166"/>
      <c r="G387" s="166"/>
      <c r="H387" s="166"/>
      <c r="I387" s="166"/>
      <c r="J387" s="166"/>
      <c r="K387" s="166"/>
      <c r="L387" s="166"/>
      <c r="M387" s="166"/>
      <c r="N387" s="166"/>
      <c r="O387" s="166"/>
    </row>
    <row r="388" spans="1:15" s="400" customFormat="1">
      <c r="A388" s="401"/>
      <c r="B388" s="166"/>
      <c r="C388" s="166"/>
      <c r="D388" s="166"/>
      <c r="E388" s="166"/>
      <c r="F388" s="166"/>
      <c r="G388" s="166"/>
      <c r="H388" s="166"/>
      <c r="I388" s="166"/>
      <c r="J388" s="166"/>
      <c r="K388" s="166"/>
      <c r="L388" s="166"/>
      <c r="M388" s="166"/>
      <c r="N388" s="166"/>
      <c r="O388" s="166"/>
    </row>
    <row r="389" spans="1:15" s="400" customFormat="1">
      <c r="A389" s="397"/>
      <c r="B389" s="166"/>
      <c r="C389" s="166"/>
      <c r="D389" s="166"/>
      <c r="E389" s="166"/>
      <c r="F389" s="166"/>
      <c r="G389" s="166"/>
      <c r="H389" s="166"/>
      <c r="I389" s="166"/>
      <c r="J389" s="166"/>
      <c r="K389" s="166"/>
      <c r="L389" s="166"/>
      <c r="M389" s="166"/>
      <c r="N389" s="166"/>
      <c r="O389" s="166"/>
    </row>
  </sheetData>
  <mergeCells count="21">
    <mergeCell ref="B79:C79"/>
    <mergeCell ref="K5:K7"/>
    <mergeCell ref="D5:D7"/>
    <mergeCell ref="G5:H5"/>
    <mergeCell ref="E5:F7"/>
    <mergeCell ref="A2:P2"/>
    <mergeCell ref="A4:P4"/>
    <mergeCell ref="A5:A7"/>
    <mergeCell ref="B5:B7"/>
    <mergeCell ref="C5:C7"/>
    <mergeCell ref="P5:P7"/>
    <mergeCell ref="A3:P3"/>
    <mergeCell ref="I5:J5"/>
    <mergeCell ref="L5:L7"/>
    <mergeCell ref="M5:O5"/>
    <mergeCell ref="G6:G7"/>
    <mergeCell ref="H6:H7"/>
    <mergeCell ref="I6:I7"/>
    <mergeCell ref="J6:J7"/>
    <mergeCell ref="N6:O6"/>
    <mergeCell ref="M6:M7"/>
  </mergeCells>
  <pageMargins left="0.25" right="0.16" top="0.74803149606299202" bottom="0.74803149606299202" header="0.31496062992126" footer="0.31496062992126"/>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39"/>
  <sheetViews>
    <sheetView view="pageBreakPreview" zoomScale="70" zoomScaleNormal="70" zoomScaleSheetLayoutView="70" workbookViewId="0">
      <selection activeCell="AI31" sqref="AI31"/>
    </sheetView>
  </sheetViews>
  <sheetFormatPr defaultRowHeight="15.75"/>
  <cols>
    <col min="1" max="1" width="4.875" style="444" customWidth="1"/>
    <col min="2" max="2" width="49.25" style="176" customWidth="1"/>
    <col min="3" max="3" width="15.125" style="176" customWidth="1"/>
    <col min="4" max="4" width="11.875" style="225" customWidth="1"/>
    <col min="5" max="5" width="11.25" style="225" customWidth="1"/>
    <col min="6" max="6" width="13.25" style="226" hidden="1" customWidth="1"/>
    <col min="7" max="12" width="13.25" style="226" customWidth="1"/>
    <col min="13" max="13" width="13" style="227" customWidth="1"/>
    <col min="14" max="14" width="15" style="176" hidden="1" customWidth="1"/>
    <col min="15" max="15" width="14" style="176" hidden="1" customWidth="1"/>
    <col min="16" max="16" width="16.5" style="176" hidden="1" customWidth="1"/>
    <col min="17" max="17" width="17.375" style="176" hidden="1" customWidth="1"/>
    <col min="18" max="18" width="20.25" style="176" hidden="1" customWidth="1"/>
    <col min="19" max="19" width="17.75" style="176" hidden="1" customWidth="1"/>
    <col min="20" max="25" width="0" style="176" hidden="1" customWidth="1"/>
    <col min="26" max="29" width="12.75" style="176" hidden="1" customWidth="1"/>
    <col min="30" max="30" width="16.5" style="176" customWidth="1"/>
    <col min="31" max="31" width="15.25" style="176" hidden="1" customWidth="1"/>
    <col min="32" max="34" width="0" style="176" hidden="1" customWidth="1"/>
    <col min="35" max="43" width="13.5" style="176" customWidth="1"/>
    <col min="44" max="242" width="9" style="176"/>
    <col min="243" max="243" width="7.5" style="176" customWidth="1"/>
    <col min="244" max="244" width="55.25" style="176" customWidth="1"/>
    <col min="245" max="245" width="16.125" style="176" customWidth="1"/>
    <col min="246" max="261" width="0" style="176" hidden="1" customWidth="1"/>
    <col min="262" max="262" width="11.375" style="176" customWidth="1"/>
    <col min="263" max="263" width="14.875" style="176" customWidth="1"/>
    <col min="264" max="267" width="0" style="176" hidden="1" customWidth="1"/>
    <col min="268" max="498" width="9" style="176"/>
    <col min="499" max="499" width="7.5" style="176" customWidth="1"/>
    <col min="500" max="500" width="55.25" style="176" customWidth="1"/>
    <col min="501" max="501" width="16.125" style="176" customWidth="1"/>
    <col min="502" max="517" width="0" style="176" hidden="1" customWidth="1"/>
    <col min="518" max="518" width="11.375" style="176" customWidth="1"/>
    <col min="519" max="519" width="14.875" style="176" customWidth="1"/>
    <col min="520" max="523" width="0" style="176" hidden="1" customWidth="1"/>
    <col min="524" max="754" width="9" style="176"/>
    <col min="755" max="755" width="7.5" style="176" customWidth="1"/>
    <col min="756" max="756" width="55.25" style="176" customWidth="1"/>
    <col min="757" max="757" width="16.125" style="176" customWidth="1"/>
    <col min="758" max="773" width="0" style="176" hidden="1" customWidth="1"/>
    <col min="774" max="774" width="11.375" style="176" customWidth="1"/>
    <col min="775" max="775" width="14.875" style="176" customWidth="1"/>
    <col min="776" max="779" width="0" style="176" hidden="1" customWidth="1"/>
    <col min="780" max="1010" width="9" style="176"/>
    <col min="1011" max="1011" width="7.5" style="176" customWidth="1"/>
    <col min="1012" max="1012" width="55.25" style="176" customWidth="1"/>
    <col min="1013" max="1013" width="16.125" style="176" customWidth="1"/>
    <col min="1014" max="1029" width="0" style="176" hidden="1" customWidth="1"/>
    <col min="1030" max="1030" width="11.375" style="176" customWidth="1"/>
    <col min="1031" max="1031" width="14.875" style="176" customWidth="1"/>
    <col min="1032" max="1035" width="0" style="176" hidden="1" customWidth="1"/>
    <col min="1036" max="1266" width="9" style="176"/>
    <col min="1267" max="1267" width="7.5" style="176" customWidth="1"/>
    <col min="1268" max="1268" width="55.25" style="176" customWidth="1"/>
    <col min="1269" max="1269" width="16.125" style="176" customWidth="1"/>
    <col min="1270" max="1285" width="0" style="176" hidden="1" customWidth="1"/>
    <col min="1286" max="1286" width="11.375" style="176" customWidth="1"/>
    <col min="1287" max="1287" width="14.875" style="176" customWidth="1"/>
    <col min="1288" max="1291" width="0" style="176" hidden="1" customWidth="1"/>
    <col min="1292" max="1522" width="9" style="176"/>
    <col min="1523" max="1523" width="7.5" style="176" customWidth="1"/>
    <col min="1524" max="1524" width="55.25" style="176" customWidth="1"/>
    <col min="1525" max="1525" width="16.125" style="176" customWidth="1"/>
    <col min="1526" max="1541" width="0" style="176" hidden="1" customWidth="1"/>
    <col min="1542" max="1542" width="11.375" style="176" customWidth="1"/>
    <col min="1543" max="1543" width="14.875" style="176" customWidth="1"/>
    <col min="1544" max="1547" width="0" style="176" hidden="1" customWidth="1"/>
    <col min="1548" max="1778" width="9" style="176"/>
    <col min="1779" max="1779" width="7.5" style="176" customWidth="1"/>
    <col min="1780" max="1780" width="55.25" style="176" customWidth="1"/>
    <col min="1781" max="1781" width="16.125" style="176" customWidth="1"/>
    <col min="1782" max="1797" width="0" style="176" hidden="1" customWidth="1"/>
    <col min="1798" max="1798" width="11.375" style="176" customWidth="1"/>
    <col min="1799" max="1799" width="14.875" style="176" customWidth="1"/>
    <col min="1800" max="1803" width="0" style="176" hidden="1" customWidth="1"/>
    <col min="1804" max="2034" width="9" style="176"/>
    <col min="2035" max="2035" width="7.5" style="176" customWidth="1"/>
    <col min="2036" max="2036" width="55.25" style="176" customWidth="1"/>
    <col min="2037" max="2037" width="16.125" style="176" customWidth="1"/>
    <col min="2038" max="2053" width="0" style="176" hidden="1" customWidth="1"/>
    <col min="2054" max="2054" width="11.375" style="176" customWidth="1"/>
    <col min="2055" max="2055" width="14.875" style="176" customWidth="1"/>
    <col min="2056" max="2059" width="0" style="176" hidden="1" customWidth="1"/>
    <col min="2060" max="2290" width="9" style="176"/>
    <col min="2291" max="2291" width="7.5" style="176" customWidth="1"/>
    <col min="2292" max="2292" width="55.25" style="176" customWidth="1"/>
    <col min="2293" max="2293" width="16.125" style="176" customWidth="1"/>
    <col min="2294" max="2309" width="0" style="176" hidden="1" customWidth="1"/>
    <col min="2310" max="2310" width="11.375" style="176" customWidth="1"/>
    <col min="2311" max="2311" width="14.875" style="176" customWidth="1"/>
    <col min="2312" max="2315" width="0" style="176" hidden="1" customWidth="1"/>
    <col min="2316" max="2546" width="9" style="176"/>
    <col min="2547" max="2547" width="7.5" style="176" customWidth="1"/>
    <col min="2548" max="2548" width="55.25" style="176" customWidth="1"/>
    <col min="2549" max="2549" width="16.125" style="176" customWidth="1"/>
    <col min="2550" max="2565" width="0" style="176" hidden="1" customWidth="1"/>
    <col min="2566" max="2566" width="11.375" style="176" customWidth="1"/>
    <col min="2567" max="2567" width="14.875" style="176" customWidth="1"/>
    <col min="2568" max="2571" width="0" style="176" hidden="1" customWidth="1"/>
    <col min="2572" max="2802" width="9" style="176"/>
    <col min="2803" max="2803" width="7.5" style="176" customWidth="1"/>
    <col min="2804" max="2804" width="55.25" style="176" customWidth="1"/>
    <col min="2805" max="2805" width="16.125" style="176" customWidth="1"/>
    <col min="2806" max="2821" width="0" style="176" hidden="1" customWidth="1"/>
    <col min="2822" max="2822" width="11.375" style="176" customWidth="1"/>
    <col min="2823" max="2823" width="14.875" style="176" customWidth="1"/>
    <col min="2824" max="2827" width="0" style="176" hidden="1" customWidth="1"/>
    <col min="2828" max="3058" width="9" style="176"/>
    <col min="3059" max="3059" width="7.5" style="176" customWidth="1"/>
    <col min="3060" max="3060" width="55.25" style="176" customWidth="1"/>
    <col min="3061" max="3061" width="16.125" style="176" customWidth="1"/>
    <col min="3062" max="3077" width="0" style="176" hidden="1" customWidth="1"/>
    <col min="3078" max="3078" width="11.375" style="176" customWidth="1"/>
    <col min="3079" max="3079" width="14.875" style="176" customWidth="1"/>
    <col min="3080" max="3083" width="0" style="176" hidden="1" customWidth="1"/>
    <col min="3084" max="3314" width="9" style="176"/>
    <col min="3315" max="3315" width="7.5" style="176" customWidth="1"/>
    <col min="3316" max="3316" width="55.25" style="176" customWidth="1"/>
    <col min="3317" max="3317" width="16.125" style="176" customWidth="1"/>
    <col min="3318" max="3333" width="0" style="176" hidden="1" customWidth="1"/>
    <col min="3334" max="3334" width="11.375" style="176" customWidth="1"/>
    <col min="3335" max="3335" width="14.875" style="176" customWidth="1"/>
    <col min="3336" max="3339" width="0" style="176" hidden="1" customWidth="1"/>
    <col min="3340" max="3570" width="9" style="176"/>
    <col min="3571" max="3571" width="7.5" style="176" customWidth="1"/>
    <col min="3572" max="3572" width="55.25" style="176" customWidth="1"/>
    <col min="3573" max="3573" width="16.125" style="176" customWidth="1"/>
    <col min="3574" max="3589" width="0" style="176" hidden="1" customWidth="1"/>
    <col min="3590" max="3590" width="11.375" style="176" customWidth="1"/>
    <col min="3591" max="3591" width="14.875" style="176" customWidth="1"/>
    <col min="3592" max="3595" width="0" style="176" hidden="1" customWidth="1"/>
    <col min="3596" max="3826" width="9" style="176"/>
    <col min="3827" max="3827" width="7.5" style="176" customWidth="1"/>
    <col min="3828" max="3828" width="55.25" style="176" customWidth="1"/>
    <col min="3829" max="3829" width="16.125" style="176" customWidth="1"/>
    <col min="3830" max="3845" width="0" style="176" hidden="1" customWidth="1"/>
    <col min="3846" max="3846" width="11.375" style="176" customWidth="1"/>
    <col min="3847" max="3847" width="14.875" style="176" customWidth="1"/>
    <col min="3848" max="3851" width="0" style="176" hidden="1" customWidth="1"/>
    <col min="3852" max="4082" width="9" style="176"/>
    <col min="4083" max="4083" width="7.5" style="176" customWidth="1"/>
    <col min="4084" max="4084" width="55.25" style="176" customWidth="1"/>
    <col min="4085" max="4085" width="16.125" style="176" customWidth="1"/>
    <col min="4086" max="4101" width="0" style="176" hidden="1" customWidth="1"/>
    <col min="4102" max="4102" width="11.375" style="176" customWidth="1"/>
    <col min="4103" max="4103" width="14.875" style="176" customWidth="1"/>
    <col min="4104" max="4107" width="0" style="176" hidden="1" customWidth="1"/>
    <col min="4108" max="4338" width="9" style="176"/>
    <col min="4339" max="4339" width="7.5" style="176" customWidth="1"/>
    <col min="4340" max="4340" width="55.25" style="176" customWidth="1"/>
    <col min="4341" max="4341" width="16.125" style="176" customWidth="1"/>
    <col min="4342" max="4357" width="0" style="176" hidden="1" customWidth="1"/>
    <col min="4358" max="4358" width="11.375" style="176" customWidth="1"/>
    <col min="4359" max="4359" width="14.875" style="176" customWidth="1"/>
    <col min="4360" max="4363" width="0" style="176" hidden="1" customWidth="1"/>
    <col min="4364" max="4594" width="9" style="176"/>
    <col min="4595" max="4595" width="7.5" style="176" customWidth="1"/>
    <col min="4596" max="4596" width="55.25" style="176" customWidth="1"/>
    <col min="4597" max="4597" width="16.125" style="176" customWidth="1"/>
    <col min="4598" max="4613" width="0" style="176" hidden="1" customWidth="1"/>
    <col min="4614" max="4614" width="11.375" style="176" customWidth="1"/>
    <col min="4615" max="4615" width="14.875" style="176" customWidth="1"/>
    <col min="4616" max="4619" width="0" style="176" hidden="1" customWidth="1"/>
    <col min="4620" max="4850" width="9" style="176"/>
    <col min="4851" max="4851" width="7.5" style="176" customWidth="1"/>
    <col min="4852" max="4852" width="55.25" style="176" customWidth="1"/>
    <col min="4853" max="4853" width="16.125" style="176" customWidth="1"/>
    <col min="4854" max="4869" width="0" style="176" hidden="1" customWidth="1"/>
    <col min="4870" max="4870" width="11.375" style="176" customWidth="1"/>
    <col min="4871" max="4871" width="14.875" style="176" customWidth="1"/>
    <col min="4872" max="4875" width="0" style="176" hidden="1" customWidth="1"/>
    <col min="4876" max="5106" width="9" style="176"/>
    <col min="5107" max="5107" width="7.5" style="176" customWidth="1"/>
    <col min="5108" max="5108" width="55.25" style="176" customWidth="1"/>
    <col min="5109" max="5109" width="16.125" style="176" customWidth="1"/>
    <col min="5110" max="5125" width="0" style="176" hidden="1" customWidth="1"/>
    <col min="5126" max="5126" width="11.375" style="176" customWidth="1"/>
    <col min="5127" max="5127" width="14.875" style="176" customWidth="1"/>
    <col min="5128" max="5131" width="0" style="176" hidden="1" customWidth="1"/>
    <col min="5132" max="5362" width="9" style="176"/>
    <col min="5363" max="5363" width="7.5" style="176" customWidth="1"/>
    <col min="5364" max="5364" width="55.25" style="176" customWidth="1"/>
    <col min="5365" max="5365" width="16.125" style="176" customWidth="1"/>
    <col min="5366" max="5381" width="0" style="176" hidden="1" customWidth="1"/>
    <col min="5382" max="5382" width="11.375" style="176" customWidth="1"/>
    <col min="5383" max="5383" width="14.875" style="176" customWidth="1"/>
    <col min="5384" max="5387" width="0" style="176" hidden="1" customWidth="1"/>
    <col min="5388" max="5618" width="9" style="176"/>
    <col min="5619" max="5619" width="7.5" style="176" customWidth="1"/>
    <col min="5620" max="5620" width="55.25" style="176" customWidth="1"/>
    <col min="5621" max="5621" width="16.125" style="176" customWidth="1"/>
    <col min="5622" max="5637" width="0" style="176" hidden="1" customWidth="1"/>
    <col min="5638" max="5638" width="11.375" style="176" customWidth="1"/>
    <col min="5639" max="5639" width="14.875" style="176" customWidth="1"/>
    <col min="5640" max="5643" width="0" style="176" hidden="1" customWidth="1"/>
    <col min="5644" max="5874" width="9" style="176"/>
    <col min="5875" max="5875" width="7.5" style="176" customWidth="1"/>
    <col min="5876" max="5876" width="55.25" style="176" customWidth="1"/>
    <col min="5877" max="5877" width="16.125" style="176" customWidth="1"/>
    <col min="5878" max="5893" width="0" style="176" hidden="1" customWidth="1"/>
    <col min="5894" max="5894" width="11.375" style="176" customWidth="1"/>
    <col min="5895" max="5895" width="14.875" style="176" customWidth="1"/>
    <col min="5896" max="5899" width="0" style="176" hidden="1" customWidth="1"/>
    <col min="5900" max="6130" width="9" style="176"/>
    <col min="6131" max="6131" width="7.5" style="176" customWidth="1"/>
    <col min="6132" max="6132" width="55.25" style="176" customWidth="1"/>
    <col min="6133" max="6133" width="16.125" style="176" customWidth="1"/>
    <col min="6134" max="6149" width="0" style="176" hidden="1" customWidth="1"/>
    <col min="6150" max="6150" width="11.375" style="176" customWidth="1"/>
    <col min="6151" max="6151" width="14.875" style="176" customWidth="1"/>
    <col min="6152" max="6155" width="0" style="176" hidden="1" customWidth="1"/>
    <col min="6156" max="6386" width="9" style="176"/>
    <col min="6387" max="6387" width="7.5" style="176" customWidth="1"/>
    <col min="6388" max="6388" width="55.25" style="176" customWidth="1"/>
    <col min="6389" max="6389" width="16.125" style="176" customWidth="1"/>
    <col min="6390" max="6405" width="0" style="176" hidden="1" customWidth="1"/>
    <col min="6406" max="6406" width="11.375" style="176" customWidth="1"/>
    <col min="6407" max="6407" width="14.875" style="176" customWidth="1"/>
    <col min="6408" max="6411" width="0" style="176" hidden="1" customWidth="1"/>
    <col min="6412" max="6642" width="9" style="176"/>
    <col min="6643" max="6643" width="7.5" style="176" customWidth="1"/>
    <col min="6644" max="6644" width="55.25" style="176" customWidth="1"/>
    <col min="6645" max="6645" width="16.125" style="176" customWidth="1"/>
    <col min="6646" max="6661" width="0" style="176" hidden="1" customWidth="1"/>
    <col min="6662" max="6662" width="11.375" style="176" customWidth="1"/>
    <col min="6663" max="6663" width="14.875" style="176" customWidth="1"/>
    <col min="6664" max="6667" width="0" style="176" hidden="1" customWidth="1"/>
    <col min="6668" max="6898" width="9" style="176"/>
    <col min="6899" max="6899" width="7.5" style="176" customWidth="1"/>
    <col min="6900" max="6900" width="55.25" style="176" customWidth="1"/>
    <col min="6901" max="6901" width="16.125" style="176" customWidth="1"/>
    <col min="6902" max="6917" width="0" style="176" hidden="1" customWidth="1"/>
    <col min="6918" max="6918" width="11.375" style="176" customWidth="1"/>
    <col min="6919" max="6919" width="14.875" style="176" customWidth="1"/>
    <col min="6920" max="6923" width="0" style="176" hidden="1" customWidth="1"/>
    <col min="6924" max="7154" width="9" style="176"/>
    <col min="7155" max="7155" width="7.5" style="176" customWidth="1"/>
    <col min="7156" max="7156" width="55.25" style="176" customWidth="1"/>
    <col min="7157" max="7157" width="16.125" style="176" customWidth="1"/>
    <col min="7158" max="7173" width="0" style="176" hidden="1" customWidth="1"/>
    <col min="7174" max="7174" width="11.375" style="176" customWidth="1"/>
    <col min="7175" max="7175" width="14.875" style="176" customWidth="1"/>
    <col min="7176" max="7179" width="0" style="176" hidden="1" customWidth="1"/>
    <col min="7180" max="7410" width="9" style="176"/>
    <col min="7411" max="7411" width="7.5" style="176" customWidth="1"/>
    <col min="7412" max="7412" width="55.25" style="176" customWidth="1"/>
    <col min="7413" max="7413" width="16.125" style="176" customWidth="1"/>
    <col min="7414" max="7429" width="0" style="176" hidden="1" customWidth="1"/>
    <col min="7430" max="7430" width="11.375" style="176" customWidth="1"/>
    <col min="7431" max="7431" width="14.875" style="176" customWidth="1"/>
    <col min="7432" max="7435" width="0" style="176" hidden="1" customWidth="1"/>
    <col min="7436" max="7666" width="9" style="176"/>
    <col min="7667" max="7667" width="7.5" style="176" customWidth="1"/>
    <col min="7668" max="7668" width="55.25" style="176" customWidth="1"/>
    <col min="7669" max="7669" width="16.125" style="176" customWidth="1"/>
    <col min="7670" max="7685" width="0" style="176" hidden="1" customWidth="1"/>
    <col min="7686" max="7686" width="11.375" style="176" customWidth="1"/>
    <col min="7687" max="7687" width="14.875" style="176" customWidth="1"/>
    <col min="7688" max="7691" width="0" style="176" hidden="1" customWidth="1"/>
    <col min="7692" max="7922" width="9" style="176"/>
    <col min="7923" max="7923" width="7.5" style="176" customWidth="1"/>
    <col min="7924" max="7924" width="55.25" style="176" customWidth="1"/>
    <col min="7925" max="7925" width="16.125" style="176" customWidth="1"/>
    <col min="7926" max="7941" width="0" style="176" hidden="1" customWidth="1"/>
    <col min="7942" max="7942" width="11.375" style="176" customWidth="1"/>
    <col min="7943" max="7943" width="14.875" style="176" customWidth="1"/>
    <col min="7944" max="7947" width="0" style="176" hidden="1" customWidth="1"/>
    <col min="7948" max="8178" width="9" style="176"/>
    <col min="8179" max="8179" width="7.5" style="176" customWidth="1"/>
    <col min="8180" max="8180" width="55.25" style="176" customWidth="1"/>
    <col min="8181" max="8181" width="16.125" style="176" customWidth="1"/>
    <col min="8182" max="8197" width="0" style="176" hidden="1" customWidth="1"/>
    <col min="8198" max="8198" width="11.375" style="176" customWidth="1"/>
    <col min="8199" max="8199" width="14.875" style="176" customWidth="1"/>
    <col min="8200" max="8203" width="0" style="176" hidden="1" customWidth="1"/>
    <col min="8204" max="8434" width="9" style="176"/>
    <col min="8435" max="8435" width="7.5" style="176" customWidth="1"/>
    <col min="8436" max="8436" width="55.25" style="176" customWidth="1"/>
    <col min="8437" max="8437" width="16.125" style="176" customWidth="1"/>
    <col min="8438" max="8453" width="0" style="176" hidden="1" customWidth="1"/>
    <col min="8454" max="8454" width="11.375" style="176" customWidth="1"/>
    <col min="8455" max="8455" width="14.875" style="176" customWidth="1"/>
    <col min="8456" max="8459" width="0" style="176" hidden="1" customWidth="1"/>
    <col min="8460" max="8690" width="9" style="176"/>
    <col min="8691" max="8691" width="7.5" style="176" customWidth="1"/>
    <col min="8692" max="8692" width="55.25" style="176" customWidth="1"/>
    <col min="8693" max="8693" width="16.125" style="176" customWidth="1"/>
    <col min="8694" max="8709" width="0" style="176" hidden="1" customWidth="1"/>
    <col min="8710" max="8710" width="11.375" style="176" customWidth="1"/>
    <col min="8711" max="8711" width="14.875" style="176" customWidth="1"/>
    <col min="8712" max="8715" width="0" style="176" hidden="1" customWidth="1"/>
    <col min="8716" max="8946" width="9" style="176"/>
    <col min="8947" max="8947" width="7.5" style="176" customWidth="1"/>
    <col min="8948" max="8948" width="55.25" style="176" customWidth="1"/>
    <col min="8949" max="8949" width="16.125" style="176" customWidth="1"/>
    <col min="8950" max="8965" width="0" style="176" hidden="1" customWidth="1"/>
    <col min="8966" max="8966" width="11.375" style="176" customWidth="1"/>
    <col min="8967" max="8967" width="14.875" style="176" customWidth="1"/>
    <col min="8968" max="8971" width="0" style="176" hidden="1" customWidth="1"/>
    <col min="8972" max="9202" width="9" style="176"/>
    <col min="9203" max="9203" width="7.5" style="176" customWidth="1"/>
    <col min="9204" max="9204" width="55.25" style="176" customWidth="1"/>
    <col min="9205" max="9205" width="16.125" style="176" customWidth="1"/>
    <col min="9206" max="9221" width="0" style="176" hidden="1" customWidth="1"/>
    <col min="9222" max="9222" width="11.375" style="176" customWidth="1"/>
    <col min="9223" max="9223" width="14.875" style="176" customWidth="1"/>
    <col min="9224" max="9227" width="0" style="176" hidden="1" customWidth="1"/>
    <col min="9228" max="9458" width="9" style="176"/>
    <col min="9459" max="9459" width="7.5" style="176" customWidth="1"/>
    <col min="9460" max="9460" width="55.25" style="176" customWidth="1"/>
    <col min="9461" max="9461" width="16.125" style="176" customWidth="1"/>
    <col min="9462" max="9477" width="0" style="176" hidden="1" customWidth="1"/>
    <col min="9478" max="9478" width="11.375" style="176" customWidth="1"/>
    <col min="9479" max="9479" width="14.875" style="176" customWidth="1"/>
    <col min="9480" max="9483" width="0" style="176" hidden="1" customWidth="1"/>
    <col min="9484" max="9714" width="9" style="176"/>
    <col min="9715" max="9715" width="7.5" style="176" customWidth="1"/>
    <col min="9716" max="9716" width="55.25" style="176" customWidth="1"/>
    <col min="9717" max="9717" width="16.125" style="176" customWidth="1"/>
    <col min="9718" max="9733" width="0" style="176" hidden="1" customWidth="1"/>
    <col min="9734" max="9734" width="11.375" style="176" customWidth="1"/>
    <col min="9735" max="9735" width="14.875" style="176" customWidth="1"/>
    <col min="9736" max="9739" width="0" style="176" hidden="1" customWidth="1"/>
    <col min="9740" max="9970" width="9" style="176"/>
    <col min="9971" max="9971" width="7.5" style="176" customWidth="1"/>
    <col min="9972" max="9972" width="55.25" style="176" customWidth="1"/>
    <col min="9973" max="9973" width="16.125" style="176" customWidth="1"/>
    <col min="9974" max="9989" width="0" style="176" hidden="1" customWidth="1"/>
    <col min="9990" max="9990" width="11.375" style="176" customWidth="1"/>
    <col min="9991" max="9991" width="14.875" style="176" customWidth="1"/>
    <col min="9992" max="9995" width="0" style="176" hidden="1" customWidth="1"/>
    <col min="9996" max="10226" width="9" style="176"/>
    <col min="10227" max="10227" width="7.5" style="176" customWidth="1"/>
    <col min="10228" max="10228" width="55.25" style="176" customWidth="1"/>
    <col min="10229" max="10229" width="16.125" style="176" customWidth="1"/>
    <col min="10230" max="10245" width="0" style="176" hidden="1" customWidth="1"/>
    <col min="10246" max="10246" width="11.375" style="176" customWidth="1"/>
    <col min="10247" max="10247" width="14.875" style="176" customWidth="1"/>
    <col min="10248" max="10251" width="0" style="176" hidden="1" customWidth="1"/>
    <col min="10252" max="10482" width="9" style="176"/>
    <col min="10483" max="10483" width="7.5" style="176" customWidth="1"/>
    <col min="10484" max="10484" width="55.25" style="176" customWidth="1"/>
    <col min="10485" max="10485" width="16.125" style="176" customWidth="1"/>
    <col min="10486" max="10501" width="0" style="176" hidden="1" customWidth="1"/>
    <col min="10502" max="10502" width="11.375" style="176" customWidth="1"/>
    <col min="10503" max="10503" width="14.875" style="176" customWidth="1"/>
    <col min="10504" max="10507" width="0" style="176" hidden="1" customWidth="1"/>
    <col min="10508" max="10738" width="9" style="176"/>
    <col min="10739" max="10739" width="7.5" style="176" customWidth="1"/>
    <col min="10740" max="10740" width="55.25" style="176" customWidth="1"/>
    <col min="10741" max="10741" width="16.125" style="176" customWidth="1"/>
    <col min="10742" max="10757" width="0" style="176" hidden="1" customWidth="1"/>
    <col min="10758" max="10758" width="11.375" style="176" customWidth="1"/>
    <col min="10759" max="10759" width="14.875" style="176" customWidth="1"/>
    <col min="10760" max="10763" width="0" style="176" hidden="1" customWidth="1"/>
    <col min="10764" max="10994" width="9" style="176"/>
    <col min="10995" max="10995" width="7.5" style="176" customWidth="1"/>
    <col min="10996" max="10996" width="55.25" style="176" customWidth="1"/>
    <col min="10997" max="10997" width="16.125" style="176" customWidth="1"/>
    <col min="10998" max="11013" width="0" style="176" hidden="1" customWidth="1"/>
    <col min="11014" max="11014" width="11.375" style="176" customWidth="1"/>
    <col min="11015" max="11015" width="14.875" style="176" customWidth="1"/>
    <col min="11016" max="11019" width="0" style="176" hidden="1" customWidth="1"/>
    <col min="11020" max="11250" width="9" style="176"/>
    <col min="11251" max="11251" width="7.5" style="176" customWidth="1"/>
    <col min="11252" max="11252" width="55.25" style="176" customWidth="1"/>
    <col min="11253" max="11253" width="16.125" style="176" customWidth="1"/>
    <col min="11254" max="11269" width="0" style="176" hidden="1" customWidth="1"/>
    <col min="11270" max="11270" width="11.375" style="176" customWidth="1"/>
    <col min="11271" max="11271" width="14.875" style="176" customWidth="1"/>
    <col min="11272" max="11275" width="0" style="176" hidden="1" customWidth="1"/>
    <col min="11276" max="11506" width="9" style="176"/>
    <col min="11507" max="11507" width="7.5" style="176" customWidth="1"/>
    <col min="11508" max="11508" width="55.25" style="176" customWidth="1"/>
    <col min="11509" max="11509" width="16.125" style="176" customWidth="1"/>
    <col min="11510" max="11525" width="0" style="176" hidden="1" customWidth="1"/>
    <col min="11526" max="11526" width="11.375" style="176" customWidth="1"/>
    <col min="11527" max="11527" width="14.875" style="176" customWidth="1"/>
    <col min="11528" max="11531" width="0" style="176" hidden="1" customWidth="1"/>
    <col min="11532" max="11762" width="9" style="176"/>
    <col min="11763" max="11763" width="7.5" style="176" customWidth="1"/>
    <col min="11764" max="11764" width="55.25" style="176" customWidth="1"/>
    <col min="11765" max="11765" width="16.125" style="176" customWidth="1"/>
    <col min="11766" max="11781" width="0" style="176" hidden="1" customWidth="1"/>
    <col min="11782" max="11782" width="11.375" style="176" customWidth="1"/>
    <col min="11783" max="11783" width="14.875" style="176" customWidth="1"/>
    <col min="11784" max="11787" width="0" style="176" hidden="1" customWidth="1"/>
    <col min="11788" max="12018" width="9" style="176"/>
    <col min="12019" max="12019" width="7.5" style="176" customWidth="1"/>
    <col min="12020" max="12020" width="55.25" style="176" customWidth="1"/>
    <col min="12021" max="12021" width="16.125" style="176" customWidth="1"/>
    <col min="12022" max="12037" width="0" style="176" hidden="1" customWidth="1"/>
    <col min="12038" max="12038" width="11.375" style="176" customWidth="1"/>
    <col min="12039" max="12039" width="14.875" style="176" customWidth="1"/>
    <col min="12040" max="12043" width="0" style="176" hidden="1" customWidth="1"/>
    <col min="12044" max="12274" width="9" style="176"/>
    <col min="12275" max="12275" width="7.5" style="176" customWidth="1"/>
    <col min="12276" max="12276" width="55.25" style="176" customWidth="1"/>
    <col min="12277" max="12277" width="16.125" style="176" customWidth="1"/>
    <col min="12278" max="12293" width="0" style="176" hidden="1" customWidth="1"/>
    <col min="12294" max="12294" width="11.375" style="176" customWidth="1"/>
    <col min="12295" max="12295" width="14.875" style="176" customWidth="1"/>
    <col min="12296" max="12299" width="0" style="176" hidden="1" customWidth="1"/>
    <col min="12300" max="12530" width="9" style="176"/>
    <col min="12531" max="12531" width="7.5" style="176" customWidth="1"/>
    <col min="12532" max="12532" width="55.25" style="176" customWidth="1"/>
    <col min="12533" max="12533" width="16.125" style="176" customWidth="1"/>
    <col min="12534" max="12549" width="0" style="176" hidden="1" customWidth="1"/>
    <col min="12550" max="12550" width="11.375" style="176" customWidth="1"/>
    <col min="12551" max="12551" width="14.875" style="176" customWidth="1"/>
    <col min="12552" max="12555" width="0" style="176" hidden="1" customWidth="1"/>
    <col min="12556" max="12786" width="9" style="176"/>
    <col min="12787" max="12787" width="7.5" style="176" customWidth="1"/>
    <col min="12788" max="12788" width="55.25" style="176" customWidth="1"/>
    <col min="12789" max="12789" width="16.125" style="176" customWidth="1"/>
    <col min="12790" max="12805" width="0" style="176" hidden="1" customWidth="1"/>
    <col min="12806" max="12806" width="11.375" style="176" customWidth="1"/>
    <col min="12807" max="12807" width="14.875" style="176" customWidth="1"/>
    <col min="12808" max="12811" width="0" style="176" hidden="1" customWidth="1"/>
    <col min="12812" max="13042" width="9" style="176"/>
    <col min="13043" max="13043" width="7.5" style="176" customWidth="1"/>
    <col min="13044" max="13044" width="55.25" style="176" customWidth="1"/>
    <col min="13045" max="13045" width="16.125" style="176" customWidth="1"/>
    <col min="13046" max="13061" width="0" style="176" hidden="1" customWidth="1"/>
    <col min="13062" max="13062" width="11.375" style="176" customWidth="1"/>
    <col min="13063" max="13063" width="14.875" style="176" customWidth="1"/>
    <col min="13064" max="13067" width="0" style="176" hidden="1" customWidth="1"/>
    <col min="13068" max="13298" width="9" style="176"/>
    <col min="13299" max="13299" width="7.5" style="176" customWidth="1"/>
    <col min="13300" max="13300" width="55.25" style="176" customWidth="1"/>
    <col min="13301" max="13301" width="16.125" style="176" customWidth="1"/>
    <col min="13302" max="13317" width="0" style="176" hidden="1" customWidth="1"/>
    <col min="13318" max="13318" width="11.375" style="176" customWidth="1"/>
    <col min="13319" max="13319" width="14.875" style="176" customWidth="1"/>
    <col min="13320" max="13323" width="0" style="176" hidden="1" customWidth="1"/>
    <col min="13324" max="13554" width="9" style="176"/>
    <col min="13555" max="13555" width="7.5" style="176" customWidth="1"/>
    <col min="13556" max="13556" width="55.25" style="176" customWidth="1"/>
    <col min="13557" max="13557" width="16.125" style="176" customWidth="1"/>
    <col min="13558" max="13573" width="0" style="176" hidden="1" customWidth="1"/>
    <col min="13574" max="13574" width="11.375" style="176" customWidth="1"/>
    <col min="13575" max="13575" width="14.875" style="176" customWidth="1"/>
    <col min="13576" max="13579" width="0" style="176" hidden="1" customWidth="1"/>
    <col min="13580" max="13810" width="9" style="176"/>
    <col min="13811" max="13811" width="7.5" style="176" customWidth="1"/>
    <col min="13812" max="13812" width="55.25" style="176" customWidth="1"/>
    <col min="13813" max="13813" width="16.125" style="176" customWidth="1"/>
    <col min="13814" max="13829" width="0" style="176" hidden="1" customWidth="1"/>
    <col min="13830" max="13830" width="11.375" style="176" customWidth="1"/>
    <col min="13831" max="13831" width="14.875" style="176" customWidth="1"/>
    <col min="13832" max="13835" width="0" style="176" hidden="1" customWidth="1"/>
    <col min="13836" max="14066" width="9" style="176"/>
    <col min="14067" max="14067" width="7.5" style="176" customWidth="1"/>
    <col min="14068" max="14068" width="55.25" style="176" customWidth="1"/>
    <col min="14069" max="14069" width="16.125" style="176" customWidth="1"/>
    <col min="14070" max="14085" width="0" style="176" hidden="1" customWidth="1"/>
    <col min="14086" max="14086" width="11.375" style="176" customWidth="1"/>
    <col min="14087" max="14087" width="14.875" style="176" customWidth="1"/>
    <col min="14088" max="14091" width="0" style="176" hidden="1" customWidth="1"/>
    <col min="14092" max="14322" width="9" style="176"/>
    <col min="14323" max="14323" width="7.5" style="176" customWidth="1"/>
    <col min="14324" max="14324" width="55.25" style="176" customWidth="1"/>
    <col min="14325" max="14325" width="16.125" style="176" customWidth="1"/>
    <col min="14326" max="14341" width="0" style="176" hidden="1" customWidth="1"/>
    <col min="14342" max="14342" width="11.375" style="176" customWidth="1"/>
    <col min="14343" max="14343" width="14.875" style="176" customWidth="1"/>
    <col min="14344" max="14347" width="0" style="176" hidden="1" customWidth="1"/>
    <col min="14348" max="14578" width="9" style="176"/>
    <col min="14579" max="14579" width="7.5" style="176" customWidth="1"/>
    <col min="14580" max="14580" width="55.25" style="176" customWidth="1"/>
    <col min="14581" max="14581" width="16.125" style="176" customWidth="1"/>
    <col min="14582" max="14597" width="0" style="176" hidden="1" customWidth="1"/>
    <col min="14598" max="14598" width="11.375" style="176" customWidth="1"/>
    <col min="14599" max="14599" width="14.875" style="176" customWidth="1"/>
    <col min="14600" max="14603" width="0" style="176" hidden="1" customWidth="1"/>
    <col min="14604" max="14834" width="9" style="176"/>
    <col min="14835" max="14835" width="7.5" style="176" customWidth="1"/>
    <col min="14836" max="14836" width="55.25" style="176" customWidth="1"/>
    <col min="14837" max="14837" width="16.125" style="176" customWidth="1"/>
    <col min="14838" max="14853" width="0" style="176" hidden="1" customWidth="1"/>
    <col min="14854" max="14854" width="11.375" style="176" customWidth="1"/>
    <col min="14855" max="14855" width="14.875" style="176" customWidth="1"/>
    <col min="14856" max="14859" width="0" style="176" hidden="1" customWidth="1"/>
    <col min="14860" max="15090" width="9" style="176"/>
    <col min="15091" max="15091" width="7.5" style="176" customWidth="1"/>
    <col min="15092" max="15092" width="55.25" style="176" customWidth="1"/>
    <col min="15093" max="15093" width="16.125" style="176" customWidth="1"/>
    <col min="15094" max="15109" width="0" style="176" hidden="1" customWidth="1"/>
    <col min="15110" max="15110" width="11.375" style="176" customWidth="1"/>
    <col min="15111" max="15111" width="14.875" style="176" customWidth="1"/>
    <col min="15112" max="15115" width="0" style="176" hidden="1" customWidth="1"/>
    <col min="15116" max="15346" width="9" style="176"/>
    <col min="15347" max="15347" width="7.5" style="176" customWidth="1"/>
    <col min="15348" max="15348" width="55.25" style="176" customWidth="1"/>
    <col min="15349" max="15349" width="16.125" style="176" customWidth="1"/>
    <col min="15350" max="15365" width="0" style="176" hidden="1" customWidth="1"/>
    <col min="15366" max="15366" width="11.375" style="176" customWidth="1"/>
    <col min="15367" max="15367" width="14.875" style="176" customWidth="1"/>
    <col min="15368" max="15371" width="0" style="176" hidden="1" customWidth="1"/>
    <col min="15372" max="15602" width="9" style="176"/>
    <col min="15603" max="15603" width="7.5" style="176" customWidth="1"/>
    <col min="15604" max="15604" width="55.25" style="176" customWidth="1"/>
    <col min="15605" max="15605" width="16.125" style="176" customWidth="1"/>
    <col min="15606" max="15621" width="0" style="176" hidden="1" customWidth="1"/>
    <col min="15622" max="15622" width="11.375" style="176" customWidth="1"/>
    <col min="15623" max="15623" width="14.875" style="176" customWidth="1"/>
    <col min="15624" max="15627" width="0" style="176" hidden="1" customWidth="1"/>
    <col min="15628" max="15858" width="9" style="176"/>
    <col min="15859" max="15859" width="7.5" style="176" customWidth="1"/>
    <col min="15860" max="15860" width="55.25" style="176" customWidth="1"/>
    <col min="15861" max="15861" width="16.125" style="176" customWidth="1"/>
    <col min="15862" max="15877" width="0" style="176" hidden="1" customWidth="1"/>
    <col min="15878" max="15878" width="11.375" style="176" customWidth="1"/>
    <col min="15879" max="15879" width="14.875" style="176" customWidth="1"/>
    <col min="15880" max="15883" width="0" style="176" hidden="1" customWidth="1"/>
    <col min="15884" max="16114" width="9" style="176"/>
    <col min="16115" max="16115" width="7.5" style="176" customWidth="1"/>
    <col min="16116" max="16116" width="55.25" style="176" customWidth="1"/>
    <col min="16117" max="16117" width="16.125" style="176" customWidth="1"/>
    <col min="16118" max="16133" width="0" style="176" hidden="1" customWidth="1"/>
    <col min="16134" max="16134" width="11.375" style="176" customWidth="1"/>
    <col min="16135" max="16135" width="14.875" style="176" customWidth="1"/>
    <col min="16136" max="16139" width="0" style="176" hidden="1" customWidth="1"/>
    <col min="16140" max="16384" width="9" style="176"/>
  </cols>
  <sheetData>
    <row r="1" spans="1:39" ht="15.75" customHeight="1">
      <c r="A1" s="173" t="s">
        <v>440</v>
      </c>
      <c r="B1" s="174"/>
      <c r="C1" s="174"/>
      <c r="D1" s="174"/>
      <c r="E1" s="174"/>
      <c r="F1" s="175"/>
      <c r="G1" s="175"/>
      <c r="H1" s="175"/>
      <c r="I1" s="175"/>
      <c r="J1" s="175"/>
      <c r="K1" s="175"/>
      <c r="L1" s="175"/>
      <c r="M1" s="174"/>
    </row>
    <row r="2" spans="1:39" ht="25.5" customHeight="1">
      <c r="A2" s="565" t="s">
        <v>433</v>
      </c>
      <c r="B2" s="565"/>
      <c r="C2" s="565"/>
      <c r="D2" s="565"/>
      <c r="E2" s="565"/>
      <c r="F2" s="565"/>
      <c r="G2" s="565"/>
      <c r="H2" s="565"/>
      <c r="I2" s="565"/>
      <c r="J2" s="565"/>
      <c r="K2" s="565"/>
      <c r="L2" s="565"/>
      <c r="M2" s="565"/>
    </row>
    <row r="3" spans="1:39" ht="25.5" customHeight="1">
      <c r="A3" s="566" t="str">
        <f>'04-VỐN ĐTPT CTMT'!A3:P3</f>
        <v>(Kèm theo Báo cáo số 86 /BC-BKTXH, ngày 08 háng 12 năm 2022 củaBan KTXH, HĐND huyện Tuần Giáo)</v>
      </c>
      <c r="B3" s="567"/>
      <c r="C3" s="567"/>
      <c r="D3" s="567"/>
      <c r="E3" s="567"/>
      <c r="F3" s="567"/>
      <c r="G3" s="567"/>
      <c r="H3" s="567"/>
      <c r="I3" s="567"/>
      <c r="J3" s="567"/>
      <c r="K3" s="567"/>
      <c r="L3" s="567"/>
      <c r="M3" s="567"/>
    </row>
    <row r="4" spans="1:39" ht="17.25" customHeight="1">
      <c r="B4" s="178"/>
      <c r="C4" s="178"/>
      <c r="D4" s="179"/>
      <c r="E4" s="179"/>
      <c r="F4" s="568" t="s">
        <v>44</v>
      </c>
      <c r="G4" s="568"/>
      <c r="H4" s="568"/>
      <c r="I4" s="568"/>
      <c r="J4" s="568"/>
      <c r="K4" s="568"/>
      <c r="L4" s="568"/>
      <c r="M4" s="568"/>
    </row>
    <row r="5" spans="1:39" s="174" customFormat="1" ht="33" customHeight="1">
      <c r="A5" s="569" t="s">
        <v>49</v>
      </c>
      <c r="B5" s="569" t="s">
        <v>43</v>
      </c>
      <c r="C5" s="569" t="s">
        <v>27</v>
      </c>
      <c r="D5" s="569" t="s">
        <v>87</v>
      </c>
      <c r="E5" s="558" t="s">
        <v>258</v>
      </c>
      <c r="F5" s="559"/>
      <c r="G5" s="572" t="s">
        <v>81</v>
      </c>
      <c r="H5" s="573"/>
      <c r="I5" s="572" t="s">
        <v>82</v>
      </c>
      <c r="J5" s="573"/>
      <c r="K5" s="574" t="s">
        <v>432</v>
      </c>
      <c r="L5" s="574" t="s">
        <v>443</v>
      </c>
      <c r="M5" s="569" t="s">
        <v>8</v>
      </c>
      <c r="Z5" s="176"/>
      <c r="AA5" s="176"/>
      <c r="AB5" s="176"/>
      <c r="AC5" s="176"/>
    </row>
    <row r="6" spans="1:39" s="174" customFormat="1" ht="33" customHeight="1">
      <c r="A6" s="570"/>
      <c r="B6" s="570"/>
      <c r="C6" s="570"/>
      <c r="D6" s="570"/>
      <c r="E6" s="560"/>
      <c r="F6" s="561"/>
      <c r="G6" s="556" t="s">
        <v>366</v>
      </c>
      <c r="H6" s="556" t="s">
        <v>85</v>
      </c>
      <c r="I6" s="556" t="s">
        <v>19</v>
      </c>
      <c r="J6" s="556" t="s">
        <v>86</v>
      </c>
      <c r="K6" s="575"/>
      <c r="L6" s="575"/>
      <c r="M6" s="570"/>
      <c r="Z6" s="176"/>
      <c r="AA6" s="176"/>
      <c r="AB6" s="176"/>
      <c r="AC6" s="176"/>
    </row>
    <row r="7" spans="1:39" s="174" customFormat="1" ht="16.5" customHeight="1">
      <c r="A7" s="571"/>
      <c r="B7" s="571"/>
      <c r="C7" s="571"/>
      <c r="D7" s="571"/>
      <c r="E7" s="562"/>
      <c r="F7" s="563"/>
      <c r="G7" s="556"/>
      <c r="H7" s="556"/>
      <c r="I7" s="556"/>
      <c r="J7" s="556"/>
      <c r="K7" s="576"/>
      <c r="L7" s="576"/>
      <c r="M7" s="571"/>
      <c r="Z7" s="176"/>
      <c r="AA7" s="176"/>
      <c r="AB7" s="176"/>
      <c r="AC7" s="176"/>
    </row>
    <row r="8" spans="1:39" s="381" customFormat="1" ht="21.75" customHeight="1">
      <c r="A8" s="382" t="s">
        <v>50</v>
      </c>
      <c r="B8" s="382" t="s">
        <v>51</v>
      </c>
      <c r="C8" s="382" t="s">
        <v>52</v>
      </c>
      <c r="D8" s="382" t="s">
        <v>53</v>
      </c>
      <c r="E8" s="382" t="s">
        <v>88</v>
      </c>
      <c r="F8" s="382" t="s">
        <v>89</v>
      </c>
      <c r="G8" s="382" t="s">
        <v>89</v>
      </c>
      <c r="H8" s="382" t="s">
        <v>90</v>
      </c>
      <c r="I8" s="382" t="s">
        <v>91</v>
      </c>
      <c r="J8" s="382" t="s">
        <v>92</v>
      </c>
      <c r="K8" s="382" t="s">
        <v>93</v>
      </c>
      <c r="L8" s="382" t="s">
        <v>237</v>
      </c>
      <c r="M8" s="382" t="s">
        <v>251</v>
      </c>
      <c r="AD8" s="381">
        <v>13500</v>
      </c>
      <c r="AE8" s="381">
        <f>80%*AD8</f>
        <v>10800</v>
      </c>
      <c r="AF8" s="436">
        <f>+K9-I9</f>
        <v>0</v>
      </c>
      <c r="AG8" s="436">
        <f>+AF8+J9</f>
        <v>18246.873</v>
      </c>
      <c r="AH8" s="436">
        <f>+D9-AG8-L9</f>
        <v>12803.127</v>
      </c>
    </row>
    <row r="9" spans="1:39" s="174" customFormat="1" ht="25.5" customHeight="1">
      <c r="A9" s="181"/>
      <c r="B9" s="181" t="s">
        <v>54</v>
      </c>
      <c r="C9" s="181"/>
      <c r="D9" s="182">
        <f>D18+D28+D32</f>
        <v>44550</v>
      </c>
      <c r="E9" s="182">
        <f t="shared" ref="E9:L9" si="0">E18+E28+E32</f>
        <v>20078.991999999998</v>
      </c>
      <c r="F9" s="182">
        <f t="shared" si="0"/>
        <v>19100</v>
      </c>
      <c r="G9" s="182">
        <f t="shared" si="0"/>
        <v>8458.6880000000001</v>
      </c>
      <c r="H9" s="182">
        <f t="shared" si="0"/>
        <v>18206.106</v>
      </c>
      <c r="I9" s="182">
        <f t="shared" si="0"/>
        <v>8678.9920000000002</v>
      </c>
      <c r="J9" s="182">
        <f t="shared" si="0"/>
        <v>18246.873</v>
      </c>
      <c r="K9" s="182">
        <f t="shared" si="0"/>
        <v>8678.9920000000002</v>
      </c>
      <c r="L9" s="182">
        <f t="shared" si="0"/>
        <v>13500</v>
      </c>
      <c r="M9" s="183"/>
      <c r="N9" s="184">
        <f t="shared" ref="N9:N27" si="1">+D9-J9</f>
        <v>26303.127</v>
      </c>
      <c r="O9" s="184">
        <f t="shared" ref="O9:O27" si="2">+E9-I9</f>
        <v>11399.999999999998</v>
      </c>
      <c r="P9" s="184">
        <f t="shared" ref="P9:P27" si="3">-H9-J9</f>
        <v>-36452.978999999999</v>
      </c>
      <c r="Q9" s="184">
        <f t="shared" ref="Q9:Q27" si="4">+E9-K9</f>
        <v>11399.999999999998</v>
      </c>
      <c r="R9" s="184">
        <f t="shared" ref="R9:R27" si="5">+K9-I9</f>
        <v>0</v>
      </c>
      <c r="S9" s="184">
        <f t="shared" ref="S9:S27" si="6">+D9-J9-R9</f>
        <v>26303.127</v>
      </c>
      <c r="T9" s="185">
        <f t="shared" ref="T9:T27" si="7">+K9-I9</f>
        <v>0</v>
      </c>
      <c r="U9" s="185">
        <f t="shared" ref="U9:U27" si="8">+D9-K9-T9</f>
        <v>35871.008000000002</v>
      </c>
      <c r="V9" s="185">
        <f t="shared" ref="V9:V27" si="9">+E9-I9</f>
        <v>11399.999999999998</v>
      </c>
      <c r="W9" s="185">
        <f t="shared" ref="W9:W27" si="10">+E9-K9</f>
        <v>11399.999999999998</v>
      </c>
      <c r="X9" s="185">
        <f t="shared" ref="X9:X27" si="11">+H9-J9</f>
        <v>-40.766999999999825</v>
      </c>
      <c r="Y9" s="185"/>
      <c r="Z9" s="229">
        <f t="shared" ref="Z9:Z27" si="12">+E9-I9</f>
        <v>11399.999999999998</v>
      </c>
      <c r="AA9" s="229">
        <f t="shared" ref="AA9:AA27" si="13">+D9-J9</f>
        <v>26303.127</v>
      </c>
      <c r="AB9" s="229">
        <f t="shared" ref="AB9:AB27" si="14">+K9-I9</f>
        <v>0</v>
      </c>
      <c r="AC9" s="229">
        <f t="shared" ref="AC9:AC27" si="15">+D9-(J9+AB9)</f>
        <v>26303.127</v>
      </c>
      <c r="AD9" s="564" t="s">
        <v>493</v>
      </c>
      <c r="AE9" s="176">
        <f>AD8*20%</f>
        <v>2700</v>
      </c>
      <c r="AH9" s="436">
        <f t="shared" ref="AH9:AH37" si="16">+D10-AG9-L10</f>
        <v>18950</v>
      </c>
      <c r="AI9" s="185">
        <f>+D9-J9-L9</f>
        <v>12803.127</v>
      </c>
      <c r="AJ9" s="185">
        <f>+E9-K9</f>
        <v>11399.999999999998</v>
      </c>
      <c r="AK9" s="185">
        <f>+H9-J9</f>
        <v>-40.766999999999825</v>
      </c>
      <c r="AL9" s="185">
        <f>+H9-G9</f>
        <v>9747.4179999999997</v>
      </c>
      <c r="AM9" s="185">
        <f>+J9-I9</f>
        <v>9567.8809999999994</v>
      </c>
    </row>
    <row r="10" spans="1:39" s="174" customFormat="1" ht="33" hidden="1" customHeight="1">
      <c r="A10" s="181" t="s">
        <v>23</v>
      </c>
      <c r="B10" s="186" t="s">
        <v>55</v>
      </c>
      <c r="C10" s="186"/>
      <c r="D10" s="182">
        <f t="shared" ref="D10:M10" si="17">D11+D18</f>
        <v>27750</v>
      </c>
      <c r="E10" s="182">
        <f t="shared" si="17"/>
        <v>14760</v>
      </c>
      <c r="F10" s="182">
        <f t="shared" si="17"/>
        <v>14760</v>
      </c>
      <c r="G10" s="182">
        <f t="shared" si="17"/>
        <v>6454.7</v>
      </c>
      <c r="H10" s="182">
        <f t="shared" si="17"/>
        <v>6454.7</v>
      </c>
      <c r="I10" s="182">
        <f t="shared" si="17"/>
        <v>5280</v>
      </c>
      <c r="J10" s="182">
        <f t="shared" si="17"/>
        <v>5280</v>
      </c>
      <c r="K10" s="182">
        <f t="shared" si="17"/>
        <v>5280</v>
      </c>
      <c r="L10" s="182">
        <f t="shared" si="17"/>
        <v>8800</v>
      </c>
      <c r="M10" s="183">
        <f t="shared" si="17"/>
        <v>0</v>
      </c>
      <c r="N10" s="184">
        <f t="shared" si="1"/>
        <v>22470</v>
      </c>
      <c r="O10" s="184">
        <f t="shared" si="2"/>
        <v>9480</v>
      </c>
      <c r="P10" s="184">
        <f t="shared" si="3"/>
        <v>-11734.7</v>
      </c>
      <c r="Q10" s="184">
        <f t="shared" si="4"/>
        <v>9480</v>
      </c>
      <c r="R10" s="184">
        <f t="shared" si="5"/>
        <v>0</v>
      </c>
      <c r="S10" s="184">
        <f t="shared" si="6"/>
        <v>22470</v>
      </c>
      <c r="T10" s="185">
        <f t="shared" si="7"/>
        <v>0</v>
      </c>
      <c r="U10" s="185">
        <f t="shared" si="8"/>
        <v>22470</v>
      </c>
      <c r="V10" s="185">
        <f t="shared" si="9"/>
        <v>9480</v>
      </c>
      <c r="W10" s="185">
        <f t="shared" si="10"/>
        <v>9480</v>
      </c>
      <c r="X10" s="185">
        <f t="shared" si="11"/>
        <v>1174.6999999999998</v>
      </c>
      <c r="Z10" s="229">
        <f t="shared" si="12"/>
        <v>9480</v>
      </c>
      <c r="AA10" s="229">
        <f t="shared" si="13"/>
        <v>22470</v>
      </c>
      <c r="AB10" s="229">
        <f t="shared" si="14"/>
        <v>0</v>
      </c>
      <c r="AC10" s="229">
        <f t="shared" si="15"/>
        <v>22470</v>
      </c>
      <c r="AD10" s="564"/>
      <c r="AH10" s="436">
        <f t="shared" si="16"/>
        <v>0</v>
      </c>
      <c r="AI10" s="185">
        <f t="shared" ref="AI10:AI35" si="18">+D10-J10-L10</f>
        <v>13670</v>
      </c>
      <c r="AJ10" s="185">
        <f t="shared" ref="AJ10:AJ35" si="19">+E10-K10</f>
        <v>9480</v>
      </c>
      <c r="AK10" s="185">
        <f t="shared" ref="AK10:AK32" si="20">+H10-J10</f>
        <v>1174.6999999999998</v>
      </c>
      <c r="AL10" s="185">
        <f t="shared" ref="AL10:AL32" si="21">+H10-G10</f>
        <v>0</v>
      </c>
      <c r="AM10" s="185">
        <f t="shared" ref="AM10:AM32" si="22">+J10-I10</f>
        <v>0</v>
      </c>
    </row>
    <row r="11" spans="1:39" s="174" customFormat="1" ht="33" hidden="1" customHeight="1">
      <c r="A11" s="181" t="s">
        <v>28</v>
      </c>
      <c r="B11" s="186" t="s">
        <v>56</v>
      </c>
      <c r="C11" s="186"/>
      <c r="D11" s="182">
        <f t="shared" ref="D11:K11" si="23">SUM(D12:D17)</f>
        <v>0</v>
      </c>
      <c r="E11" s="182">
        <f t="shared" si="23"/>
        <v>0</v>
      </c>
      <c r="F11" s="182">
        <f t="shared" si="23"/>
        <v>0</v>
      </c>
      <c r="G11" s="182">
        <f t="shared" si="23"/>
        <v>0</v>
      </c>
      <c r="H11" s="182">
        <f t="shared" si="23"/>
        <v>0</v>
      </c>
      <c r="I11" s="182">
        <f t="shared" si="23"/>
        <v>0</v>
      </c>
      <c r="J11" s="182">
        <f t="shared" si="23"/>
        <v>0</v>
      </c>
      <c r="K11" s="182">
        <f t="shared" si="23"/>
        <v>0</v>
      </c>
      <c r="L11" s="182"/>
      <c r="M11" s="183">
        <f>SUM(M12:M17)</f>
        <v>0</v>
      </c>
      <c r="N11" s="184">
        <f t="shared" si="1"/>
        <v>0</v>
      </c>
      <c r="O11" s="184">
        <f t="shared" si="2"/>
        <v>0</v>
      </c>
      <c r="P11" s="184">
        <f t="shared" si="3"/>
        <v>0</v>
      </c>
      <c r="Q11" s="184">
        <f t="shared" si="4"/>
        <v>0</v>
      </c>
      <c r="R11" s="184">
        <f t="shared" si="5"/>
        <v>0</v>
      </c>
      <c r="S11" s="184">
        <f t="shared" si="6"/>
        <v>0</v>
      </c>
      <c r="T11" s="185">
        <f t="shared" si="7"/>
        <v>0</v>
      </c>
      <c r="U11" s="185">
        <f t="shared" si="8"/>
        <v>0</v>
      </c>
      <c r="V11" s="185">
        <f t="shared" si="9"/>
        <v>0</v>
      </c>
      <c r="W11" s="185">
        <f t="shared" si="10"/>
        <v>0</v>
      </c>
      <c r="X11" s="185">
        <f t="shared" si="11"/>
        <v>0</v>
      </c>
      <c r="Z11" s="229">
        <f t="shared" si="12"/>
        <v>0</v>
      </c>
      <c r="AA11" s="229">
        <f t="shared" si="13"/>
        <v>0</v>
      </c>
      <c r="AB11" s="229">
        <f t="shared" si="14"/>
        <v>0</v>
      </c>
      <c r="AC11" s="229">
        <f t="shared" si="15"/>
        <v>0</v>
      </c>
      <c r="AD11" s="564"/>
      <c r="AH11" s="436">
        <f t="shared" si="16"/>
        <v>0</v>
      </c>
      <c r="AI11" s="185">
        <f t="shared" si="18"/>
        <v>0</v>
      </c>
      <c r="AJ11" s="185">
        <f t="shared" si="19"/>
        <v>0</v>
      </c>
      <c r="AK11" s="185">
        <f t="shared" si="20"/>
        <v>0</v>
      </c>
      <c r="AL11" s="185">
        <f t="shared" si="21"/>
        <v>0</v>
      </c>
      <c r="AM11" s="185">
        <f t="shared" si="22"/>
        <v>0</v>
      </c>
    </row>
    <row r="12" spans="1:39" ht="33" hidden="1" customHeight="1">
      <c r="A12" s="187">
        <v>1</v>
      </c>
      <c r="B12" s="188" t="s">
        <v>57</v>
      </c>
      <c r="C12" s="189" t="s">
        <v>30</v>
      </c>
      <c r="D12" s="168"/>
      <c r="E12" s="170"/>
      <c r="F12" s="170"/>
      <c r="G12" s="170"/>
      <c r="H12" s="170"/>
      <c r="I12" s="170"/>
      <c r="J12" s="170"/>
      <c r="K12" s="170"/>
      <c r="L12" s="170"/>
      <c r="M12" s="191"/>
      <c r="N12" s="184">
        <f t="shared" si="1"/>
        <v>0</v>
      </c>
      <c r="O12" s="184">
        <f t="shared" si="2"/>
        <v>0</v>
      </c>
      <c r="P12" s="184">
        <f t="shared" si="3"/>
        <v>0</v>
      </c>
      <c r="Q12" s="184">
        <f t="shared" si="4"/>
        <v>0</v>
      </c>
      <c r="R12" s="184">
        <f t="shared" si="5"/>
        <v>0</v>
      </c>
      <c r="S12" s="184">
        <f t="shared" si="6"/>
        <v>0</v>
      </c>
      <c r="T12" s="185">
        <f t="shared" si="7"/>
        <v>0</v>
      </c>
      <c r="U12" s="185">
        <f t="shared" si="8"/>
        <v>0</v>
      </c>
      <c r="V12" s="185">
        <f t="shared" si="9"/>
        <v>0</v>
      </c>
      <c r="W12" s="185">
        <f t="shared" si="10"/>
        <v>0</v>
      </c>
      <c r="X12" s="185">
        <f t="shared" si="11"/>
        <v>0</v>
      </c>
      <c r="Z12" s="229">
        <f t="shared" si="12"/>
        <v>0</v>
      </c>
      <c r="AA12" s="229">
        <f t="shared" si="13"/>
        <v>0</v>
      </c>
      <c r="AB12" s="229">
        <f t="shared" si="14"/>
        <v>0</v>
      </c>
      <c r="AC12" s="229">
        <f t="shared" si="15"/>
        <v>0</v>
      </c>
      <c r="AD12" s="564"/>
      <c r="AH12" s="436">
        <f t="shared" si="16"/>
        <v>0</v>
      </c>
      <c r="AI12" s="185">
        <f t="shared" si="18"/>
        <v>0</v>
      </c>
      <c r="AJ12" s="185">
        <f t="shared" si="19"/>
        <v>0</v>
      </c>
      <c r="AK12" s="185">
        <f t="shared" si="20"/>
        <v>0</v>
      </c>
      <c r="AL12" s="185">
        <f t="shared" si="21"/>
        <v>0</v>
      </c>
      <c r="AM12" s="185">
        <f t="shared" si="22"/>
        <v>0</v>
      </c>
    </row>
    <row r="13" spans="1:39" ht="33" hidden="1" customHeight="1">
      <c r="A13" s="192">
        <v>2</v>
      </c>
      <c r="B13" s="193" t="s">
        <v>59</v>
      </c>
      <c r="C13" s="189" t="s">
        <v>30</v>
      </c>
      <c r="D13" s="168"/>
      <c r="E13" s="170"/>
      <c r="F13" s="170"/>
      <c r="G13" s="170"/>
      <c r="H13" s="170"/>
      <c r="I13" s="170"/>
      <c r="J13" s="170"/>
      <c r="K13" s="170"/>
      <c r="L13" s="170"/>
      <c r="M13" s="191"/>
      <c r="N13" s="184">
        <f t="shared" si="1"/>
        <v>0</v>
      </c>
      <c r="O13" s="184">
        <f t="shared" si="2"/>
        <v>0</v>
      </c>
      <c r="P13" s="184">
        <f t="shared" si="3"/>
        <v>0</v>
      </c>
      <c r="Q13" s="184">
        <f t="shared" si="4"/>
        <v>0</v>
      </c>
      <c r="R13" s="184">
        <f t="shared" si="5"/>
        <v>0</v>
      </c>
      <c r="S13" s="184">
        <f t="shared" si="6"/>
        <v>0</v>
      </c>
      <c r="T13" s="185">
        <f t="shared" si="7"/>
        <v>0</v>
      </c>
      <c r="U13" s="185">
        <f t="shared" si="8"/>
        <v>0</v>
      </c>
      <c r="V13" s="185">
        <f t="shared" si="9"/>
        <v>0</v>
      </c>
      <c r="W13" s="185">
        <f t="shared" si="10"/>
        <v>0</v>
      </c>
      <c r="X13" s="185">
        <f t="shared" si="11"/>
        <v>0</v>
      </c>
      <c r="Z13" s="229">
        <f t="shared" si="12"/>
        <v>0</v>
      </c>
      <c r="AA13" s="229">
        <f t="shared" si="13"/>
        <v>0</v>
      </c>
      <c r="AB13" s="229">
        <f t="shared" si="14"/>
        <v>0</v>
      </c>
      <c r="AC13" s="229">
        <f t="shared" si="15"/>
        <v>0</v>
      </c>
      <c r="AD13" s="564"/>
      <c r="AH13" s="436">
        <f t="shared" si="16"/>
        <v>0</v>
      </c>
      <c r="AI13" s="185">
        <f t="shared" si="18"/>
        <v>0</v>
      </c>
      <c r="AJ13" s="185">
        <f t="shared" si="19"/>
        <v>0</v>
      </c>
      <c r="AK13" s="185">
        <f t="shared" si="20"/>
        <v>0</v>
      </c>
      <c r="AL13" s="185">
        <f t="shared" si="21"/>
        <v>0</v>
      </c>
      <c r="AM13" s="185">
        <f t="shared" si="22"/>
        <v>0</v>
      </c>
    </row>
    <row r="14" spans="1:39" s="174" customFormat="1" ht="33" hidden="1" customHeight="1">
      <c r="A14" s="192">
        <v>3</v>
      </c>
      <c r="B14" s="193" t="s">
        <v>61</v>
      </c>
      <c r="C14" s="189" t="s">
        <v>30</v>
      </c>
      <c r="D14" s="168"/>
      <c r="E14" s="170"/>
      <c r="F14" s="170"/>
      <c r="G14" s="170"/>
      <c r="H14" s="170"/>
      <c r="I14" s="170"/>
      <c r="J14" s="170"/>
      <c r="K14" s="170"/>
      <c r="L14" s="170"/>
      <c r="M14" s="191"/>
      <c r="N14" s="184">
        <f t="shared" si="1"/>
        <v>0</v>
      </c>
      <c r="O14" s="184">
        <f t="shared" si="2"/>
        <v>0</v>
      </c>
      <c r="P14" s="184">
        <f t="shared" si="3"/>
        <v>0</v>
      </c>
      <c r="Q14" s="184">
        <f t="shared" si="4"/>
        <v>0</v>
      </c>
      <c r="R14" s="184">
        <f t="shared" si="5"/>
        <v>0</v>
      </c>
      <c r="S14" s="184">
        <f t="shared" si="6"/>
        <v>0</v>
      </c>
      <c r="T14" s="185">
        <f t="shared" si="7"/>
        <v>0</v>
      </c>
      <c r="U14" s="185">
        <f t="shared" si="8"/>
        <v>0</v>
      </c>
      <c r="V14" s="185">
        <f t="shared" si="9"/>
        <v>0</v>
      </c>
      <c r="W14" s="185">
        <f t="shared" si="10"/>
        <v>0</v>
      </c>
      <c r="X14" s="185">
        <f t="shared" si="11"/>
        <v>0</v>
      </c>
      <c r="Z14" s="229">
        <f t="shared" si="12"/>
        <v>0</v>
      </c>
      <c r="AA14" s="229">
        <f t="shared" si="13"/>
        <v>0</v>
      </c>
      <c r="AB14" s="229">
        <f t="shared" si="14"/>
        <v>0</v>
      </c>
      <c r="AC14" s="229">
        <f t="shared" si="15"/>
        <v>0</v>
      </c>
      <c r="AD14" s="564"/>
      <c r="AH14" s="436">
        <f t="shared" si="16"/>
        <v>0</v>
      </c>
      <c r="AI14" s="185">
        <f t="shared" si="18"/>
        <v>0</v>
      </c>
      <c r="AJ14" s="185">
        <f t="shared" si="19"/>
        <v>0</v>
      </c>
      <c r="AK14" s="185">
        <f t="shared" si="20"/>
        <v>0</v>
      </c>
      <c r="AL14" s="185">
        <f t="shared" si="21"/>
        <v>0</v>
      </c>
      <c r="AM14" s="185">
        <f t="shared" si="22"/>
        <v>0</v>
      </c>
    </row>
    <row r="15" spans="1:39" s="174" customFormat="1" ht="33" hidden="1" customHeight="1">
      <c r="A15" s="192">
        <v>4</v>
      </c>
      <c r="B15" s="193" t="s">
        <v>62</v>
      </c>
      <c r="C15" s="189" t="s">
        <v>36</v>
      </c>
      <c r="D15" s="168"/>
      <c r="E15" s="170"/>
      <c r="F15" s="170"/>
      <c r="G15" s="170"/>
      <c r="H15" s="170"/>
      <c r="I15" s="170"/>
      <c r="J15" s="170"/>
      <c r="K15" s="170"/>
      <c r="L15" s="170"/>
      <c r="M15" s="191"/>
      <c r="N15" s="184">
        <f t="shared" si="1"/>
        <v>0</v>
      </c>
      <c r="O15" s="184">
        <f t="shared" si="2"/>
        <v>0</v>
      </c>
      <c r="P15" s="184">
        <f t="shared" si="3"/>
        <v>0</v>
      </c>
      <c r="Q15" s="184">
        <f t="shared" si="4"/>
        <v>0</v>
      </c>
      <c r="R15" s="184">
        <f t="shared" si="5"/>
        <v>0</v>
      </c>
      <c r="S15" s="184">
        <f t="shared" si="6"/>
        <v>0</v>
      </c>
      <c r="T15" s="185">
        <f t="shared" si="7"/>
        <v>0</v>
      </c>
      <c r="U15" s="185">
        <f t="shared" si="8"/>
        <v>0</v>
      </c>
      <c r="V15" s="185">
        <f t="shared" si="9"/>
        <v>0</v>
      </c>
      <c r="W15" s="185">
        <f t="shared" si="10"/>
        <v>0</v>
      </c>
      <c r="X15" s="185">
        <f t="shared" si="11"/>
        <v>0</v>
      </c>
      <c r="Z15" s="229">
        <f t="shared" si="12"/>
        <v>0</v>
      </c>
      <c r="AA15" s="229">
        <f t="shared" si="13"/>
        <v>0</v>
      </c>
      <c r="AB15" s="229">
        <f t="shared" si="14"/>
        <v>0</v>
      </c>
      <c r="AC15" s="229">
        <f t="shared" si="15"/>
        <v>0</v>
      </c>
      <c r="AD15" s="564"/>
      <c r="AH15" s="436">
        <f t="shared" si="16"/>
        <v>0</v>
      </c>
      <c r="AI15" s="185">
        <f t="shared" si="18"/>
        <v>0</v>
      </c>
      <c r="AJ15" s="185">
        <f t="shared" si="19"/>
        <v>0</v>
      </c>
      <c r="AK15" s="185">
        <f t="shared" si="20"/>
        <v>0</v>
      </c>
      <c r="AL15" s="185">
        <f t="shared" si="21"/>
        <v>0</v>
      </c>
      <c r="AM15" s="185">
        <f t="shared" si="22"/>
        <v>0</v>
      </c>
    </row>
    <row r="16" spans="1:39" s="174" customFormat="1" ht="33" hidden="1" customHeight="1">
      <c r="A16" s="192">
        <v>5</v>
      </c>
      <c r="B16" s="193" t="s">
        <v>63</v>
      </c>
      <c r="C16" s="189" t="s">
        <v>30</v>
      </c>
      <c r="D16" s="168"/>
      <c r="E16" s="170"/>
      <c r="F16" s="170"/>
      <c r="G16" s="170"/>
      <c r="H16" s="170"/>
      <c r="I16" s="170"/>
      <c r="J16" s="170"/>
      <c r="K16" s="170"/>
      <c r="L16" s="170"/>
      <c r="M16" s="191"/>
      <c r="N16" s="184">
        <f t="shared" si="1"/>
        <v>0</v>
      </c>
      <c r="O16" s="184">
        <f t="shared" si="2"/>
        <v>0</v>
      </c>
      <c r="P16" s="184">
        <f t="shared" si="3"/>
        <v>0</v>
      </c>
      <c r="Q16" s="184">
        <f t="shared" si="4"/>
        <v>0</v>
      </c>
      <c r="R16" s="184">
        <f t="shared" si="5"/>
        <v>0</v>
      </c>
      <c r="S16" s="184">
        <f t="shared" si="6"/>
        <v>0</v>
      </c>
      <c r="T16" s="185">
        <f t="shared" si="7"/>
        <v>0</v>
      </c>
      <c r="U16" s="185">
        <f t="shared" si="8"/>
        <v>0</v>
      </c>
      <c r="V16" s="185">
        <f t="shared" si="9"/>
        <v>0</v>
      </c>
      <c r="W16" s="185">
        <f t="shared" si="10"/>
        <v>0</v>
      </c>
      <c r="X16" s="185">
        <f t="shared" si="11"/>
        <v>0</v>
      </c>
      <c r="Z16" s="229">
        <f t="shared" si="12"/>
        <v>0</v>
      </c>
      <c r="AA16" s="229">
        <f t="shared" si="13"/>
        <v>0</v>
      </c>
      <c r="AB16" s="229">
        <f t="shared" si="14"/>
        <v>0</v>
      </c>
      <c r="AC16" s="229">
        <f t="shared" si="15"/>
        <v>0</v>
      </c>
      <c r="AD16" s="564"/>
      <c r="AH16" s="436">
        <f t="shared" si="16"/>
        <v>0</v>
      </c>
      <c r="AI16" s="185">
        <f t="shared" si="18"/>
        <v>0</v>
      </c>
      <c r="AJ16" s="185">
        <f t="shared" si="19"/>
        <v>0</v>
      </c>
      <c r="AK16" s="185">
        <f t="shared" si="20"/>
        <v>0</v>
      </c>
      <c r="AL16" s="185">
        <f t="shared" si="21"/>
        <v>0</v>
      </c>
      <c r="AM16" s="185">
        <f t="shared" si="22"/>
        <v>0</v>
      </c>
    </row>
    <row r="17" spans="1:39" ht="33" hidden="1" customHeight="1">
      <c r="A17" s="194">
        <v>6</v>
      </c>
      <c r="B17" s="195" t="s">
        <v>64</v>
      </c>
      <c r="C17" s="196" t="s">
        <v>65</v>
      </c>
      <c r="D17" s="168"/>
      <c r="E17" s="170"/>
      <c r="F17" s="170"/>
      <c r="G17" s="170"/>
      <c r="H17" s="170"/>
      <c r="I17" s="170"/>
      <c r="J17" s="170"/>
      <c r="K17" s="170"/>
      <c r="L17" s="170"/>
      <c r="M17" s="191"/>
      <c r="N17" s="184">
        <f t="shared" si="1"/>
        <v>0</v>
      </c>
      <c r="O17" s="184">
        <f t="shared" si="2"/>
        <v>0</v>
      </c>
      <c r="P17" s="184">
        <f t="shared" si="3"/>
        <v>0</v>
      </c>
      <c r="Q17" s="184">
        <f t="shared" si="4"/>
        <v>0</v>
      </c>
      <c r="R17" s="184">
        <f t="shared" si="5"/>
        <v>0</v>
      </c>
      <c r="S17" s="184">
        <f t="shared" si="6"/>
        <v>0</v>
      </c>
      <c r="T17" s="185">
        <f t="shared" si="7"/>
        <v>0</v>
      </c>
      <c r="U17" s="185">
        <f t="shared" si="8"/>
        <v>0</v>
      </c>
      <c r="V17" s="185">
        <f t="shared" si="9"/>
        <v>0</v>
      </c>
      <c r="W17" s="185">
        <f t="shared" si="10"/>
        <v>0</v>
      </c>
      <c r="X17" s="185">
        <f t="shared" si="11"/>
        <v>0</v>
      </c>
      <c r="Z17" s="229">
        <f t="shared" si="12"/>
        <v>0</v>
      </c>
      <c r="AA17" s="229">
        <f t="shared" si="13"/>
        <v>0</v>
      </c>
      <c r="AB17" s="229">
        <f t="shared" si="14"/>
        <v>0</v>
      </c>
      <c r="AC17" s="229">
        <f t="shared" si="15"/>
        <v>0</v>
      </c>
      <c r="AD17" s="564"/>
      <c r="AH17" s="436">
        <f t="shared" si="16"/>
        <v>18950</v>
      </c>
      <c r="AI17" s="185">
        <f t="shared" si="18"/>
        <v>0</v>
      </c>
      <c r="AJ17" s="185">
        <f t="shared" si="19"/>
        <v>0</v>
      </c>
      <c r="AK17" s="185">
        <f t="shared" si="20"/>
        <v>0</v>
      </c>
      <c r="AL17" s="185">
        <f t="shared" si="21"/>
        <v>0</v>
      </c>
      <c r="AM17" s="185">
        <f t="shared" si="22"/>
        <v>0</v>
      </c>
    </row>
    <row r="18" spans="1:39" s="435" customFormat="1" ht="24.75" customHeight="1">
      <c r="A18" s="430" t="s">
        <v>28</v>
      </c>
      <c r="B18" s="431" t="s">
        <v>480</v>
      </c>
      <c r="C18" s="432"/>
      <c r="D18" s="425">
        <f>SUM(D19:D27)</f>
        <v>27750</v>
      </c>
      <c r="E18" s="425">
        <f t="shared" ref="E18:L18" si="24">SUM(E19:E27)</f>
        <v>14760</v>
      </c>
      <c r="F18" s="425">
        <f t="shared" si="24"/>
        <v>14760</v>
      </c>
      <c r="G18" s="425">
        <f t="shared" si="24"/>
        <v>6454.7</v>
      </c>
      <c r="H18" s="425">
        <f t="shared" si="24"/>
        <v>6454.7</v>
      </c>
      <c r="I18" s="425">
        <f t="shared" si="24"/>
        <v>5280</v>
      </c>
      <c r="J18" s="425">
        <f t="shared" si="24"/>
        <v>5280</v>
      </c>
      <c r="K18" s="425">
        <f t="shared" si="24"/>
        <v>5280</v>
      </c>
      <c r="L18" s="425">
        <f t="shared" si="24"/>
        <v>8800</v>
      </c>
      <c r="M18" s="426"/>
      <c r="N18" s="433">
        <f t="shared" si="1"/>
        <v>22470</v>
      </c>
      <c r="O18" s="433">
        <f t="shared" si="2"/>
        <v>9480</v>
      </c>
      <c r="P18" s="433">
        <f t="shared" si="3"/>
        <v>-11734.7</v>
      </c>
      <c r="Q18" s="433">
        <f t="shared" si="4"/>
        <v>9480</v>
      </c>
      <c r="R18" s="433">
        <f t="shared" si="5"/>
        <v>0</v>
      </c>
      <c r="S18" s="433">
        <f t="shared" si="6"/>
        <v>22470</v>
      </c>
      <c r="T18" s="434">
        <f t="shared" si="7"/>
        <v>0</v>
      </c>
      <c r="U18" s="434">
        <f t="shared" si="8"/>
        <v>22470</v>
      </c>
      <c r="V18" s="434">
        <f t="shared" si="9"/>
        <v>9480</v>
      </c>
      <c r="W18" s="434">
        <f t="shared" si="10"/>
        <v>9480</v>
      </c>
      <c r="X18" s="434">
        <f t="shared" si="11"/>
        <v>1174.6999999999998</v>
      </c>
      <c r="Z18" s="436">
        <f t="shared" si="12"/>
        <v>9480</v>
      </c>
      <c r="AA18" s="436">
        <f t="shared" si="13"/>
        <v>22470</v>
      </c>
      <c r="AB18" s="436">
        <f t="shared" si="14"/>
        <v>0</v>
      </c>
      <c r="AC18" s="436">
        <f t="shared" si="15"/>
        <v>22470</v>
      </c>
      <c r="AD18" s="564"/>
      <c r="AE18" s="437">
        <f>H19-J19</f>
        <v>-250</v>
      </c>
      <c r="AH18" s="436">
        <f t="shared" si="16"/>
        <v>2900</v>
      </c>
      <c r="AI18" s="185">
        <f t="shared" si="18"/>
        <v>13670</v>
      </c>
      <c r="AJ18" s="185">
        <f t="shared" si="19"/>
        <v>9480</v>
      </c>
      <c r="AK18" s="185">
        <f t="shared" si="20"/>
        <v>1174.6999999999998</v>
      </c>
      <c r="AL18" s="185">
        <f t="shared" si="21"/>
        <v>0</v>
      </c>
      <c r="AM18" s="185">
        <f t="shared" si="22"/>
        <v>0</v>
      </c>
    </row>
    <row r="19" spans="1:39" s="174" customFormat="1" ht="31.5" customHeight="1">
      <c r="A19" s="194">
        <v>1</v>
      </c>
      <c r="B19" s="193" t="s">
        <v>67</v>
      </c>
      <c r="C19" s="192" t="s">
        <v>30</v>
      </c>
      <c r="D19" s="168">
        <v>4600</v>
      </c>
      <c r="E19" s="168">
        <f t="shared" ref="E19:E27" si="25">F19</f>
        <v>3260</v>
      </c>
      <c r="F19" s="170">
        <v>3260</v>
      </c>
      <c r="G19" s="168">
        <f>409+288</f>
        <v>697</v>
      </c>
      <c r="H19" s="170">
        <f>G19</f>
        <v>697</v>
      </c>
      <c r="I19" s="170">
        <v>947</v>
      </c>
      <c r="J19" s="170">
        <f t="shared" ref="J19:J27" si="26">I19</f>
        <v>947</v>
      </c>
      <c r="K19" s="170">
        <f t="shared" ref="K19:K27" si="27">J19</f>
        <v>947</v>
      </c>
      <c r="L19" s="170">
        <v>1700</v>
      </c>
      <c r="M19" s="378"/>
      <c r="N19" s="184">
        <f t="shared" si="1"/>
        <v>3653</v>
      </c>
      <c r="O19" s="184">
        <f t="shared" si="2"/>
        <v>2313</v>
      </c>
      <c r="P19" s="184">
        <f t="shared" si="3"/>
        <v>-1644</v>
      </c>
      <c r="Q19" s="184">
        <f t="shared" si="4"/>
        <v>2313</v>
      </c>
      <c r="R19" s="184">
        <f t="shared" si="5"/>
        <v>0</v>
      </c>
      <c r="S19" s="184">
        <f t="shared" si="6"/>
        <v>3653</v>
      </c>
      <c r="T19" s="185">
        <f t="shared" si="7"/>
        <v>0</v>
      </c>
      <c r="U19" s="185">
        <f t="shared" si="8"/>
        <v>3653</v>
      </c>
      <c r="V19" s="185">
        <f t="shared" si="9"/>
        <v>2313</v>
      </c>
      <c r="W19" s="185">
        <f t="shared" si="10"/>
        <v>2313</v>
      </c>
      <c r="X19" s="185">
        <f t="shared" si="11"/>
        <v>-250</v>
      </c>
      <c r="Z19" s="229">
        <f t="shared" si="12"/>
        <v>2313</v>
      </c>
      <c r="AA19" s="229">
        <f t="shared" si="13"/>
        <v>3653</v>
      </c>
      <c r="AB19" s="229">
        <f t="shared" si="14"/>
        <v>0</v>
      </c>
      <c r="AC19" s="229">
        <f t="shared" si="15"/>
        <v>3653</v>
      </c>
      <c r="AD19" s="564"/>
      <c r="AE19" s="423">
        <f t="shared" ref="AE19:AE26" si="28">H20-J20</f>
        <v>1050</v>
      </c>
      <c r="AH19" s="436">
        <f t="shared" si="16"/>
        <v>2400</v>
      </c>
      <c r="AI19" s="185">
        <f t="shared" si="18"/>
        <v>1953</v>
      </c>
      <c r="AJ19" s="185">
        <f t="shared" si="19"/>
        <v>2313</v>
      </c>
      <c r="AK19" s="185">
        <f t="shared" si="20"/>
        <v>-250</v>
      </c>
      <c r="AL19" s="185">
        <f t="shared" si="21"/>
        <v>0</v>
      </c>
      <c r="AM19" s="185">
        <f t="shared" si="22"/>
        <v>0</v>
      </c>
    </row>
    <row r="20" spans="1:39" s="174" customFormat="1" ht="31.5">
      <c r="A20" s="194">
        <v>2</v>
      </c>
      <c r="B20" s="193" t="s">
        <v>68</v>
      </c>
      <c r="C20" s="192" t="s">
        <v>37</v>
      </c>
      <c r="D20" s="168">
        <v>3600</v>
      </c>
      <c r="E20" s="168">
        <f t="shared" si="25"/>
        <v>1550</v>
      </c>
      <c r="F20" s="170">
        <v>1550</v>
      </c>
      <c r="G20" s="168">
        <f>246+1304</f>
        <v>1550</v>
      </c>
      <c r="H20" s="170">
        <f>G20</f>
        <v>1550</v>
      </c>
      <c r="I20" s="170">
        <v>500</v>
      </c>
      <c r="J20" s="170">
        <f t="shared" si="26"/>
        <v>500</v>
      </c>
      <c r="K20" s="170">
        <f t="shared" si="27"/>
        <v>500</v>
      </c>
      <c r="L20" s="170">
        <v>1200</v>
      </c>
      <c r="M20" s="378"/>
      <c r="N20" s="184">
        <f t="shared" si="1"/>
        <v>3100</v>
      </c>
      <c r="O20" s="184">
        <f t="shared" si="2"/>
        <v>1050</v>
      </c>
      <c r="P20" s="184">
        <f t="shared" si="3"/>
        <v>-2050</v>
      </c>
      <c r="Q20" s="184">
        <f t="shared" si="4"/>
        <v>1050</v>
      </c>
      <c r="R20" s="184">
        <f t="shared" si="5"/>
        <v>0</v>
      </c>
      <c r="S20" s="184">
        <f t="shared" si="6"/>
        <v>3100</v>
      </c>
      <c r="T20" s="185">
        <f t="shared" si="7"/>
        <v>0</v>
      </c>
      <c r="U20" s="185">
        <f t="shared" si="8"/>
        <v>3100</v>
      </c>
      <c r="V20" s="185">
        <f t="shared" si="9"/>
        <v>1050</v>
      </c>
      <c r="W20" s="185">
        <f t="shared" si="10"/>
        <v>1050</v>
      </c>
      <c r="X20" s="185">
        <f t="shared" si="11"/>
        <v>1050</v>
      </c>
      <c r="Z20" s="229">
        <f t="shared" si="12"/>
        <v>1050</v>
      </c>
      <c r="AA20" s="229">
        <f t="shared" si="13"/>
        <v>3100</v>
      </c>
      <c r="AB20" s="229">
        <f t="shared" si="14"/>
        <v>0</v>
      </c>
      <c r="AC20" s="229">
        <f t="shared" si="15"/>
        <v>3100</v>
      </c>
      <c r="AD20" s="564"/>
      <c r="AE20" s="423">
        <f t="shared" si="28"/>
        <v>8</v>
      </c>
      <c r="AH20" s="436">
        <f t="shared" si="16"/>
        <v>3500</v>
      </c>
      <c r="AI20" s="185">
        <f t="shared" si="18"/>
        <v>1900</v>
      </c>
      <c r="AJ20" s="185">
        <f t="shared" si="19"/>
        <v>1050</v>
      </c>
      <c r="AK20" s="185">
        <f t="shared" si="20"/>
        <v>1050</v>
      </c>
      <c r="AL20" s="185">
        <f t="shared" si="21"/>
        <v>0</v>
      </c>
      <c r="AM20" s="185">
        <f t="shared" si="22"/>
        <v>0</v>
      </c>
    </row>
    <row r="21" spans="1:39" s="174" customFormat="1" ht="27" customHeight="1">
      <c r="A21" s="194">
        <v>3</v>
      </c>
      <c r="B21" s="193" t="s">
        <v>69</v>
      </c>
      <c r="C21" s="192" t="s">
        <v>39</v>
      </c>
      <c r="D21" s="168">
        <v>4500</v>
      </c>
      <c r="E21" s="168">
        <f t="shared" si="25"/>
        <v>2050</v>
      </c>
      <c r="F21" s="170">
        <v>2050</v>
      </c>
      <c r="G21" s="168">
        <v>244</v>
      </c>
      <c r="H21" s="170">
        <f t="shared" ref="H21:H27" si="29">G21</f>
        <v>244</v>
      </c>
      <c r="I21" s="170">
        <v>236</v>
      </c>
      <c r="J21" s="170">
        <f t="shared" si="26"/>
        <v>236</v>
      </c>
      <c r="K21" s="170">
        <f t="shared" si="27"/>
        <v>236</v>
      </c>
      <c r="L21" s="170">
        <v>1000</v>
      </c>
      <c r="M21" s="378"/>
      <c r="N21" s="184">
        <f t="shared" si="1"/>
        <v>4264</v>
      </c>
      <c r="O21" s="184">
        <f t="shared" si="2"/>
        <v>1814</v>
      </c>
      <c r="P21" s="184">
        <f t="shared" si="3"/>
        <v>-480</v>
      </c>
      <c r="Q21" s="184">
        <f t="shared" si="4"/>
        <v>1814</v>
      </c>
      <c r="R21" s="184">
        <f t="shared" si="5"/>
        <v>0</v>
      </c>
      <c r="S21" s="184">
        <f t="shared" si="6"/>
        <v>4264</v>
      </c>
      <c r="T21" s="185">
        <f t="shared" si="7"/>
        <v>0</v>
      </c>
      <c r="U21" s="185">
        <f t="shared" si="8"/>
        <v>4264</v>
      </c>
      <c r="V21" s="185">
        <f t="shared" si="9"/>
        <v>1814</v>
      </c>
      <c r="W21" s="185">
        <f t="shared" si="10"/>
        <v>1814</v>
      </c>
      <c r="X21" s="185">
        <f t="shared" si="11"/>
        <v>8</v>
      </c>
      <c r="Z21" s="229">
        <f t="shared" si="12"/>
        <v>1814</v>
      </c>
      <c r="AA21" s="229">
        <f t="shared" si="13"/>
        <v>4264</v>
      </c>
      <c r="AB21" s="229">
        <f t="shared" si="14"/>
        <v>0</v>
      </c>
      <c r="AC21" s="229">
        <f t="shared" si="15"/>
        <v>4264</v>
      </c>
      <c r="AD21" s="564"/>
      <c r="AE21" s="423">
        <f t="shared" si="28"/>
        <v>-28</v>
      </c>
      <c r="AH21" s="436">
        <f t="shared" si="16"/>
        <v>2000</v>
      </c>
      <c r="AI21" s="185">
        <f t="shared" si="18"/>
        <v>3264</v>
      </c>
      <c r="AJ21" s="185">
        <f t="shared" si="19"/>
        <v>1814</v>
      </c>
      <c r="AK21" s="185">
        <f t="shared" si="20"/>
        <v>8</v>
      </c>
      <c r="AL21" s="185">
        <f t="shared" si="21"/>
        <v>0</v>
      </c>
      <c r="AM21" s="185">
        <f t="shared" si="22"/>
        <v>0</v>
      </c>
    </row>
    <row r="22" spans="1:39" s="174" customFormat="1" ht="27" customHeight="1">
      <c r="A22" s="194">
        <v>4</v>
      </c>
      <c r="B22" s="193" t="s">
        <v>70</v>
      </c>
      <c r="C22" s="192" t="s">
        <v>41</v>
      </c>
      <c r="D22" s="168">
        <v>3000</v>
      </c>
      <c r="E22" s="168">
        <f t="shared" si="25"/>
        <v>1500</v>
      </c>
      <c r="F22" s="170">
        <v>1500</v>
      </c>
      <c r="G22" s="168">
        <v>222</v>
      </c>
      <c r="H22" s="170">
        <f t="shared" si="29"/>
        <v>222</v>
      </c>
      <c r="I22" s="170">
        <v>250</v>
      </c>
      <c r="J22" s="170">
        <f t="shared" si="26"/>
        <v>250</v>
      </c>
      <c r="K22" s="170">
        <f t="shared" si="27"/>
        <v>250</v>
      </c>
      <c r="L22" s="170">
        <v>1000</v>
      </c>
      <c r="M22" s="378"/>
      <c r="N22" s="184">
        <f t="shared" si="1"/>
        <v>2750</v>
      </c>
      <c r="O22" s="184">
        <f t="shared" si="2"/>
        <v>1250</v>
      </c>
      <c r="P22" s="184">
        <f t="shared" si="3"/>
        <v>-472</v>
      </c>
      <c r="Q22" s="184">
        <f t="shared" si="4"/>
        <v>1250</v>
      </c>
      <c r="R22" s="184">
        <f t="shared" si="5"/>
        <v>0</v>
      </c>
      <c r="S22" s="184">
        <f t="shared" si="6"/>
        <v>2750</v>
      </c>
      <c r="T22" s="185">
        <f t="shared" si="7"/>
        <v>0</v>
      </c>
      <c r="U22" s="185">
        <f t="shared" si="8"/>
        <v>2750</v>
      </c>
      <c r="V22" s="185">
        <f t="shared" si="9"/>
        <v>1250</v>
      </c>
      <c r="W22" s="185">
        <f t="shared" si="10"/>
        <v>1250</v>
      </c>
      <c r="X22" s="185">
        <f t="shared" si="11"/>
        <v>-28</v>
      </c>
      <c r="Z22" s="229">
        <f t="shared" si="12"/>
        <v>1250</v>
      </c>
      <c r="AA22" s="229">
        <f t="shared" si="13"/>
        <v>2750</v>
      </c>
      <c r="AB22" s="229">
        <f t="shared" si="14"/>
        <v>0</v>
      </c>
      <c r="AC22" s="229">
        <f t="shared" si="15"/>
        <v>2750</v>
      </c>
      <c r="AD22" s="564"/>
      <c r="AE22" s="423">
        <f t="shared" si="28"/>
        <v>500</v>
      </c>
      <c r="AH22" s="436">
        <f t="shared" si="16"/>
        <v>1600</v>
      </c>
      <c r="AI22" s="185">
        <f t="shared" si="18"/>
        <v>1750</v>
      </c>
      <c r="AJ22" s="185">
        <f t="shared" si="19"/>
        <v>1250</v>
      </c>
      <c r="AK22" s="185">
        <f t="shared" si="20"/>
        <v>-28</v>
      </c>
      <c r="AL22" s="185">
        <f t="shared" si="21"/>
        <v>0</v>
      </c>
      <c r="AM22" s="185">
        <f t="shared" si="22"/>
        <v>0</v>
      </c>
    </row>
    <row r="23" spans="1:39" s="174" customFormat="1" ht="27" customHeight="1">
      <c r="A23" s="194">
        <v>5</v>
      </c>
      <c r="B23" s="193" t="s">
        <v>71</v>
      </c>
      <c r="C23" s="192" t="s">
        <v>42</v>
      </c>
      <c r="D23" s="168">
        <v>2100</v>
      </c>
      <c r="E23" s="168">
        <f t="shared" si="25"/>
        <v>1500</v>
      </c>
      <c r="F23" s="170">
        <v>1500</v>
      </c>
      <c r="G23" s="168">
        <f>145.6+1354.4</f>
        <v>1500</v>
      </c>
      <c r="H23" s="170">
        <f>G23</f>
        <v>1500</v>
      </c>
      <c r="I23" s="170">
        <v>1000</v>
      </c>
      <c r="J23" s="170">
        <f t="shared" si="26"/>
        <v>1000</v>
      </c>
      <c r="K23" s="170">
        <f t="shared" si="27"/>
        <v>1000</v>
      </c>
      <c r="L23" s="170">
        <v>500</v>
      </c>
      <c r="M23" s="378"/>
      <c r="N23" s="184">
        <f t="shared" si="1"/>
        <v>1100</v>
      </c>
      <c r="O23" s="184">
        <f t="shared" si="2"/>
        <v>500</v>
      </c>
      <c r="P23" s="184">
        <f t="shared" si="3"/>
        <v>-2500</v>
      </c>
      <c r="Q23" s="184">
        <f t="shared" si="4"/>
        <v>500</v>
      </c>
      <c r="R23" s="184">
        <f t="shared" si="5"/>
        <v>0</v>
      </c>
      <c r="S23" s="184">
        <f t="shared" si="6"/>
        <v>1100</v>
      </c>
      <c r="T23" s="185">
        <f t="shared" si="7"/>
        <v>0</v>
      </c>
      <c r="U23" s="185">
        <f t="shared" si="8"/>
        <v>1100</v>
      </c>
      <c r="V23" s="185">
        <f t="shared" si="9"/>
        <v>500</v>
      </c>
      <c r="W23" s="185">
        <f t="shared" si="10"/>
        <v>500</v>
      </c>
      <c r="X23" s="185">
        <f t="shared" si="11"/>
        <v>500</v>
      </c>
      <c r="Z23" s="229">
        <f t="shared" si="12"/>
        <v>500</v>
      </c>
      <c r="AA23" s="229">
        <f t="shared" si="13"/>
        <v>1100</v>
      </c>
      <c r="AB23" s="229">
        <f t="shared" si="14"/>
        <v>0</v>
      </c>
      <c r="AC23" s="229">
        <f t="shared" si="15"/>
        <v>1100</v>
      </c>
      <c r="AD23" s="564"/>
      <c r="AE23" s="423">
        <f t="shared" si="28"/>
        <v>233</v>
      </c>
      <c r="AH23" s="436">
        <f t="shared" si="16"/>
        <v>1600</v>
      </c>
      <c r="AI23" s="185">
        <f t="shared" si="18"/>
        <v>600</v>
      </c>
      <c r="AJ23" s="185">
        <f t="shared" si="19"/>
        <v>500</v>
      </c>
      <c r="AK23" s="185">
        <f t="shared" si="20"/>
        <v>500</v>
      </c>
      <c r="AL23" s="185">
        <f t="shared" si="21"/>
        <v>0</v>
      </c>
      <c r="AM23" s="185">
        <f t="shared" si="22"/>
        <v>0</v>
      </c>
    </row>
    <row r="24" spans="1:39" ht="27" customHeight="1">
      <c r="A24" s="194">
        <v>6</v>
      </c>
      <c r="B24" s="193" t="s">
        <v>72</v>
      </c>
      <c r="C24" s="192" t="s">
        <v>40</v>
      </c>
      <c r="D24" s="168">
        <v>1800</v>
      </c>
      <c r="E24" s="168">
        <f t="shared" si="25"/>
        <v>1500</v>
      </c>
      <c r="F24" s="170">
        <v>1500</v>
      </c>
      <c r="G24" s="168">
        <v>1533</v>
      </c>
      <c r="H24" s="170">
        <f>G24</f>
        <v>1533</v>
      </c>
      <c r="I24" s="170">
        <v>1300</v>
      </c>
      <c r="J24" s="170">
        <f t="shared" si="26"/>
        <v>1300</v>
      </c>
      <c r="K24" s="170">
        <f t="shared" si="27"/>
        <v>1300</v>
      </c>
      <c r="L24" s="170">
        <v>200</v>
      </c>
      <c r="M24" s="378"/>
      <c r="N24" s="184">
        <f t="shared" si="1"/>
        <v>500</v>
      </c>
      <c r="O24" s="184">
        <f t="shared" si="2"/>
        <v>200</v>
      </c>
      <c r="P24" s="184">
        <f t="shared" si="3"/>
        <v>-2833</v>
      </c>
      <c r="Q24" s="184">
        <f t="shared" si="4"/>
        <v>200</v>
      </c>
      <c r="R24" s="184">
        <f t="shared" si="5"/>
        <v>0</v>
      </c>
      <c r="S24" s="184">
        <f t="shared" si="6"/>
        <v>500</v>
      </c>
      <c r="T24" s="185">
        <f t="shared" si="7"/>
        <v>0</v>
      </c>
      <c r="U24" s="185">
        <f t="shared" si="8"/>
        <v>500</v>
      </c>
      <c r="V24" s="185">
        <f t="shared" si="9"/>
        <v>200</v>
      </c>
      <c r="W24" s="185">
        <f t="shared" si="10"/>
        <v>200</v>
      </c>
      <c r="X24" s="185">
        <f t="shared" si="11"/>
        <v>233</v>
      </c>
      <c r="Z24" s="229">
        <f t="shared" si="12"/>
        <v>200</v>
      </c>
      <c r="AA24" s="229">
        <f t="shared" si="13"/>
        <v>500</v>
      </c>
      <c r="AB24" s="229">
        <f t="shared" si="14"/>
        <v>0</v>
      </c>
      <c r="AC24" s="229">
        <f t="shared" si="15"/>
        <v>500</v>
      </c>
      <c r="AD24" s="564"/>
      <c r="AE24" s="423">
        <f t="shared" si="28"/>
        <v>-358.3</v>
      </c>
      <c r="AH24" s="436">
        <f t="shared" si="16"/>
        <v>850</v>
      </c>
      <c r="AI24" s="185">
        <f t="shared" si="18"/>
        <v>300</v>
      </c>
      <c r="AJ24" s="185">
        <f t="shared" si="19"/>
        <v>200</v>
      </c>
      <c r="AK24" s="185">
        <f t="shared" si="20"/>
        <v>233</v>
      </c>
      <c r="AL24" s="185">
        <f t="shared" si="21"/>
        <v>0</v>
      </c>
      <c r="AM24" s="185">
        <f t="shared" si="22"/>
        <v>0</v>
      </c>
    </row>
    <row r="25" spans="1:39" ht="27" customHeight="1">
      <c r="A25" s="194">
        <v>7</v>
      </c>
      <c r="B25" s="195" t="s">
        <v>73</v>
      </c>
      <c r="C25" s="192" t="s">
        <v>40</v>
      </c>
      <c r="D25" s="168">
        <v>1050</v>
      </c>
      <c r="E25" s="168">
        <f t="shared" si="25"/>
        <v>800</v>
      </c>
      <c r="F25" s="170">
        <v>800</v>
      </c>
      <c r="G25" s="168">
        <f>255+61.7</f>
        <v>316.7</v>
      </c>
      <c r="H25" s="170">
        <f t="shared" si="29"/>
        <v>316.7</v>
      </c>
      <c r="I25" s="170">
        <v>675</v>
      </c>
      <c r="J25" s="170">
        <f t="shared" si="26"/>
        <v>675</v>
      </c>
      <c r="K25" s="170">
        <f t="shared" si="27"/>
        <v>675</v>
      </c>
      <c r="L25" s="170">
        <v>200</v>
      </c>
      <c r="M25" s="378"/>
      <c r="N25" s="184">
        <f t="shared" si="1"/>
        <v>375</v>
      </c>
      <c r="O25" s="184">
        <f t="shared" si="2"/>
        <v>125</v>
      </c>
      <c r="P25" s="184">
        <f t="shared" si="3"/>
        <v>-991.7</v>
      </c>
      <c r="Q25" s="184">
        <f t="shared" si="4"/>
        <v>125</v>
      </c>
      <c r="R25" s="184">
        <f t="shared" si="5"/>
        <v>0</v>
      </c>
      <c r="S25" s="184">
        <f t="shared" si="6"/>
        <v>375</v>
      </c>
      <c r="T25" s="185">
        <f t="shared" si="7"/>
        <v>0</v>
      </c>
      <c r="U25" s="185">
        <f t="shared" si="8"/>
        <v>375</v>
      </c>
      <c r="V25" s="185">
        <f t="shared" si="9"/>
        <v>125</v>
      </c>
      <c r="W25" s="185">
        <f t="shared" si="10"/>
        <v>125</v>
      </c>
      <c r="X25" s="185">
        <f t="shared" si="11"/>
        <v>-358.3</v>
      </c>
      <c r="Z25" s="229">
        <f t="shared" si="12"/>
        <v>125</v>
      </c>
      <c r="AA25" s="229">
        <f t="shared" si="13"/>
        <v>375</v>
      </c>
      <c r="AB25" s="229">
        <f t="shared" si="14"/>
        <v>0</v>
      </c>
      <c r="AC25" s="229">
        <f t="shared" si="15"/>
        <v>375</v>
      </c>
      <c r="AD25" s="564"/>
      <c r="AE25" s="423">
        <f t="shared" si="28"/>
        <v>0</v>
      </c>
      <c r="AH25" s="436">
        <f t="shared" si="16"/>
        <v>2100</v>
      </c>
      <c r="AI25" s="185">
        <f t="shared" si="18"/>
        <v>175</v>
      </c>
      <c r="AJ25" s="185">
        <f t="shared" si="19"/>
        <v>125</v>
      </c>
      <c r="AK25" s="185">
        <f t="shared" si="20"/>
        <v>-358.3</v>
      </c>
      <c r="AL25" s="185">
        <f t="shared" si="21"/>
        <v>0</v>
      </c>
      <c r="AM25" s="185">
        <f t="shared" si="22"/>
        <v>0</v>
      </c>
    </row>
    <row r="26" spans="1:39" ht="27" customHeight="1">
      <c r="A26" s="194">
        <v>8</v>
      </c>
      <c r="B26" s="195" t="s">
        <v>435</v>
      </c>
      <c r="C26" s="192" t="s">
        <v>75</v>
      </c>
      <c r="D26" s="168">
        <v>3600</v>
      </c>
      <c r="E26" s="168">
        <f t="shared" si="25"/>
        <v>1500</v>
      </c>
      <c r="F26" s="170">
        <v>1500</v>
      </c>
      <c r="G26" s="168">
        <v>242</v>
      </c>
      <c r="H26" s="170">
        <f t="shared" si="29"/>
        <v>242</v>
      </c>
      <c r="I26" s="170">
        <v>242</v>
      </c>
      <c r="J26" s="170">
        <f t="shared" si="26"/>
        <v>242</v>
      </c>
      <c r="K26" s="170">
        <f t="shared" si="27"/>
        <v>242</v>
      </c>
      <c r="L26" s="170">
        <v>1500</v>
      </c>
      <c r="M26" s="378"/>
      <c r="N26" s="184">
        <f t="shared" si="1"/>
        <v>3358</v>
      </c>
      <c r="O26" s="184">
        <f t="shared" si="2"/>
        <v>1258</v>
      </c>
      <c r="P26" s="184">
        <f t="shared" si="3"/>
        <v>-484</v>
      </c>
      <c r="Q26" s="184">
        <f t="shared" si="4"/>
        <v>1258</v>
      </c>
      <c r="R26" s="184">
        <f t="shared" si="5"/>
        <v>0</v>
      </c>
      <c r="S26" s="184">
        <f t="shared" si="6"/>
        <v>3358</v>
      </c>
      <c r="T26" s="185">
        <f t="shared" si="7"/>
        <v>0</v>
      </c>
      <c r="U26" s="185">
        <f t="shared" si="8"/>
        <v>3358</v>
      </c>
      <c r="V26" s="185">
        <f t="shared" si="9"/>
        <v>1258</v>
      </c>
      <c r="W26" s="185">
        <f t="shared" si="10"/>
        <v>1258</v>
      </c>
      <c r="X26" s="185">
        <f t="shared" si="11"/>
        <v>0</v>
      </c>
      <c r="Z26" s="229">
        <f t="shared" si="12"/>
        <v>1258</v>
      </c>
      <c r="AA26" s="229">
        <f t="shared" si="13"/>
        <v>3358</v>
      </c>
      <c r="AB26" s="229">
        <f t="shared" si="14"/>
        <v>0</v>
      </c>
      <c r="AC26" s="229">
        <f t="shared" si="15"/>
        <v>3358</v>
      </c>
      <c r="AD26" s="564"/>
      <c r="AE26" s="423">
        <f t="shared" si="28"/>
        <v>20</v>
      </c>
      <c r="AH26" s="436">
        <f t="shared" si="16"/>
        <v>2000</v>
      </c>
      <c r="AI26" s="185">
        <f t="shared" si="18"/>
        <v>1858</v>
      </c>
      <c r="AJ26" s="185">
        <f t="shared" si="19"/>
        <v>1258</v>
      </c>
      <c r="AK26" s="185">
        <f t="shared" si="20"/>
        <v>0</v>
      </c>
      <c r="AL26" s="185">
        <f t="shared" si="21"/>
        <v>0</v>
      </c>
      <c r="AM26" s="185">
        <f t="shared" si="22"/>
        <v>0</v>
      </c>
    </row>
    <row r="27" spans="1:39" ht="27" customHeight="1">
      <c r="A27" s="194">
        <v>9</v>
      </c>
      <c r="B27" s="195" t="s">
        <v>76</v>
      </c>
      <c r="C27" s="192" t="s">
        <v>30</v>
      </c>
      <c r="D27" s="168">
        <v>3500</v>
      </c>
      <c r="E27" s="168">
        <f t="shared" si="25"/>
        <v>1100</v>
      </c>
      <c r="F27" s="170">
        <v>1100</v>
      </c>
      <c r="G27" s="168">
        <v>150</v>
      </c>
      <c r="H27" s="170">
        <f t="shared" si="29"/>
        <v>150</v>
      </c>
      <c r="I27" s="170">
        <v>130</v>
      </c>
      <c r="J27" s="170">
        <f t="shared" si="26"/>
        <v>130</v>
      </c>
      <c r="K27" s="170">
        <f t="shared" si="27"/>
        <v>130</v>
      </c>
      <c r="L27" s="170">
        <v>1500</v>
      </c>
      <c r="M27" s="378"/>
      <c r="N27" s="184">
        <f t="shared" si="1"/>
        <v>3370</v>
      </c>
      <c r="O27" s="184">
        <f t="shared" si="2"/>
        <v>970</v>
      </c>
      <c r="P27" s="184">
        <f t="shared" si="3"/>
        <v>-280</v>
      </c>
      <c r="Q27" s="184">
        <f t="shared" si="4"/>
        <v>970</v>
      </c>
      <c r="R27" s="184">
        <f t="shared" si="5"/>
        <v>0</v>
      </c>
      <c r="S27" s="184">
        <f t="shared" si="6"/>
        <v>3370</v>
      </c>
      <c r="T27" s="185">
        <f t="shared" si="7"/>
        <v>0</v>
      </c>
      <c r="U27" s="185">
        <f t="shared" si="8"/>
        <v>3370</v>
      </c>
      <c r="V27" s="185">
        <f t="shared" si="9"/>
        <v>970</v>
      </c>
      <c r="W27" s="185">
        <f t="shared" si="10"/>
        <v>970</v>
      </c>
      <c r="X27" s="185">
        <f t="shared" si="11"/>
        <v>20</v>
      </c>
      <c r="Z27" s="229">
        <f t="shared" si="12"/>
        <v>970</v>
      </c>
      <c r="AA27" s="229">
        <f t="shared" si="13"/>
        <v>3370</v>
      </c>
      <c r="AB27" s="229">
        <f t="shared" si="14"/>
        <v>0</v>
      </c>
      <c r="AC27" s="229">
        <f t="shared" si="15"/>
        <v>3370</v>
      </c>
      <c r="AD27" s="564"/>
      <c r="AE27" s="423" t="e">
        <f>#REF!-#REF!</f>
        <v>#REF!</v>
      </c>
      <c r="AH27" s="436">
        <f t="shared" si="16"/>
        <v>14800</v>
      </c>
      <c r="AI27" s="185">
        <f t="shared" si="18"/>
        <v>1870</v>
      </c>
      <c r="AJ27" s="185">
        <f t="shared" si="19"/>
        <v>970</v>
      </c>
      <c r="AK27" s="185">
        <f t="shared" si="20"/>
        <v>20</v>
      </c>
      <c r="AL27" s="185">
        <f t="shared" si="21"/>
        <v>0</v>
      </c>
      <c r="AM27" s="185">
        <f t="shared" si="22"/>
        <v>0</v>
      </c>
    </row>
    <row r="28" spans="1:39" s="381" customFormat="1" ht="27" customHeight="1">
      <c r="A28" s="430" t="s">
        <v>28</v>
      </c>
      <c r="B28" s="431" t="s">
        <v>56</v>
      </c>
      <c r="C28" s="438"/>
      <c r="D28" s="425">
        <f>SUM(D29:D31)</f>
        <v>16800</v>
      </c>
      <c r="E28" s="425">
        <f t="shared" ref="E28:L28" si="30">SUM(E29:E31)</f>
        <v>2078.9920000000002</v>
      </c>
      <c r="F28" s="425">
        <f t="shared" si="30"/>
        <v>1100</v>
      </c>
      <c r="G28" s="425">
        <f t="shared" si="30"/>
        <v>2003.9880000000001</v>
      </c>
      <c r="H28" s="425">
        <f t="shared" si="30"/>
        <v>11751.405999999999</v>
      </c>
      <c r="I28" s="425">
        <f t="shared" si="30"/>
        <v>2078.9920000000002</v>
      </c>
      <c r="J28" s="425">
        <f t="shared" si="30"/>
        <v>12966.873</v>
      </c>
      <c r="K28" s="425">
        <f t="shared" si="30"/>
        <v>2078.9920000000002</v>
      </c>
      <c r="L28" s="425">
        <f t="shared" si="30"/>
        <v>2000</v>
      </c>
      <c r="M28" s="439"/>
      <c r="N28" s="440"/>
      <c r="O28" s="440"/>
      <c r="P28" s="440"/>
      <c r="Q28" s="440"/>
      <c r="R28" s="440"/>
      <c r="S28" s="440"/>
      <c r="T28" s="441"/>
      <c r="U28" s="441"/>
      <c r="V28" s="441"/>
      <c r="W28" s="441"/>
      <c r="X28" s="441"/>
      <c r="Z28" s="436"/>
      <c r="AA28" s="436"/>
      <c r="AB28" s="436"/>
      <c r="AC28" s="436"/>
      <c r="AD28" s="564"/>
      <c r="AE28" s="437" t="e">
        <f>E18/AD9</f>
        <v>#VALUE!</v>
      </c>
      <c r="AH28" s="436">
        <f t="shared" si="16"/>
        <v>6600</v>
      </c>
      <c r="AI28" s="185">
        <f t="shared" si="18"/>
        <v>1833.1270000000004</v>
      </c>
      <c r="AJ28" s="185">
        <f t="shared" si="19"/>
        <v>0</v>
      </c>
      <c r="AK28" s="185">
        <f t="shared" si="20"/>
        <v>-1215.4670000000006</v>
      </c>
      <c r="AL28" s="185">
        <f t="shared" si="21"/>
        <v>9747.4179999999997</v>
      </c>
      <c r="AM28" s="185">
        <f t="shared" si="22"/>
        <v>10887.880999999999</v>
      </c>
    </row>
    <row r="29" spans="1:39" ht="27" customHeight="1">
      <c r="A29" s="194">
        <v>10</v>
      </c>
      <c r="B29" s="209" t="s">
        <v>63</v>
      </c>
      <c r="C29" s="192" t="s">
        <v>30</v>
      </c>
      <c r="D29" s="168">
        <v>6600</v>
      </c>
      <c r="E29" s="168">
        <v>75.004000000000005</v>
      </c>
      <c r="F29" s="170"/>
      <c r="G29" s="170"/>
      <c r="H29" s="170">
        <v>6475.2389999999996</v>
      </c>
      <c r="I29" s="170">
        <f>E29</f>
        <v>75.004000000000005</v>
      </c>
      <c r="J29" s="170">
        <v>6475.2389999999996</v>
      </c>
      <c r="K29" s="170">
        <f>E29</f>
        <v>75.004000000000005</v>
      </c>
      <c r="L29" s="190"/>
      <c r="M29" s="378" t="s">
        <v>233</v>
      </c>
      <c r="N29" s="184">
        <f>+D29-J29</f>
        <v>124.76100000000042</v>
      </c>
      <c r="O29" s="184"/>
      <c r="P29" s="184">
        <f>-H29-J29</f>
        <v>-12950.477999999999</v>
      </c>
      <c r="Q29" s="184"/>
      <c r="R29" s="184"/>
      <c r="S29" s="184"/>
      <c r="T29" s="185"/>
      <c r="U29" s="185"/>
      <c r="V29" s="185"/>
      <c r="W29" s="185"/>
      <c r="X29" s="185">
        <f t="shared" ref="X29:X36" si="31">+H29-J29</f>
        <v>0</v>
      </c>
      <c r="Y29" s="557"/>
      <c r="Z29" s="229">
        <f t="shared" ref="Z29:Z36" si="32">+E29-I29</f>
        <v>0</v>
      </c>
      <c r="AA29" s="229">
        <f t="shared" ref="AA29:AA36" si="33">+D29-J29</f>
        <v>124.76100000000042</v>
      </c>
      <c r="AB29" s="229">
        <f t="shared" ref="AB29:AB36" si="34">+K29-I29</f>
        <v>0</v>
      </c>
      <c r="AC29" s="229">
        <f t="shared" ref="AC29:AC36" si="35">+D29-(J29+AB29)</f>
        <v>124.76100000000042</v>
      </c>
      <c r="AD29" s="564"/>
      <c r="AE29" s="176" t="e">
        <f>E32/AD9</f>
        <v>#VALUE!</v>
      </c>
      <c r="AH29" s="436">
        <f t="shared" si="16"/>
        <v>4700</v>
      </c>
      <c r="AI29" s="185">
        <f t="shared" si="18"/>
        <v>124.76100000000042</v>
      </c>
      <c r="AJ29" s="185">
        <f t="shared" si="19"/>
        <v>0</v>
      </c>
      <c r="AK29" s="185">
        <f t="shared" si="20"/>
        <v>0</v>
      </c>
      <c r="AL29" s="185">
        <f t="shared" si="21"/>
        <v>6475.2389999999996</v>
      </c>
      <c r="AM29" s="185">
        <f t="shared" si="22"/>
        <v>6400.2349999999997</v>
      </c>
    </row>
    <row r="30" spans="1:39" ht="27" customHeight="1">
      <c r="A30" s="194">
        <v>11</v>
      </c>
      <c r="B30" s="209" t="s">
        <v>59</v>
      </c>
      <c r="C30" s="192" t="s">
        <v>30</v>
      </c>
      <c r="D30" s="168">
        <v>5200</v>
      </c>
      <c r="E30" s="168">
        <v>202</v>
      </c>
      <c r="F30" s="170"/>
      <c r="G30" s="170">
        <v>202</v>
      </c>
      <c r="H30" s="170">
        <v>3164.7370000000001</v>
      </c>
      <c r="I30" s="170">
        <f>E30</f>
        <v>202</v>
      </c>
      <c r="J30" s="170">
        <f>3233+I30</f>
        <v>3435</v>
      </c>
      <c r="K30" s="170">
        <f>E30</f>
        <v>202</v>
      </c>
      <c r="L30" s="170">
        <v>500</v>
      </c>
      <c r="M30" s="378"/>
      <c r="N30" s="184">
        <f>+D30-J30</f>
        <v>1765</v>
      </c>
      <c r="O30" s="184"/>
      <c r="P30" s="184">
        <f>-H30-J30</f>
        <v>-6599.7370000000001</v>
      </c>
      <c r="Q30" s="184"/>
      <c r="R30" s="184"/>
      <c r="S30" s="184"/>
      <c r="T30" s="185"/>
      <c r="U30" s="185"/>
      <c r="V30" s="185"/>
      <c r="W30" s="185"/>
      <c r="X30" s="185">
        <f t="shared" si="31"/>
        <v>-270.26299999999992</v>
      </c>
      <c r="Y30" s="557"/>
      <c r="Z30" s="229">
        <f t="shared" si="32"/>
        <v>0</v>
      </c>
      <c r="AA30" s="229">
        <f t="shared" si="33"/>
        <v>1765</v>
      </c>
      <c r="AB30" s="229">
        <f t="shared" si="34"/>
        <v>0</v>
      </c>
      <c r="AC30" s="229">
        <f t="shared" si="35"/>
        <v>1765</v>
      </c>
      <c r="AD30" s="564"/>
      <c r="AE30" s="229">
        <f>J30+L30</f>
        <v>3935</v>
      </c>
      <c r="AH30" s="436">
        <f t="shared" si="16"/>
        <v>3500</v>
      </c>
      <c r="AI30" s="185">
        <f t="shared" si="18"/>
        <v>1265</v>
      </c>
      <c r="AJ30" s="185">
        <f t="shared" si="19"/>
        <v>0</v>
      </c>
      <c r="AK30" s="185">
        <f t="shared" si="20"/>
        <v>-270.26299999999992</v>
      </c>
      <c r="AL30" s="185">
        <f t="shared" si="21"/>
        <v>2962.7370000000001</v>
      </c>
      <c r="AM30" s="185">
        <f t="shared" si="22"/>
        <v>3233</v>
      </c>
    </row>
    <row r="31" spans="1:39" ht="63">
      <c r="A31" s="194">
        <v>12</v>
      </c>
      <c r="B31" s="209" t="s">
        <v>61</v>
      </c>
      <c r="C31" s="192" t="s">
        <v>30</v>
      </c>
      <c r="D31" s="168">
        <v>5000</v>
      </c>
      <c r="E31" s="168">
        <v>1801.9880000000001</v>
      </c>
      <c r="F31" s="170">
        <v>1100</v>
      </c>
      <c r="G31" s="170">
        <v>1801.9880000000001</v>
      </c>
      <c r="H31" s="170">
        <f>309.442+1801.988</f>
        <v>2111.4300000000003</v>
      </c>
      <c r="I31" s="170">
        <f>E31</f>
        <v>1801.9880000000001</v>
      </c>
      <c r="J31" s="170">
        <f>1254.646+I31</f>
        <v>3056.634</v>
      </c>
      <c r="K31" s="170">
        <f>E31</f>
        <v>1801.9880000000001</v>
      </c>
      <c r="L31" s="170">
        <v>1500</v>
      </c>
      <c r="M31" s="213" t="s">
        <v>481</v>
      </c>
      <c r="N31" s="184">
        <f>+D31-J31</f>
        <v>1943.366</v>
      </c>
      <c r="O31" s="184">
        <f>+E31-I31</f>
        <v>0</v>
      </c>
      <c r="P31" s="184">
        <f>-H31-J31</f>
        <v>-5168.0640000000003</v>
      </c>
      <c r="Q31" s="184">
        <f>+E31-K31</f>
        <v>0</v>
      </c>
      <c r="R31" s="184">
        <f>+K31-I31</f>
        <v>0</v>
      </c>
      <c r="S31" s="184">
        <f>+D31-J31-R31</f>
        <v>1943.366</v>
      </c>
      <c r="T31" s="185">
        <f>+K31-I31</f>
        <v>0</v>
      </c>
      <c r="U31" s="185">
        <f>+D31-K31-T31</f>
        <v>3198.0119999999997</v>
      </c>
      <c r="V31" s="185">
        <f t="shared" ref="V31:V36" si="36">+E31-I31</f>
        <v>0</v>
      </c>
      <c r="W31" s="185">
        <f t="shared" ref="W31:W36" si="37">+E31-K31</f>
        <v>0</v>
      </c>
      <c r="X31" s="185">
        <f t="shared" si="31"/>
        <v>-945.20399999999972</v>
      </c>
      <c r="Y31" s="557"/>
      <c r="Z31" s="229">
        <f t="shared" si="32"/>
        <v>0</v>
      </c>
      <c r="AA31" s="229">
        <f t="shared" si="33"/>
        <v>1943.366</v>
      </c>
      <c r="AB31" s="229">
        <f t="shared" si="34"/>
        <v>0</v>
      </c>
      <c r="AC31" s="229">
        <f t="shared" si="35"/>
        <v>1943.366</v>
      </c>
      <c r="AD31" s="564"/>
      <c r="AH31" s="436">
        <f>+D32-AG31-L32</f>
        <v>-2700</v>
      </c>
      <c r="AI31" s="185">
        <f t="shared" si="18"/>
        <v>443.36599999999999</v>
      </c>
      <c r="AJ31" s="185">
        <f t="shared" si="19"/>
        <v>0</v>
      </c>
      <c r="AK31" s="185">
        <f t="shared" si="20"/>
        <v>-945.20399999999972</v>
      </c>
      <c r="AL31" s="185">
        <f t="shared" si="21"/>
        <v>309.44200000000023</v>
      </c>
      <c r="AM31" s="185">
        <f t="shared" si="22"/>
        <v>1254.646</v>
      </c>
    </row>
    <row r="32" spans="1:39" s="174" customFormat="1">
      <c r="A32" s="205" t="s">
        <v>28</v>
      </c>
      <c r="B32" s="210" t="s">
        <v>77</v>
      </c>
      <c r="C32" s="211"/>
      <c r="D32" s="182"/>
      <c r="E32" s="182">
        <f>F32</f>
        <v>3240</v>
      </c>
      <c r="F32" s="182">
        <v>3240</v>
      </c>
      <c r="G32" s="182"/>
      <c r="H32" s="182"/>
      <c r="I32" s="182">
        <f>6600-I18</f>
        <v>1320</v>
      </c>
      <c r="J32" s="182"/>
      <c r="K32" s="182">
        <f>6600-K18</f>
        <v>1320</v>
      </c>
      <c r="L32" s="182">
        <v>2700</v>
      </c>
      <c r="M32" s="208"/>
      <c r="N32" s="184">
        <f>+D32-J32</f>
        <v>0</v>
      </c>
      <c r="O32" s="184">
        <f>+E32-I32</f>
        <v>1920</v>
      </c>
      <c r="P32" s="184">
        <f>-H32-J32</f>
        <v>0</v>
      </c>
      <c r="Q32" s="184">
        <f>+E32-K32</f>
        <v>1920</v>
      </c>
      <c r="R32" s="184">
        <f>+K32-I32</f>
        <v>0</v>
      </c>
      <c r="S32" s="184">
        <f>+D32-J32-R32</f>
        <v>0</v>
      </c>
      <c r="T32" s="185">
        <f>+K32-I32</f>
        <v>0</v>
      </c>
      <c r="U32" s="185"/>
      <c r="V32" s="185">
        <f t="shared" si="36"/>
        <v>1920</v>
      </c>
      <c r="W32" s="185">
        <f t="shared" si="37"/>
        <v>1920</v>
      </c>
      <c r="X32" s="185">
        <f t="shared" si="31"/>
        <v>0</v>
      </c>
      <c r="Z32" s="229">
        <f t="shared" si="32"/>
        <v>1920</v>
      </c>
      <c r="AA32" s="229">
        <f t="shared" si="33"/>
        <v>0</v>
      </c>
      <c r="AB32" s="229">
        <f t="shared" si="34"/>
        <v>0</v>
      </c>
      <c r="AC32" s="229">
        <f t="shared" si="35"/>
        <v>0</v>
      </c>
      <c r="AD32" s="564"/>
      <c r="AH32" s="436">
        <f t="shared" si="16"/>
        <v>-59010</v>
      </c>
      <c r="AI32" s="185">
        <f t="shared" si="18"/>
        <v>-2700</v>
      </c>
      <c r="AJ32" s="185">
        <f t="shared" si="19"/>
        <v>1920</v>
      </c>
      <c r="AK32" s="185">
        <f t="shared" si="20"/>
        <v>0</v>
      </c>
      <c r="AL32" s="185">
        <f t="shared" si="21"/>
        <v>0</v>
      </c>
      <c r="AM32" s="185">
        <f t="shared" si="22"/>
        <v>-1320</v>
      </c>
    </row>
    <row r="33" spans="1:36" s="174" customFormat="1" ht="33" hidden="1" customHeight="1">
      <c r="A33" s="181" t="s">
        <v>94</v>
      </c>
      <c r="B33" s="186" t="s">
        <v>247</v>
      </c>
      <c r="C33" s="189"/>
      <c r="D33" s="214"/>
      <c r="E33" s="214"/>
      <c r="F33" s="215"/>
      <c r="G33" s="215"/>
      <c r="H33" s="215"/>
      <c r="I33" s="215"/>
      <c r="J33" s="215"/>
      <c r="K33" s="215"/>
      <c r="L33" s="206">
        <v>59010</v>
      </c>
      <c r="M33" s="217"/>
      <c r="T33" s="185">
        <f>+K33-I33</f>
        <v>0</v>
      </c>
      <c r="U33" s="185">
        <f>+D33-K33-T33</f>
        <v>0</v>
      </c>
      <c r="V33" s="185">
        <f t="shared" si="36"/>
        <v>0</v>
      </c>
      <c r="W33" s="185">
        <f t="shared" si="37"/>
        <v>0</v>
      </c>
      <c r="X33" s="185">
        <f t="shared" si="31"/>
        <v>0</v>
      </c>
      <c r="Z33" s="229">
        <f t="shared" si="32"/>
        <v>0</v>
      </c>
      <c r="AA33" s="229">
        <f t="shared" si="33"/>
        <v>0</v>
      </c>
      <c r="AB33" s="229">
        <f t="shared" si="34"/>
        <v>0</v>
      </c>
      <c r="AC33" s="229">
        <f t="shared" si="35"/>
        <v>0</v>
      </c>
      <c r="AD33" s="564"/>
      <c r="AH33" s="436">
        <f t="shared" si="16"/>
        <v>3400</v>
      </c>
      <c r="AI33" s="185">
        <f t="shared" si="18"/>
        <v>-59010</v>
      </c>
      <c r="AJ33" s="185">
        <f t="shared" si="19"/>
        <v>0</v>
      </c>
    </row>
    <row r="34" spans="1:36" s="174" customFormat="1" ht="33" hidden="1" customHeight="1">
      <c r="A34" s="192">
        <v>1</v>
      </c>
      <c r="B34" s="193" t="s">
        <v>78</v>
      </c>
      <c r="C34" s="189" t="s">
        <v>30</v>
      </c>
      <c r="D34" s="218">
        <v>3400</v>
      </c>
      <c r="E34" s="218"/>
      <c r="F34" s="219" t="e">
        <f>#REF!</f>
        <v>#REF!</v>
      </c>
      <c r="G34" s="219"/>
      <c r="H34" s="219"/>
      <c r="I34" s="219"/>
      <c r="J34" s="219"/>
      <c r="K34" s="219"/>
      <c r="L34" s="219"/>
      <c r="M34" s="189" t="s">
        <v>60</v>
      </c>
      <c r="T34" s="185">
        <f>+K34-I34</f>
        <v>0</v>
      </c>
      <c r="U34" s="185">
        <f>+D34-K34-T34</f>
        <v>3400</v>
      </c>
      <c r="V34" s="185">
        <f t="shared" si="36"/>
        <v>0</v>
      </c>
      <c r="W34" s="185">
        <f t="shared" si="37"/>
        <v>0</v>
      </c>
      <c r="X34" s="185">
        <f t="shared" si="31"/>
        <v>0</v>
      </c>
      <c r="Z34" s="229">
        <f t="shared" si="32"/>
        <v>0</v>
      </c>
      <c r="AA34" s="229">
        <f t="shared" si="33"/>
        <v>3400</v>
      </c>
      <c r="AB34" s="229">
        <f t="shared" si="34"/>
        <v>0</v>
      </c>
      <c r="AC34" s="229">
        <f t="shared" si="35"/>
        <v>3400</v>
      </c>
      <c r="AD34" s="564"/>
      <c r="AH34" s="436">
        <f t="shared" si="16"/>
        <v>3700</v>
      </c>
      <c r="AI34" s="185">
        <f t="shared" si="18"/>
        <v>3400</v>
      </c>
      <c r="AJ34" s="185">
        <f t="shared" si="19"/>
        <v>0</v>
      </c>
    </row>
    <row r="35" spans="1:36" s="174" customFormat="1" ht="33" hidden="1" customHeight="1">
      <c r="A35" s="192">
        <v>2</v>
      </c>
      <c r="B35" s="193" t="s">
        <v>79</v>
      </c>
      <c r="C35" s="189" t="s">
        <v>30</v>
      </c>
      <c r="D35" s="218">
        <v>3700</v>
      </c>
      <c r="E35" s="218"/>
      <c r="F35" s="219" t="e">
        <f>#REF!-0.1</f>
        <v>#REF!</v>
      </c>
      <c r="G35" s="219"/>
      <c r="H35" s="219"/>
      <c r="I35" s="219"/>
      <c r="J35" s="219"/>
      <c r="K35" s="219"/>
      <c r="L35" s="219"/>
      <c r="M35" s="189" t="s">
        <v>58</v>
      </c>
      <c r="T35" s="185">
        <f>+K35-I35</f>
        <v>0</v>
      </c>
      <c r="U35" s="185">
        <f>+D35-K35-T35</f>
        <v>3700</v>
      </c>
      <c r="V35" s="185">
        <f t="shared" si="36"/>
        <v>0</v>
      </c>
      <c r="W35" s="185">
        <f t="shared" si="37"/>
        <v>0</v>
      </c>
      <c r="X35" s="185">
        <f t="shared" si="31"/>
        <v>0</v>
      </c>
      <c r="Z35" s="229">
        <f t="shared" si="32"/>
        <v>0</v>
      </c>
      <c r="AA35" s="229">
        <f t="shared" si="33"/>
        <v>3700</v>
      </c>
      <c r="AB35" s="229">
        <f t="shared" si="34"/>
        <v>0</v>
      </c>
      <c r="AC35" s="229">
        <f t="shared" si="35"/>
        <v>3700</v>
      </c>
      <c r="AD35" s="564"/>
      <c r="AH35" s="436">
        <f t="shared" si="16"/>
        <v>0</v>
      </c>
      <c r="AI35" s="185">
        <f t="shared" si="18"/>
        <v>3700</v>
      </c>
      <c r="AJ35" s="185">
        <f t="shared" si="19"/>
        <v>0</v>
      </c>
    </row>
    <row r="36" spans="1:36" ht="16.5" thickBot="1">
      <c r="A36" s="220"/>
      <c r="B36" s="221"/>
      <c r="C36" s="221"/>
      <c r="D36" s="222"/>
      <c r="E36" s="222"/>
      <c r="F36" s="223"/>
      <c r="G36" s="223"/>
      <c r="H36" s="223"/>
      <c r="I36" s="223"/>
      <c r="J36" s="223"/>
      <c r="K36" s="223"/>
      <c r="L36" s="223"/>
      <c r="M36" s="224"/>
      <c r="U36" s="185">
        <f>+D36-K36-T36</f>
        <v>0</v>
      </c>
      <c r="V36" s="185">
        <f t="shared" si="36"/>
        <v>0</v>
      </c>
      <c r="W36" s="185">
        <f t="shared" si="37"/>
        <v>0</v>
      </c>
      <c r="X36" s="185">
        <f t="shared" si="31"/>
        <v>0</v>
      </c>
      <c r="Z36" s="229">
        <f t="shared" si="32"/>
        <v>0</v>
      </c>
      <c r="AA36" s="229">
        <f t="shared" si="33"/>
        <v>0</v>
      </c>
      <c r="AB36" s="229">
        <f t="shared" si="34"/>
        <v>0</v>
      </c>
      <c r="AC36" s="229">
        <f t="shared" si="35"/>
        <v>0</v>
      </c>
      <c r="AD36" s="564"/>
      <c r="AE36" s="176">
        <f>6600*20%</f>
        <v>1320</v>
      </c>
      <c r="AH36" s="436">
        <f t="shared" si="16"/>
        <v>0</v>
      </c>
    </row>
    <row r="37" spans="1:36" ht="16.5" thickTop="1">
      <c r="AD37" s="564"/>
      <c r="AH37" s="436">
        <f t="shared" si="16"/>
        <v>0</v>
      </c>
    </row>
    <row r="38" spans="1:36" ht="40.5" customHeight="1">
      <c r="C38" s="557"/>
      <c r="D38" s="557"/>
      <c r="E38" s="444"/>
      <c r="M38" s="228"/>
    </row>
    <row r="39" spans="1:36">
      <c r="M39" s="228"/>
    </row>
  </sheetData>
  <mergeCells count="20">
    <mergeCell ref="C38:D38"/>
    <mergeCell ref="E5:F7"/>
    <mergeCell ref="AD9:AD37"/>
    <mergeCell ref="A2:M2"/>
    <mergeCell ref="A3:M3"/>
    <mergeCell ref="F4:M4"/>
    <mergeCell ref="A5:A7"/>
    <mergeCell ref="B5:B7"/>
    <mergeCell ref="C5:C7"/>
    <mergeCell ref="M5:M7"/>
    <mergeCell ref="D5:D7"/>
    <mergeCell ref="G5:H5"/>
    <mergeCell ref="I5:J5"/>
    <mergeCell ref="K5:K7"/>
    <mergeCell ref="L5:L7"/>
    <mergeCell ref="G6:G7"/>
    <mergeCell ref="H6:H7"/>
    <mergeCell ref="I6:I7"/>
    <mergeCell ref="J6:J7"/>
    <mergeCell ref="Y29:Y31"/>
  </mergeCells>
  <pageMargins left="0.39370078740157499" right="0" top="0.74803149606299202" bottom="0" header="0.31496062992126" footer="0.31496062992126"/>
  <pageSetup paperSize="9" scale="7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74"/>
  <sheetViews>
    <sheetView view="pageBreakPreview" zoomScale="70" zoomScaleNormal="85" zoomScaleSheetLayoutView="70" workbookViewId="0">
      <pane ySplit="8" topLeftCell="A9" activePane="bottomLeft" state="frozen"/>
      <selection pane="bottomLeft" activeCell="M13" sqref="M13"/>
    </sheetView>
  </sheetViews>
  <sheetFormatPr defaultRowHeight="15.75"/>
  <cols>
    <col min="1" max="1" width="7.25" style="45" customWidth="1"/>
    <col min="2" max="2" width="77.5" style="37" customWidth="1"/>
    <col min="3" max="3" width="10.75" style="347" customWidth="1"/>
    <col min="4" max="8" width="10.75" style="39" customWidth="1"/>
    <col min="9" max="9" width="12.375" style="39" customWidth="1"/>
    <col min="10" max="10" width="11.125" style="39" customWidth="1"/>
    <col min="11" max="11" width="26.5" style="40" customWidth="1"/>
    <col min="12" max="12" width="9" style="25"/>
    <col min="13" max="13" width="12.25" style="25" customWidth="1"/>
    <col min="14" max="242" width="9" style="25"/>
    <col min="243" max="243" width="6.25" style="25" customWidth="1"/>
    <col min="244" max="244" width="40.375" style="25" customWidth="1"/>
    <col min="245" max="245" width="12.5" style="25" customWidth="1"/>
    <col min="246" max="258" width="0" style="25" hidden="1" customWidth="1"/>
    <col min="259" max="260" width="16" style="25" customWidth="1"/>
    <col min="261" max="262" width="13.875" style="25" customWidth="1"/>
    <col min="263" max="263" width="11.125" style="25" customWidth="1"/>
    <col min="264" max="264" width="11.25" style="25" customWidth="1"/>
    <col min="265" max="265" width="11.75" style="25" bestFit="1" customWidth="1"/>
    <col min="266" max="498" width="9" style="25"/>
    <col min="499" max="499" width="6.25" style="25" customWidth="1"/>
    <col min="500" max="500" width="40.375" style="25" customWidth="1"/>
    <col min="501" max="501" width="12.5" style="25" customWidth="1"/>
    <col min="502" max="514" width="0" style="25" hidden="1" customWidth="1"/>
    <col min="515" max="516" width="16" style="25" customWidth="1"/>
    <col min="517" max="518" width="13.875" style="25" customWidth="1"/>
    <col min="519" max="519" width="11.125" style="25" customWidth="1"/>
    <col min="520" max="520" width="11.25" style="25" customWidth="1"/>
    <col min="521" max="521" width="11.75" style="25" bestFit="1" customWidth="1"/>
    <col min="522" max="754" width="9" style="25"/>
    <col min="755" max="755" width="6.25" style="25" customWidth="1"/>
    <col min="756" max="756" width="40.375" style="25" customWidth="1"/>
    <col min="757" max="757" width="12.5" style="25" customWidth="1"/>
    <col min="758" max="770" width="0" style="25" hidden="1" customWidth="1"/>
    <col min="771" max="772" width="16" style="25" customWidth="1"/>
    <col min="773" max="774" width="13.875" style="25" customWidth="1"/>
    <col min="775" max="775" width="11.125" style="25" customWidth="1"/>
    <col min="776" max="776" width="11.25" style="25" customWidth="1"/>
    <col min="777" max="777" width="11.75" style="25" bestFit="1" customWidth="1"/>
    <col min="778" max="1010" width="9" style="25"/>
    <col min="1011" max="1011" width="6.25" style="25" customWidth="1"/>
    <col min="1012" max="1012" width="40.375" style="25" customWidth="1"/>
    <col min="1013" max="1013" width="12.5" style="25" customWidth="1"/>
    <col min="1014" max="1026" width="0" style="25" hidden="1" customWidth="1"/>
    <col min="1027" max="1028" width="16" style="25" customWidth="1"/>
    <col min="1029" max="1030" width="13.875" style="25" customWidth="1"/>
    <col min="1031" max="1031" width="11.125" style="25" customWidth="1"/>
    <col min="1032" max="1032" width="11.25" style="25" customWidth="1"/>
    <col min="1033" max="1033" width="11.75" style="25" bestFit="1" customWidth="1"/>
    <col min="1034" max="1266" width="9" style="25"/>
    <col min="1267" max="1267" width="6.25" style="25" customWidth="1"/>
    <col min="1268" max="1268" width="40.375" style="25" customWidth="1"/>
    <col min="1269" max="1269" width="12.5" style="25" customWidth="1"/>
    <col min="1270" max="1282" width="0" style="25" hidden="1" customWidth="1"/>
    <col min="1283" max="1284" width="16" style="25" customWidth="1"/>
    <col min="1285" max="1286" width="13.875" style="25" customWidth="1"/>
    <col min="1287" max="1287" width="11.125" style="25" customWidth="1"/>
    <col min="1288" max="1288" width="11.25" style="25" customWidth="1"/>
    <col min="1289" max="1289" width="11.75" style="25" bestFit="1" customWidth="1"/>
    <col min="1290" max="1522" width="9" style="25"/>
    <col min="1523" max="1523" width="6.25" style="25" customWidth="1"/>
    <col min="1524" max="1524" width="40.375" style="25" customWidth="1"/>
    <col min="1525" max="1525" width="12.5" style="25" customWidth="1"/>
    <col min="1526" max="1538" width="0" style="25" hidden="1" customWidth="1"/>
    <col min="1539" max="1540" width="16" style="25" customWidth="1"/>
    <col min="1541" max="1542" width="13.875" style="25" customWidth="1"/>
    <col min="1543" max="1543" width="11.125" style="25" customWidth="1"/>
    <col min="1544" max="1544" width="11.25" style="25" customWidth="1"/>
    <col min="1545" max="1545" width="11.75" style="25" bestFit="1" customWidth="1"/>
    <col min="1546" max="1778" width="9" style="25"/>
    <col min="1779" max="1779" width="6.25" style="25" customWidth="1"/>
    <col min="1780" max="1780" width="40.375" style="25" customWidth="1"/>
    <col min="1781" max="1781" width="12.5" style="25" customWidth="1"/>
    <col min="1782" max="1794" width="0" style="25" hidden="1" customWidth="1"/>
    <col min="1795" max="1796" width="16" style="25" customWidth="1"/>
    <col min="1797" max="1798" width="13.875" style="25" customWidth="1"/>
    <col min="1799" max="1799" width="11.125" style="25" customWidth="1"/>
    <col min="1800" max="1800" width="11.25" style="25" customWidth="1"/>
    <col min="1801" max="1801" width="11.75" style="25" bestFit="1" customWidth="1"/>
    <col min="1802" max="2034" width="9" style="25"/>
    <col min="2035" max="2035" width="6.25" style="25" customWidth="1"/>
    <col min="2036" max="2036" width="40.375" style="25" customWidth="1"/>
    <col min="2037" max="2037" width="12.5" style="25" customWidth="1"/>
    <col min="2038" max="2050" width="0" style="25" hidden="1" customWidth="1"/>
    <col min="2051" max="2052" width="16" style="25" customWidth="1"/>
    <col min="2053" max="2054" width="13.875" style="25" customWidth="1"/>
    <col min="2055" max="2055" width="11.125" style="25" customWidth="1"/>
    <col min="2056" max="2056" width="11.25" style="25" customWidth="1"/>
    <col min="2057" max="2057" width="11.75" style="25" bestFit="1" customWidth="1"/>
    <col min="2058" max="2290" width="9" style="25"/>
    <col min="2291" max="2291" width="6.25" style="25" customWidth="1"/>
    <col min="2292" max="2292" width="40.375" style="25" customWidth="1"/>
    <col min="2293" max="2293" width="12.5" style="25" customWidth="1"/>
    <col min="2294" max="2306" width="0" style="25" hidden="1" customWidth="1"/>
    <col min="2307" max="2308" width="16" style="25" customWidth="1"/>
    <col min="2309" max="2310" width="13.875" style="25" customWidth="1"/>
    <col min="2311" max="2311" width="11.125" style="25" customWidth="1"/>
    <col min="2312" max="2312" width="11.25" style="25" customWidth="1"/>
    <col min="2313" max="2313" width="11.75" style="25" bestFit="1" customWidth="1"/>
    <col min="2314" max="2546" width="9" style="25"/>
    <col min="2547" max="2547" width="6.25" style="25" customWidth="1"/>
    <col min="2548" max="2548" width="40.375" style="25" customWidth="1"/>
    <col min="2549" max="2549" width="12.5" style="25" customWidth="1"/>
    <col min="2550" max="2562" width="0" style="25" hidden="1" customWidth="1"/>
    <col min="2563" max="2564" width="16" style="25" customWidth="1"/>
    <col min="2565" max="2566" width="13.875" style="25" customWidth="1"/>
    <col min="2567" max="2567" width="11.125" style="25" customWidth="1"/>
    <col min="2568" max="2568" width="11.25" style="25" customWidth="1"/>
    <col min="2569" max="2569" width="11.75" style="25" bestFit="1" customWidth="1"/>
    <col min="2570" max="2802" width="9" style="25"/>
    <col min="2803" max="2803" width="6.25" style="25" customWidth="1"/>
    <col min="2804" max="2804" width="40.375" style="25" customWidth="1"/>
    <col min="2805" max="2805" width="12.5" style="25" customWidth="1"/>
    <col min="2806" max="2818" width="0" style="25" hidden="1" customWidth="1"/>
    <col min="2819" max="2820" width="16" style="25" customWidth="1"/>
    <col min="2821" max="2822" width="13.875" style="25" customWidth="1"/>
    <col min="2823" max="2823" width="11.125" style="25" customWidth="1"/>
    <col min="2824" max="2824" width="11.25" style="25" customWidth="1"/>
    <col min="2825" max="2825" width="11.75" style="25" bestFit="1" customWidth="1"/>
    <col min="2826" max="3058" width="9" style="25"/>
    <col min="3059" max="3059" width="6.25" style="25" customWidth="1"/>
    <col min="3060" max="3060" width="40.375" style="25" customWidth="1"/>
    <col min="3061" max="3061" width="12.5" style="25" customWidth="1"/>
    <col min="3062" max="3074" width="0" style="25" hidden="1" customWidth="1"/>
    <col min="3075" max="3076" width="16" style="25" customWidth="1"/>
    <col min="3077" max="3078" width="13.875" style="25" customWidth="1"/>
    <col min="3079" max="3079" width="11.125" style="25" customWidth="1"/>
    <col min="3080" max="3080" width="11.25" style="25" customWidth="1"/>
    <col min="3081" max="3081" width="11.75" style="25" bestFit="1" customWidth="1"/>
    <col min="3082" max="3314" width="9" style="25"/>
    <col min="3315" max="3315" width="6.25" style="25" customWidth="1"/>
    <col min="3316" max="3316" width="40.375" style="25" customWidth="1"/>
    <col min="3317" max="3317" width="12.5" style="25" customWidth="1"/>
    <col min="3318" max="3330" width="0" style="25" hidden="1" customWidth="1"/>
    <col min="3331" max="3332" width="16" style="25" customWidth="1"/>
    <col min="3333" max="3334" width="13.875" style="25" customWidth="1"/>
    <col min="3335" max="3335" width="11.125" style="25" customWidth="1"/>
    <col min="3336" max="3336" width="11.25" style="25" customWidth="1"/>
    <col min="3337" max="3337" width="11.75" style="25" bestFit="1" customWidth="1"/>
    <col min="3338" max="3570" width="9" style="25"/>
    <col min="3571" max="3571" width="6.25" style="25" customWidth="1"/>
    <col min="3572" max="3572" width="40.375" style="25" customWidth="1"/>
    <col min="3573" max="3573" width="12.5" style="25" customWidth="1"/>
    <col min="3574" max="3586" width="0" style="25" hidden="1" customWidth="1"/>
    <col min="3587" max="3588" width="16" style="25" customWidth="1"/>
    <col min="3589" max="3590" width="13.875" style="25" customWidth="1"/>
    <col min="3591" max="3591" width="11.125" style="25" customWidth="1"/>
    <col min="3592" max="3592" width="11.25" style="25" customWidth="1"/>
    <col min="3593" max="3593" width="11.75" style="25" bestFit="1" customWidth="1"/>
    <col min="3594" max="3826" width="9" style="25"/>
    <col min="3827" max="3827" width="6.25" style="25" customWidth="1"/>
    <col min="3828" max="3828" width="40.375" style="25" customWidth="1"/>
    <col min="3829" max="3829" width="12.5" style="25" customWidth="1"/>
    <col min="3830" max="3842" width="0" style="25" hidden="1" customWidth="1"/>
    <col min="3843" max="3844" width="16" style="25" customWidth="1"/>
    <col min="3845" max="3846" width="13.875" style="25" customWidth="1"/>
    <col min="3847" max="3847" width="11.125" style="25" customWidth="1"/>
    <col min="3848" max="3848" width="11.25" style="25" customWidth="1"/>
    <col min="3849" max="3849" width="11.75" style="25" bestFit="1" customWidth="1"/>
    <col min="3850" max="4082" width="9" style="25"/>
    <col min="4083" max="4083" width="6.25" style="25" customWidth="1"/>
    <col min="4084" max="4084" width="40.375" style="25" customWidth="1"/>
    <col min="4085" max="4085" width="12.5" style="25" customWidth="1"/>
    <col min="4086" max="4098" width="0" style="25" hidden="1" customWidth="1"/>
    <col min="4099" max="4100" width="16" style="25" customWidth="1"/>
    <col min="4101" max="4102" width="13.875" style="25" customWidth="1"/>
    <col min="4103" max="4103" width="11.125" style="25" customWidth="1"/>
    <col min="4104" max="4104" width="11.25" style="25" customWidth="1"/>
    <col min="4105" max="4105" width="11.75" style="25" bestFit="1" customWidth="1"/>
    <col min="4106" max="4338" width="9" style="25"/>
    <col min="4339" max="4339" width="6.25" style="25" customWidth="1"/>
    <col min="4340" max="4340" width="40.375" style="25" customWidth="1"/>
    <col min="4341" max="4341" width="12.5" style="25" customWidth="1"/>
    <col min="4342" max="4354" width="0" style="25" hidden="1" customWidth="1"/>
    <col min="4355" max="4356" width="16" style="25" customWidth="1"/>
    <col min="4357" max="4358" width="13.875" style="25" customWidth="1"/>
    <col min="4359" max="4359" width="11.125" style="25" customWidth="1"/>
    <col min="4360" max="4360" width="11.25" style="25" customWidth="1"/>
    <col min="4361" max="4361" width="11.75" style="25" bestFit="1" customWidth="1"/>
    <col min="4362" max="4594" width="9" style="25"/>
    <col min="4595" max="4595" width="6.25" style="25" customWidth="1"/>
    <col min="4596" max="4596" width="40.375" style="25" customWidth="1"/>
    <col min="4597" max="4597" width="12.5" style="25" customWidth="1"/>
    <col min="4598" max="4610" width="0" style="25" hidden="1" customWidth="1"/>
    <col min="4611" max="4612" width="16" style="25" customWidth="1"/>
    <col min="4613" max="4614" width="13.875" style="25" customWidth="1"/>
    <col min="4615" max="4615" width="11.125" style="25" customWidth="1"/>
    <col min="4616" max="4616" width="11.25" style="25" customWidth="1"/>
    <col min="4617" max="4617" width="11.75" style="25" bestFit="1" customWidth="1"/>
    <col min="4618" max="4850" width="9" style="25"/>
    <col min="4851" max="4851" width="6.25" style="25" customWidth="1"/>
    <col min="4852" max="4852" width="40.375" style="25" customWidth="1"/>
    <col min="4853" max="4853" width="12.5" style="25" customWidth="1"/>
    <col min="4854" max="4866" width="0" style="25" hidden="1" customWidth="1"/>
    <col min="4867" max="4868" width="16" style="25" customWidth="1"/>
    <col min="4869" max="4870" width="13.875" style="25" customWidth="1"/>
    <col min="4871" max="4871" width="11.125" style="25" customWidth="1"/>
    <col min="4872" max="4872" width="11.25" style="25" customWidth="1"/>
    <col min="4873" max="4873" width="11.75" style="25" bestFit="1" customWidth="1"/>
    <col min="4874" max="5106" width="9" style="25"/>
    <col min="5107" max="5107" width="6.25" style="25" customWidth="1"/>
    <col min="5108" max="5108" width="40.375" style="25" customWidth="1"/>
    <col min="5109" max="5109" width="12.5" style="25" customWidth="1"/>
    <col min="5110" max="5122" width="0" style="25" hidden="1" customWidth="1"/>
    <col min="5123" max="5124" width="16" style="25" customWidth="1"/>
    <col min="5125" max="5126" width="13.875" style="25" customWidth="1"/>
    <col min="5127" max="5127" width="11.125" style="25" customWidth="1"/>
    <col min="5128" max="5128" width="11.25" style="25" customWidth="1"/>
    <col min="5129" max="5129" width="11.75" style="25" bestFit="1" customWidth="1"/>
    <col min="5130" max="5362" width="9" style="25"/>
    <col min="5363" max="5363" width="6.25" style="25" customWidth="1"/>
    <col min="5364" max="5364" width="40.375" style="25" customWidth="1"/>
    <col min="5365" max="5365" width="12.5" style="25" customWidth="1"/>
    <col min="5366" max="5378" width="0" style="25" hidden="1" customWidth="1"/>
    <col min="5379" max="5380" width="16" style="25" customWidth="1"/>
    <col min="5381" max="5382" width="13.875" style="25" customWidth="1"/>
    <col min="5383" max="5383" width="11.125" style="25" customWidth="1"/>
    <col min="5384" max="5384" width="11.25" style="25" customWidth="1"/>
    <col min="5385" max="5385" width="11.75" style="25" bestFit="1" customWidth="1"/>
    <col min="5386" max="5618" width="9" style="25"/>
    <col min="5619" max="5619" width="6.25" style="25" customWidth="1"/>
    <col min="5620" max="5620" width="40.375" style="25" customWidth="1"/>
    <col min="5621" max="5621" width="12.5" style="25" customWidth="1"/>
    <col min="5622" max="5634" width="0" style="25" hidden="1" customWidth="1"/>
    <col min="5635" max="5636" width="16" style="25" customWidth="1"/>
    <col min="5637" max="5638" width="13.875" style="25" customWidth="1"/>
    <col min="5639" max="5639" width="11.125" style="25" customWidth="1"/>
    <col min="5640" max="5640" width="11.25" style="25" customWidth="1"/>
    <col min="5641" max="5641" width="11.75" style="25" bestFit="1" customWidth="1"/>
    <col min="5642" max="5874" width="9" style="25"/>
    <col min="5875" max="5875" width="6.25" style="25" customWidth="1"/>
    <col min="5876" max="5876" width="40.375" style="25" customWidth="1"/>
    <col min="5877" max="5877" width="12.5" style="25" customWidth="1"/>
    <col min="5878" max="5890" width="0" style="25" hidden="1" customWidth="1"/>
    <col min="5891" max="5892" width="16" style="25" customWidth="1"/>
    <col min="5893" max="5894" width="13.875" style="25" customWidth="1"/>
    <col min="5895" max="5895" width="11.125" style="25" customWidth="1"/>
    <col min="5896" max="5896" width="11.25" style="25" customWidth="1"/>
    <col min="5897" max="5897" width="11.75" style="25" bestFit="1" customWidth="1"/>
    <col min="5898" max="6130" width="9" style="25"/>
    <col min="6131" max="6131" width="6.25" style="25" customWidth="1"/>
    <col min="6132" max="6132" width="40.375" style="25" customWidth="1"/>
    <col min="6133" max="6133" width="12.5" style="25" customWidth="1"/>
    <col min="6134" max="6146" width="0" style="25" hidden="1" customWidth="1"/>
    <col min="6147" max="6148" width="16" style="25" customWidth="1"/>
    <col min="6149" max="6150" width="13.875" style="25" customWidth="1"/>
    <col min="6151" max="6151" width="11.125" style="25" customWidth="1"/>
    <col min="6152" max="6152" width="11.25" style="25" customWidth="1"/>
    <col min="6153" max="6153" width="11.75" style="25" bestFit="1" customWidth="1"/>
    <col min="6154" max="6386" width="9" style="25"/>
    <col min="6387" max="6387" width="6.25" style="25" customWidth="1"/>
    <col min="6388" max="6388" width="40.375" style="25" customWidth="1"/>
    <col min="6389" max="6389" width="12.5" style="25" customWidth="1"/>
    <col min="6390" max="6402" width="0" style="25" hidden="1" customWidth="1"/>
    <col min="6403" max="6404" width="16" style="25" customWidth="1"/>
    <col min="6405" max="6406" width="13.875" style="25" customWidth="1"/>
    <col min="6407" max="6407" width="11.125" style="25" customWidth="1"/>
    <col min="6408" max="6408" width="11.25" style="25" customWidth="1"/>
    <col min="6409" max="6409" width="11.75" style="25" bestFit="1" customWidth="1"/>
    <col min="6410" max="6642" width="9" style="25"/>
    <col min="6643" max="6643" width="6.25" style="25" customWidth="1"/>
    <col min="6644" max="6644" width="40.375" style="25" customWidth="1"/>
    <col min="6645" max="6645" width="12.5" style="25" customWidth="1"/>
    <col min="6646" max="6658" width="0" style="25" hidden="1" customWidth="1"/>
    <col min="6659" max="6660" width="16" style="25" customWidth="1"/>
    <col min="6661" max="6662" width="13.875" style="25" customWidth="1"/>
    <col min="6663" max="6663" width="11.125" style="25" customWidth="1"/>
    <col min="6664" max="6664" width="11.25" style="25" customWidth="1"/>
    <col min="6665" max="6665" width="11.75" style="25" bestFit="1" customWidth="1"/>
    <col min="6666" max="6898" width="9" style="25"/>
    <col min="6899" max="6899" width="6.25" style="25" customWidth="1"/>
    <col min="6900" max="6900" width="40.375" style="25" customWidth="1"/>
    <col min="6901" max="6901" width="12.5" style="25" customWidth="1"/>
    <col min="6902" max="6914" width="0" style="25" hidden="1" customWidth="1"/>
    <col min="6915" max="6916" width="16" style="25" customWidth="1"/>
    <col min="6917" max="6918" width="13.875" style="25" customWidth="1"/>
    <col min="6919" max="6919" width="11.125" style="25" customWidth="1"/>
    <col min="6920" max="6920" width="11.25" style="25" customWidth="1"/>
    <col min="6921" max="6921" width="11.75" style="25" bestFit="1" customWidth="1"/>
    <col min="6922" max="7154" width="9" style="25"/>
    <col min="7155" max="7155" width="6.25" style="25" customWidth="1"/>
    <col min="7156" max="7156" width="40.375" style="25" customWidth="1"/>
    <col min="7157" max="7157" width="12.5" style="25" customWidth="1"/>
    <col min="7158" max="7170" width="0" style="25" hidden="1" customWidth="1"/>
    <col min="7171" max="7172" width="16" style="25" customWidth="1"/>
    <col min="7173" max="7174" width="13.875" style="25" customWidth="1"/>
    <col min="7175" max="7175" width="11.125" style="25" customWidth="1"/>
    <col min="7176" max="7176" width="11.25" style="25" customWidth="1"/>
    <col min="7177" max="7177" width="11.75" style="25" bestFit="1" customWidth="1"/>
    <col min="7178" max="7410" width="9" style="25"/>
    <col min="7411" max="7411" width="6.25" style="25" customWidth="1"/>
    <col min="7412" max="7412" width="40.375" style="25" customWidth="1"/>
    <col min="7413" max="7413" width="12.5" style="25" customWidth="1"/>
    <col min="7414" max="7426" width="0" style="25" hidden="1" customWidth="1"/>
    <col min="7427" max="7428" width="16" style="25" customWidth="1"/>
    <col min="7429" max="7430" width="13.875" style="25" customWidth="1"/>
    <col min="7431" max="7431" width="11.125" style="25" customWidth="1"/>
    <col min="7432" max="7432" width="11.25" style="25" customWidth="1"/>
    <col min="7433" max="7433" width="11.75" style="25" bestFit="1" customWidth="1"/>
    <col min="7434" max="7666" width="9" style="25"/>
    <col min="7667" max="7667" width="6.25" style="25" customWidth="1"/>
    <col min="7668" max="7668" width="40.375" style="25" customWidth="1"/>
    <col min="7669" max="7669" width="12.5" style="25" customWidth="1"/>
    <col min="7670" max="7682" width="0" style="25" hidden="1" customWidth="1"/>
    <col min="7683" max="7684" width="16" style="25" customWidth="1"/>
    <col min="7685" max="7686" width="13.875" style="25" customWidth="1"/>
    <col min="7687" max="7687" width="11.125" style="25" customWidth="1"/>
    <col min="7688" max="7688" width="11.25" style="25" customWidth="1"/>
    <col min="7689" max="7689" width="11.75" style="25" bestFit="1" customWidth="1"/>
    <col min="7690" max="7922" width="9" style="25"/>
    <col min="7923" max="7923" width="6.25" style="25" customWidth="1"/>
    <col min="7924" max="7924" width="40.375" style="25" customWidth="1"/>
    <col min="7925" max="7925" width="12.5" style="25" customWidth="1"/>
    <col min="7926" max="7938" width="0" style="25" hidden="1" customWidth="1"/>
    <col min="7939" max="7940" width="16" style="25" customWidth="1"/>
    <col min="7941" max="7942" width="13.875" style="25" customWidth="1"/>
    <col min="7943" max="7943" width="11.125" style="25" customWidth="1"/>
    <col min="7944" max="7944" width="11.25" style="25" customWidth="1"/>
    <col min="7945" max="7945" width="11.75" style="25" bestFit="1" customWidth="1"/>
    <col min="7946" max="8178" width="9" style="25"/>
    <col min="8179" max="8179" width="6.25" style="25" customWidth="1"/>
    <col min="8180" max="8180" width="40.375" style="25" customWidth="1"/>
    <col min="8181" max="8181" width="12.5" style="25" customWidth="1"/>
    <col min="8182" max="8194" width="0" style="25" hidden="1" customWidth="1"/>
    <col min="8195" max="8196" width="16" style="25" customWidth="1"/>
    <col min="8197" max="8198" width="13.875" style="25" customWidth="1"/>
    <col min="8199" max="8199" width="11.125" style="25" customWidth="1"/>
    <col min="8200" max="8200" width="11.25" style="25" customWidth="1"/>
    <col min="8201" max="8201" width="11.75" style="25" bestFit="1" customWidth="1"/>
    <col min="8202" max="8434" width="9" style="25"/>
    <col min="8435" max="8435" width="6.25" style="25" customWidth="1"/>
    <col min="8436" max="8436" width="40.375" style="25" customWidth="1"/>
    <col min="8437" max="8437" width="12.5" style="25" customWidth="1"/>
    <col min="8438" max="8450" width="0" style="25" hidden="1" customWidth="1"/>
    <col min="8451" max="8452" width="16" style="25" customWidth="1"/>
    <col min="8453" max="8454" width="13.875" style="25" customWidth="1"/>
    <col min="8455" max="8455" width="11.125" style="25" customWidth="1"/>
    <col min="8456" max="8456" width="11.25" style="25" customWidth="1"/>
    <col min="8457" max="8457" width="11.75" style="25" bestFit="1" customWidth="1"/>
    <col min="8458" max="8690" width="9" style="25"/>
    <col min="8691" max="8691" width="6.25" style="25" customWidth="1"/>
    <col min="8692" max="8692" width="40.375" style="25" customWidth="1"/>
    <col min="8693" max="8693" width="12.5" style="25" customWidth="1"/>
    <col min="8694" max="8706" width="0" style="25" hidden="1" customWidth="1"/>
    <col min="8707" max="8708" width="16" style="25" customWidth="1"/>
    <col min="8709" max="8710" width="13.875" style="25" customWidth="1"/>
    <col min="8711" max="8711" width="11.125" style="25" customWidth="1"/>
    <col min="8712" max="8712" width="11.25" style="25" customWidth="1"/>
    <col min="8713" max="8713" width="11.75" style="25" bestFit="1" customWidth="1"/>
    <col min="8714" max="8946" width="9" style="25"/>
    <col min="8947" max="8947" width="6.25" style="25" customWidth="1"/>
    <col min="8948" max="8948" width="40.375" style="25" customWidth="1"/>
    <col min="8949" max="8949" width="12.5" style="25" customWidth="1"/>
    <col min="8950" max="8962" width="0" style="25" hidden="1" customWidth="1"/>
    <col min="8963" max="8964" width="16" style="25" customWidth="1"/>
    <col min="8965" max="8966" width="13.875" style="25" customWidth="1"/>
    <col min="8967" max="8967" width="11.125" style="25" customWidth="1"/>
    <col min="8968" max="8968" width="11.25" style="25" customWidth="1"/>
    <col min="8969" max="8969" width="11.75" style="25" bestFit="1" customWidth="1"/>
    <col min="8970" max="9202" width="9" style="25"/>
    <col min="9203" max="9203" width="6.25" style="25" customWidth="1"/>
    <col min="9204" max="9204" width="40.375" style="25" customWidth="1"/>
    <col min="9205" max="9205" width="12.5" style="25" customWidth="1"/>
    <col min="9206" max="9218" width="0" style="25" hidden="1" customWidth="1"/>
    <col min="9219" max="9220" width="16" style="25" customWidth="1"/>
    <col min="9221" max="9222" width="13.875" style="25" customWidth="1"/>
    <col min="9223" max="9223" width="11.125" style="25" customWidth="1"/>
    <col min="9224" max="9224" width="11.25" style="25" customWidth="1"/>
    <col min="9225" max="9225" width="11.75" style="25" bestFit="1" customWidth="1"/>
    <col min="9226" max="9458" width="9" style="25"/>
    <col min="9459" max="9459" width="6.25" style="25" customWidth="1"/>
    <col min="9460" max="9460" width="40.375" style="25" customWidth="1"/>
    <col min="9461" max="9461" width="12.5" style="25" customWidth="1"/>
    <col min="9462" max="9474" width="0" style="25" hidden="1" customWidth="1"/>
    <col min="9475" max="9476" width="16" style="25" customWidth="1"/>
    <col min="9477" max="9478" width="13.875" style="25" customWidth="1"/>
    <col min="9479" max="9479" width="11.125" style="25" customWidth="1"/>
    <col min="9480" max="9480" width="11.25" style="25" customWidth="1"/>
    <col min="9481" max="9481" width="11.75" style="25" bestFit="1" customWidth="1"/>
    <col min="9482" max="9714" width="9" style="25"/>
    <col min="9715" max="9715" width="6.25" style="25" customWidth="1"/>
    <col min="9716" max="9716" width="40.375" style="25" customWidth="1"/>
    <col min="9717" max="9717" width="12.5" style="25" customWidth="1"/>
    <col min="9718" max="9730" width="0" style="25" hidden="1" customWidth="1"/>
    <col min="9731" max="9732" width="16" style="25" customWidth="1"/>
    <col min="9733" max="9734" width="13.875" style="25" customWidth="1"/>
    <col min="9735" max="9735" width="11.125" style="25" customWidth="1"/>
    <col min="9736" max="9736" width="11.25" style="25" customWidth="1"/>
    <col min="9737" max="9737" width="11.75" style="25" bestFit="1" customWidth="1"/>
    <col min="9738" max="9970" width="9" style="25"/>
    <col min="9971" max="9971" width="6.25" style="25" customWidth="1"/>
    <col min="9972" max="9972" width="40.375" style="25" customWidth="1"/>
    <col min="9973" max="9973" width="12.5" style="25" customWidth="1"/>
    <col min="9974" max="9986" width="0" style="25" hidden="1" customWidth="1"/>
    <col min="9987" max="9988" width="16" style="25" customWidth="1"/>
    <col min="9989" max="9990" width="13.875" style="25" customWidth="1"/>
    <col min="9991" max="9991" width="11.125" style="25" customWidth="1"/>
    <col min="9992" max="9992" width="11.25" style="25" customWidth="1"/>
    <col min="9993" max="9993" width="11.75" style="25" bestFit="1" customWidth="1"/>
    <col min="9994" max="10226" width="9" style="25"/>
    <col min="10227" max="10227" width="6.25" style="25" customWidth="1"/>
    <col min="10228" max="10228" width="40.375" style="25" customWidth="1"/>
    <col min="10229" max="10229" width="12.5" style="25" customWidth="1"/>
    <col min="10230" max="10242" width="0" style="25" hidden="1" customWidth="1"/>
    <col min="10243" max="10244" width="16" style="25" customWidth="1"/>
    <col min="10245" max="10246" width="13.875" style="25" customWidth="1"/>
    <col min="10247" max="10247" width="11.125" style="25" customWidth="1"/>
    <col min="10248" max="10248" width="11.25" style="25" customWidth="1"/>
    <col min="10249" max="10249" width="11.75" style="25" bestFit="1" customWidth="1"/>
    <col min="10250" max="10482" width="9" style="25"/>
    <col min="10483" max="10483" width="6.25" style="25" customWidth="1"/>
    <col min="10484" max="10484" width="40.375" style="25" customWidth="1"/>
    <col min="10485" max="10485" width="12.5" style="25" customWidth="1"/>
    <col min="10486" max="10498" width="0" style="25" hidden="1" customWidth="1"/>
    <col min="10499" max="10500" width="16" style="25" customWidth="1"/>
    <col min="10501" max="10502" width="13.875" style="25" customWidth="1"/>
    <col min="10503" max="10503" width="11.125" style="25" customWidth="1"/>
    <col min="10504" max="10504" width="11.25" style="25" customWidth="1"/>
    <col min="10505" max="10505" width="11.75" style="25" bestFit="1" customWidth="1"/>
    <col min="10506" max="10738" width="9" style="25"/>
    <col min="10739" max="10739" width="6.25" style="25" customWidth="1"/>
    <col min="10740" max="10740" width="40.375" style="25" customWidth="1"/>
    <col min="10741" max="10741" width="12.5" style="25" customWidth="1"/>
    <col min="10742" max="10754" width="0" style="25" hidden="1" customWidth="1"/>
    <col min="10755" max="10756" width="16" style="25" customWidth="1"/>
    <col min="10757" max="10758" width="13.875" style="25" customWidth="1"/>
    <col min="10759" max="10759" width="11.125" style="25" customWidth="1"/>
    <col min="10760" max="10760" width="11.25" style="25" customWidth="1"/>
    <col min="10761" max="10761" width="11.75" style="25" bestFit="1" customWidth="1"/>
    <col min="10762" max="10994" width="9" style="25"/>
    <col min="10995" max="10995" width="6.25" style="25" customWidth="1"/>
    <col min="10996" max="10996" width="40.375" style="25" customWidth="1"/>
    <col min="10997" max="10997" width="12.5" style="25" customWidth="1"/>
    <col min="10998" max="11010" width="0" style="25" hidden="1" customWidth="1"/>
    <col min="11011" max="11012" width="16" style="25" customWidth="1"/>
    <col min="11013" max="11014" width="13.875" style="25" customWidth="1"/>
    <col min="11015" max="11015" width="11.125" style="25" customWidth="1"/>
    <col min="11016" max="11016" width="11.25" style="25" customWidth="1"/>
    <col min="11017" max="11017" width="11.75" style="25" bestFit="1" customWidth="1"/>
    <col min="11018" max="11250" width="9" style="25"/>
    <col min="11251" max="11251" width="6.25" style="25" customWidth="1"/>
    <col min="11252" max="11252" width="40.375" style="25" customWidth="1"/>
    <col min="11253" max="11253" width="12.5" style="25" customWidth="1"/>
    <col min="11254" max="11266" width="0" style="25" hidden="1" customWidth="1"/>
    <col min="11267" max="11268" width="16" style="25" customWidth="1"/>
    <col min="11269" max="11270" width="13.875" style="25" customWidth="1"/>
    <col min="11271" max="11271" width="11.125" style="25" customWidth="1"/>
    <col min="11272" max="11272" width="11.25" style="25" customWidth="1"/>
    <col min="11273" max="11273" width="11.75" style="25" bestFit="1" customWidth="1"/>
    <col min="11274" max="11506" width="9" style="25"/>
    <col min="11507" max="11507" width="6.25" style="25" customWidth="1"/>
    <col min="11508" max="11508" width="40.375" style="25" customWidth="1"/>
    <col min="11509" max="11509" width="12.5" style="25" customWidth="1"/>
    <col min="11510" max="11522" width="0" style="25" hidden="1" customWidth="1"/>
    <col min="11523" max="11524" width="16" style="25" customWidth="1"/>
    <col min="11525" max="11526" width="13.875" style="25" customWidth="1"/>
    <col min="11527" max="11527" width="11.125" style="25" customWidth="1"/>
    <col min="11528" max="11528" width="11.25" style="25" customWidth="1"/>
    <col min="11529" max="11529" width="11.75" style="25" bestFit="1" customWidth="1"/>
    <col min="11530" max="11762" width="9" style="25"/>
    <col min="11763" max="11763" width="6.25" style="25" customWidth="1"/>
    <col min="11764" max="11764" width="40.375" style="25" customWidth="1"/>
    <col min="11765" max="11765" width="12.5" style="25" customWidth="1"/>
    <col min="11766" max="11778" width="0" style="25" hidden="1" customWidth="1"/>
    <col min="11779" max="11780" width="16" style="25" customWidth="1"/>
    <col min="11781" max="11782" width="13.875" style="25" customWidth="1"/>
    <col min="11783" max="11783" width="11.125" style="25" customWidth="1"/>
    <col min="11784" max="11784" width="11.25" style="25" customWidth="1"/>
    <col min="11785" max="11785" width="11.75" style="25" bestFit="1" customWidth="1"/>
    <col min="11786" max="12018" width="9" style="25"/>
    <col min="12019" max="12019" width="6.25" style="25" customWidth="1"/>
    <col min="12020" max="12020" width="40.375" style="25" customWidth="1"/>
    <col min="12021" max="12021" width="12.5" style="25" customWidth="1"/>
    <col min="12022" max="12034" width="0" style="25" hidden="1" customWidth="1"/>
    <col min="12035" max="12036" width="16" style="25" customWidth="1"/>
    <col min="12037" max="12038" width="13.875" style="25" customWidth="1"/>
    <col min="12039" max="12039" width="11.125" style="25" customWidth="1"/>
    <col min="12040" max="12040" width="11.25" style="25" customWidth="1"/>
    <col min="12041" max="12041" width="11.75" style="25" bestFit="1" customWidth="1"/>
    <col min="12042" max="12274" width="9" style="25"/>
    <col min="12275" max="12275" width="6.25" style="25" customWidth="1"/>
    <col min="12276" max="12276" width="40.375" style="25" customWidth="1"/>
    <col min="12277" max="12277" width="12.5" style="25" customWidth="1"/>
    <col min="12278" max="12290" width="0" style="25" hidden="1" customWidth="1"/>
    <col min="12291" max="12292" width="16" style="25" customWidth="1"/>
    <col min="12293" max="12294" width="13.875" style="25" customWidth="1"/>
    <col min="12295" max="12295" width="11.125" style="25" customWidth="1"/>
    <col min="12296" max="12296" width="11.25" style="25" customWidth="1"/>
    <col min="12297" max="12297" width="11.75" style="25" bestFit="1" customWidth="1"/>
    <col min="12298" max="12530" width="9" style="25"/>
    <col min="12531" max="12531" width="6.25" style="25" customWidth="1"/>
    <col min="12532" max="12532" width="40.375" style="25" customWidth="1"/>
    <col min="12533" max="12533" width="12.5" style="25" customWidth="1"/>
    <col min="12534" max="12546" width="0" style="25" hidden="1" customWidth="1"/>
    <col min="12547" max="12548" width="16" style="25" customWidth="1"/>
    <col min="12549" max="12550" width="13.875" style="25" customWidth="1"/>
    <col min="12551" max="12551" width="11.125" style="25" customWidth="1"/>
    <col min="12552" max="12552" width="11.25" style="25" customWidth="1"/>
    <col min="12553" max="12553" width="11.75" style="25" bestFit="1" customWidth="1"/>
    <col min="12554" max="12786" width="9" style="25"/>
    <col min="12787" max="12787" width="6.25" style="25" customWidth="1"/>
    <col min="12788" max="12788" width="40.375" style="25" customWidth="1"/>
    <col min="12789" max="12789" width="12.5" style="25" customWidth="1"/>
    <col min="12790" max="12802" width="0" style="25" hidden="1" customWidth="1"/>
    <col min="12803" max="12804" width="16" style="25" customWidth="1"/>
    <col min="12805" max="12806" width="13.875" style="25" customWidth="1"/>
    <col min="12807" max="12807" width="11.125" style="25" customWidth="1"/>
    <col min="12808" max="12808" width="11.25" style="25" customWidth="1"/>
    <col min="12809" max="12809" width="11.75" style="25" bestFit="1" customWidth="1"/>
    <col min="12810" max="13042" width="9" style="25"/>
    <col min="13043" max="13043" width="6.25" style="25" customWidth="1"/>
    <col min="13044" max="13044" width="40.375" style="25" customWidth="1"/>
    <col min="13045" max="13045" width="12.5" style="25" customWidth="1"/>
    <col min="13046" max="13058" width="0" style="25" hidden="1" customWidth="1"/>
    <col min="13059" max="13060" width="16" style="25" customWidth="1"/>
    <col min="13061" max="13062" width="13.875" style="25" customWidth="1"/>
    <col min="13063" max="13063" width="11.125" style="25" customWidth="1"/>
    <col min="13064" max="13064" width="11.25" style="25" customWidth="1"/>
    <col min="13065" max="13065" width="11.75" style="25" bestFit="1" customWidth="1"/>
    <col min="13066" max="13298" width="9" style="25"/>
    <col min="13299" max="13299" width="6.25" style="25" customWidth="1"/>
    <col min="13300" max="13300" width="40.375" style="25" customWidth="1"/>
    <col min="13301" max="13301" width="12.5" style="25" customWidth="1"/>
    <col min="13302" max="13314" width="0" style="25" hidden="1" customWidth="1"/>
    <col min="13315" max="13316" width="16" style="25" customWidth="1"/>
    <col min="13317" max="13318" width="13.875" style="25" customWidth="1"/>
    <col min="13319" max="13319" width="11.125" style="25" customWidth="1"/>
    <col min="13320" max="13320" width="11.25" style="25" customWidth="1"/>
    <col min="13321" max="13321" width="11.75" style="25" bestFit="1" customWidth="1"/>
    <col min="13322" max="13554" width="9" style="25"/>
    <col min="13555" max="13555" width="6.25" style="25" customWidth="1"/>
    <col min="13556" max="13556" width="40.375" style="25" customWidth="1"/>
    <col min="13557" max="13557" width="12.5" style="25" customWidth="1"/>
    <col min="13558" max="13570" width="0" style="25" hidden="1" customWidth="1"/>
    <col min="13571" max="13572" width="16" style="25" customWidth="1"/>
    <col min="13573" max="13574" width="13.875" style="25" customWidth="1"/>
    <col min="13575" max="13575" width="11.125" style="25" customWidth="1"/>
    <col min="13576" max="13576" width="11.25" style="25" customWidth="1"/>
    <col min="13577" max="13577" width="11.75" style="25" bestFit="1" customWidth="1"/>
    <col min="13578" max="13810" width="9" style="25"/>
    <col min="13811" max="13811" width="6.25" style="25" customWidth="1"/>
    <col min="13812" max="13812" width="40.375" style="25" customWidth="1"/>
    <col min="13813" max="13813" width="12.5" style="25" customWidth="1"/>
    <col min="13814" max="13826" width="0" style="25" hidden="1" customWidth="1"/>
    <col min="13827" max="13828" width="16" style="25" customWidth="1"/>
    <col min="13829" max="13830" width="13.875" style="25" customWidth="1"/>
    <col min="13831" max="13831" width="11.125" style="25" customWidth="1"/>
    <col min="13832" max="13832" width="11.25" style="25" customWidth="1"/>
    <col min="13833" max="13833" width="11.75" style="25" bestFit="1" customWidth="1"/>
    <col min="13834" max="14066" width="9" style="25"/>
    <col min="14067" max="14067" width="6.25" style="25" customWidth="1"/>
    <col min="14068" max="14068" width="40.375" style="25" customWidth="1"/>
    <col min="14069" max="14069" width="12.5" style="25" customWidth="1"/>
    <col min="14070" max="14082" width="0" style="25" hidden="1" customWidth="1"/>
    <col min="14083" max="14084" width="16" style="25" customWidth="1"/>
    <col min="14085" max="14086" width="13.875" style="25" customWidth="1"/>
    <col min="14087" max="14087" width="11.125" style="25" customWidth="1"/>
    <col min="14088" max="14088" width="11.25" style="25" customWidth="1"/>
    <col min="14089" max="14089" width="11.75" style="25" bestFit="1" customWidth="1"/>
    <col min="14090" max="14322" width="9" style="25"/>
    <col min="14323" max="14323" width="6.25" style="25" customWidth="1"/>
    <col min="14324" max="14324" width="40.375" style="25" customWidth="1"/>
    <col min="14325" max="14325" width="12.5" style="25" customWidth="1"/>
    <col min="14326" max="14338" width="0" style="25" hidden="1" customWidth="1"/>
    <col min="14339" max="14340" width="16" style="25" customWidth="1"/>
    <col min="14341" max="14342" width="13.875" style="25" customWidth="1"/>
    <col min="14343" max="14343" width="11.125" style="25" customWidth="1"/>
    <col min="14344" max="14344" width="11.25" style="25" customWidth="1"/>
    <col min="14345" max="14345" width="11.75" style="25" bestFit="1" customWidth="1"/>
    <col min="14346" max="14578" width="9" style="25"/>
    <col min="14579" max="14579" width="6.25" style="25" customWidth="1"/>
    <col min="14580" max="14580" width="40.375" style="25" customWidth="1"/>
    <col min="14581" max="14581" width="12.5" style="25" customWidth="1"/>
    <col min="14582" max="14594" width="0" style="25" hidden="1" customWidth="1"/>
    <col min="14595" max="14596" width="16" style="25" customWidth="1"/>
    <col min="14597" max="14598" width="13.875" style="25" customWidth="1"/>
    <col min="14599" max="14599" width="11.125" style="25" customWidth="1"/>
    <col min="14600" max="14600" width="11.25" style="25" customWidth="1"/>
    <col min="14601" max="14601" width="11.75" style="25" bestFit="1" customWidth="1"/>
    <col min="14602" max="14834" width="9" style="25"/>
    <col min="14835" max="14835" width="6.25" style="25" customWidth="1"/>
    <col min="14836" max="14836" width="40.375" style="25" customWidth="1"/>
    <col min="14837" max="14837" width="12.5" style="25" customWidth="1"/>
    <col min="14838" max="14850" width="0" style="25" hidden="1" customWidth="1"/>
    <col min="14851" max="14852" width="16" style="25" customWidth="1"/>
    <col min="14853" max="14854" width="13.875" style="25" customWidth="1"/>
    <col min="14855" max="14855" width="11.125" style="25" customWidth="1"/>
    <col min="14856" max="14856" width="11.25" style="25" customWidth="1"/>
    <col min="14857" max="14857" width="11.75" style="25" bestFit="1" customWidth="1"/>
    <col min="14858" max="15090" width="9" style="25"/>
    <col min="15091" max="15091" width="6.25" style="25" customWidth="1"/>
    <col min="15092" max="15092" width="40.375" style="25" customWidth="1"/>
    <col min="15093" max="15093" width="12.5" style="25" customWidth="1"/>
    <col min="15094" max="15106" width="0" style="25" hidden="1" customWidth="1"/>
    <col min="15107" max="15108" width="16" style="25" customWidth="1"/>
    <col min="15109" max="15110" width="13.875" style="25" customWidth="1"/>
    <col min="15111" max="15111" width="11.125" style="25" customWidth="1"/>
    <col min="15112" max="15112" width="11.25" style="25" customWidth="1"/>
    <col min="15113" max="15113" width="11.75" style="25" bestFit="1" customWidth="1"/>
    <col min="15114" max="15346" width="9" style="25"/>
    <col min="15347" max="15347" width="6.25" style="25" customWidth="1"/>
    <col min="15348" max="15348" width="40.375" style="25" customWidth="1"/>
    <col min="15349" max="15349" width="12.5" style="25" customWidth="1"/>
    <col min="15350" max="15362" width="0" style="25" hidden="1" customWidth="1"/>
    <col min="15363" max="15364" width="16" style="25" customWidth="1"/>
    <col min="15365" max="15366" width="13.875" style="25" customWidth="1"/>
    <col min="15367" max="15367" width="11.125" style="25" customWidth="1"/>
    <col min="15368" max="15368" width="11.25" style="25" customWidth="1"/>
    <col min="15369" max="15369" width="11.75" style="25" bestFit="1" customWidth="1"/>
    <col min="15370" max="15602" width="9" style="25"/>
    <col min="15603" max="15603" width="6.25" style="25" customWidth="1"/>
    <col min="15604" max="15604" width="40.375" style="25" customWidth="1"/>
    <col min="15605" max="15605" width="12.5" style="25" customWidth="1"/>
    <col min="15606" max="15618" width="0" style="25" hidden="1" customWidth="1"/>
    <col min="15619" max="15620" width="16" style="25" customWidth="1"/>
    <col min="15621" max="15622" width="13.875" style="25" customWidth="1"/>
    <col min="15623" max="15623" width="11.125" style="25" customWidth="1"/>
    <col min="15624" max="15624" width="11.25" style="25" customWidth="1"/>
    <col min="15625" max="15625" width="11.75" style="25" bestFit="1" customWidth="1"/>
    <col min="15626" max="15858" width="9" style="25"/>
    <col min="15859" max="15859" width="6.25" style="25" customWidth="1"/>
    <col min="15860" max="15860" width="40.375" style="25" customWidth="1"/>
    <col min="15861" max="15861" width="12.5" style="25" customWidth="1"/>
    <col min="15862" max="15874" width="0" style="25" hidden="1" customWidth="1"/>
    <col min="15875" max="15876" width="16" style="25" customWidth="1"/>
    <col min="15877" max="15878" width="13.875" style="25" customWidth="1"/>
    <col min="15879" max="15879" width="11.125" style="25" customWidth="1"/>
    <col min="15880" max="15880" width="11.25" style="25" customWidth="1"/>
    <col min="15881" max="15881" width="11.75" style="25" bestFit="1" customWidth="1"/>
    <col min="15882" max="16114" width="9" style="25"/>
    <col min="16115" max="16115" width="6.25" style="25" customWidth="1"/>
    <col min="16116" max="16116" width="40.375" style="25" customWidth="1"/>
    <col min="16117" max="16117" width="12.5" style="25" customWidth="1"/>
    <col min="16118" max="16130" width="0" style="25" hidden="1" customWidth="1"/>
    <col min="16131" max="16132" width="16" style="25" customWidth="1"/>
    <col min="16133" max="16134" width="13.875" style="25" customWidth="1"/>
    <col min="16135" max="16135" width="11.125" style="25" customWidth="1"/>
    <col min="16136" max="16136" width="11.25" style="25" customWidth="1"/>
    <col min="16137" max="16137" width="11.75" style="25" bestFit="1" customWidth="1"/>
    <col min="16138" max="16384" width="9" style="25"/>
  </cols>
  <sheetData>
    <row r="1" spans="1:13">
      <c r="A1" s="577" t="s">
        <v>420</v>
      </c>
      <c r="B1" s="577"/>
      <c r="C1" s="341"/>
      <c r="D1" s="24"/>
      <c r="E1" s="24"/>
      <c r="F1" s="24"/>
      <c r="G1" s="24"/>
      <c r="H1" s="24"/>
      <c r="I1" s="24"/>
      <c r="J1" s="24"/>
      <c r="K1" s="24"/>
    </row>
    <row r="2" spans="1:13">
      <c r="A2" s="528" t="s">
        <v>367</v>
      </c>
      <c r="B2" s="528"/>
      <c r="C2" s="528"/>
      <c r="D2" s="528"/>
      <c r="E2" s="528"/>
      <c r="F2" s="528"/>
      <c r="G2" s="528"/>
      <c r="H2" s="528"/>
      <c r="I2" s="528"/>
      <c r="J2" s="528"/>
      <c r="K2" s="528"/>
    </row>
    <row r="3" spans="1:13">
      <c r="A3" s="529" t="str">
        <f>'04-VỐN ĐTPT CTMT'!A3:P3</f>
        <v>(Kèm theo Báo cáo số 86 /BC-BKTXH, ngày 08 háng 12 năm 2022 củaBan KTXH, HĐND huyện Tuần Giáo)</v>
      </c>
      <c r="B3" s="529"/>
      <c r="C3" s="529"/>
      <c r="D3" s="529"/>
      <c r="E3" s="529"/>
      <c r="F3" s="529"/>
      <c r="G3" s="529"/>
      <c r="H3" s="529"/>
      <c r="I3" s="529"/>
      <c r="J3" s="529"/>
      <c r="K3" s="529"/>
    </row>
    <row r="4" spans="1:13">
      <c r="A4" s="530" t="s">
        <v>44</v>
      </c>
      <c r="B4" s="530"/>
      <c r="C4" s="530"/>
      <c r="D4" s="530"/>
      <c r="E4" s="530"/>
      <c r="F4" s="530"/>
      <c r="G4" s="530"/>
      <c r="H4" s="530"/>
      <c r="I4" s="530"/>
      <c r="J4" s="530"/>
      <c r="K4" s="530"/>
    </row>
    <row r="5" spans="1:13" s="26" customFormat="1" ht="18.75" customHeight="1">
      <c r="A5" s="531" t="s">
        <v>0</v>
      </c>
      <c r="B5" s="532" t="s">
        <v>80</v>
      </c>
      <c r="C5" s="532" t="s">
        <v>45</v>
      </c>
      <c r="D5" s="532"/>
      <c r="E5" s="532"/>
      <c r="F5" s="532" t="s">
        <v>359</v>
      </c>
      <c r="G5" s="532"/>
      <c r="H5" s="532"/>
      <c r="I5" s="525" t="s">
        <v>327</v>
      </c>
      <c r="J5" s="525" t="s">
        <v>245</v>
      </c>
      <c r="K5" s="532" t="s">
        <v>8</v>
      </c>
    </row>
    <row r="6" spans="1:13" s="26" customFormat="1" ht="15.75" customHeight="1">
      <c r="A6" s="531"/>
      <c r="B6" s="532"/>
      <c r="C6" s="532"/>
      <c r="D6" s="532"/>
      <c r="E6" s="532"/>
      <c r="F6" s="532"/>
      <c r="G6" s="532"/>
      <c r="H6" s="532"/>
      <c r="I6" s="526"/>
      <c r="J6" s="526"/>
      <c r="K6" s="532"/>
    </row>
    <row r="7" spans="1:13" s="26" customFormat="1" ht="15.75" customHeight="1">
      <c r="A7" s="531"/>
      <c r="B7" s="532"/>
      <c r="C7" s="578" t="s">
        <v>250</v>
      </c>
      <c r="D7" s="579" t="s">
        <v>299</v>
      </c>
      <c r="E7" s="579"/>
      <c r="F7" s="532" t="s">
        <v>250</v>
      </c>
      <c r="G7" s="579" t="s">
        <v>299</v>
      </c>
      <c r="H7" s="579"/>
      <c r="I7" s="526"/>
      <c r="J7" s="526"/>
      <c r="K7" s="532"/>
    </row>
    <row r="8" spans="1:13" s="26" customFormat="1" ht="31.5" customHeight="1">
      <c r="A8" s="531"/>
      <c r="B8" s="532"/>
      <c r="C8" s="578"/>
      <c r="D8" s="333" t="s">
        <v>368</v>
      </c>
      <c r="E8" s="333" t="s">
        <v>369</v>
      </c>
      <c r="F8" s="532"/>
      <c r="G8" s="333" t="s">
        <v>368</v>
      </c>
      <c r="H8" s="333" t="s">
        <v>369</v>
      </c>
      <c r="I8" s="527"/>
      <c r="J8" s="527"/>
      <c r="K8" s="532"/>
    </row>
    <row r="9" spans="1:13" s="379" customFormat="1" ht="17.25" customHeight="1">
      <c r="A9" s="383">
        <v>1</v>
      </c>
      <c r="B9" s="384">
        <v>2</v>
      </c>
      <c r="C9" s="385">
        <v>3</v>
      </c>
      <c r="D9" s="383">
        <v>4</v>
      </c>
      <c r="E9" s="383">
        <v>5</v>
      </c>
      <c r="F9" s="383">
        <v>6</v>
      </c>
      <c r="G9" s="383">
        <v>7</v>
      </c>
      <c r="H9" s="384">
        <v>8</v>
      </c>
      <c r="I9" s="383">
        <v>9</v>
      </c>
      <c r="J9" s="383">
        <v>10</v>
      </c>
      <c r="K9" s="384">
        <v>11</v>
      </c>
      <c r="M9" s="386"/>
    </row>
    <row r="10" spans="1:13" s="140" customFormat="1" ht="24.75" customHeight="1">
      <c r="A10" s="137"/>
      <c r="B10" s="138" t="s">
        <v>9</v>
      </c>
      <c r="C10" s="342">
        <f t="shared" ref="C10:H10" si="0">C11+C14+C32</f>
        <v>34620.5</v>
      </c>
      <c r="D10" s="342">
        <f t="shared" si="0"/>
        <v>33210</v>
      </c>
      <c r="E10" s="342">
        <f t="shared" si="0"/>
        <v>1410.5</v>
      </c>
      <c r="F10" s="338">
        <f t="shared" si="0"/>
        <v>0</v>
      </c>
      <c r="G10" s="324">
        <f t="shared" si="0"/>
        <v>0</v>
      </c>
      <c r="H10" s="324">
        <f t="shared" si="0"/>
        <v>0</v>
      </c>
      <c r="I10" s="161">
        <f>+F10/D10</f>
        <v>0</v>
      </c>
      <c r="J10" s="161"/>
      <c r="K10" s="162"/>
      <c r="L10" s="163"/>
      <c r="M10" s="26"/>
    </row>
    <row r="11" spans="1:13" s="34" customFormat="1" ht="23.25" customHeight="1">
      <c r="A11" s="334" t="s">
        <v>23</v>
      </c>
      <c r="B11" s="335" t="s">
        <v>380</v>
      </c>
      <c r="C11" s="343">
        <f>D11+E11</f>
        <v>430.5</v>
      </c>
      <c r="D11" s="324">
        <f>D12+D13</f>
        <v>410</v>
      </c>
      <c r="E11" s="324">
        <f>E12+E13</f>
        <v>20.5</v>
      </c>
      <c r="F11" s="338">
        <f>G11+H11</f>
        <v>0</v>
      </c>
      <c r="G11" s="324">
        <f>G12+G13</f>
        <v>0</v>
      </c>
      <c r="H11" s="324">
        <f>H12+H13</f>
        <v>0</v>
      </c>
      <c r="I11" s="232"/>
      <c r="J11" s="232"/>
      <c r="K11" s="331"/>
    </row>
    <row r="12" spans="1:13" ht="35.25" customHeight="1">
      <c r="A12" s="340" t="s">
        <v>375</v>
      </c>
      <c r="B12" s="322" t="s">
        <v>406</v>
      </c>
      <c r="C12" s="344">
        <f>D12+E12</f>
        <v>210</v>
      </c>
      <c r="D12" s="35">
        <v>200</v>
      </c>
      <c r="E12" s="35">
        <v>10</v>
      </c>
      <c r="F12" s="339">
        <f>G12+H12</f>
        <v>0</v>
      </c>
      <c r="G12" s="35"/>
      <c r="H12" s="35"/>
      <c r="I12" s="158"/>
      <c r="J12" s="158"/>
      <c r="K12" s="14"/>
    </row>
    <row r="13" spans="1:13" ht="63">
      <c r="A13" s="340" t="s">
        <v>375</v>
      </c>
      <c r="B13" s="322" t="s">
        <v>407</v>
      </c>
      <c r="C13" s="344">
        <f>D13+E13</f>
        <v>220.5</v>
      </c>
      <c r="D13" s="35">
        <v>210</v>
      </c>
      <c r="E13" s="35">
        <v>10.5</v>
      </c>
      <c r="F13" s="339">
        <f>G13+H13</f>
        <v>0</v>
      </c>
      <c r="G13" s="35"/>
      <c r="H13" s="35"/>
      <c r="I13" s="158"/>
      <c r="J13" s="158"/>
      <c r="K13" s="14"/>
    </row>
    <row r="14" spans="1:13" s="34" customFormat="1" ht="41.25" customHeight="1">
      <c r="A14" s="332" t="s">
        <v>46</v>
      </c>
      <c r="B14" s="231" t="s">
        <v>381</v>
      </c>
      <c r="C14" s="345">
        <f>D14+E14</f>
        <v>21125</v>
      </c>
      <c r="D14" s="338">
        <f>D15+D16+D18+D20+D23+D24+D25+D28</f>
        <v>20116</v>
      </c>
      <c r="E14" s="338">
        <f>E15+E16+E18+E20+E23+E24+E25+E28</f>
        <v>1009</v>
      </c>
      <c r="F14" s="338">
        <f>G14+H14</f>
        <v>0</v>
      </c>
      <c r="G14" s="338">
        <f>G15+G16+G18+G20+G23+G24+G25+G28</f>
        <v>0</v>
      </c>
      <c r="H14" s="338">
        <f>H15+H16+H18+H20+H23+H24+H25+H28</f>
        <v>0</v>
      </c>
      <c r="I14" s="232">
        <f>F14/D14</f>
        <v>0</v>
      </c>
      <c r="J14" s="232"/>
      <c r="K14" s="331"/>
    </row>
    <row r="15" spans="1:13" s="34" customFormat="1">
      <c r="A15" s="332">
        <v>1</v>
      </c>
      <c r="B15" s="231" t="s">
        <v>370</v>
      </c>
      <c r="C15" s="345">
        <f>D15+E15</f>
        <v>1038</v>
      </c>
      <c r="D15" s="324">
        <v>988</v>
      </c>
      <c r="E15" s="324">
        <v>50</v>
      </c>
      <c r="F15" s="338">
        <f>G15+H15</f>
        <v>0</v>
      </c>
      <c r="G15" s="324"/>
      <c r="H15" s="324"/>
      <c r="I15" s="232"/>
      <c r="J15" s="232"/>
      <c r="K15" s="331"/>
    </row>
    <row r="16" spans="1:13" s="34" customFormat="1" ht="31.5">
      <c r="A16" s="332">
        <v>2</v>
      </c>
      <c r="B16" s="231" t="s">
        <v>371</v>
      </c>
      <c r="C16" s="345">
        <f>C17</f>
        <v>5617</v>
      </c>
      <c r="D16" s="65">
        <f t="shared" ref="D16:E16" si="1">D17</f>
        <v>5349</v>
      </c>
      <c r="E16" s="65">
        <f t="shared" si="1"/>
        <v>268</v>
      </c>
      <c r="F16" s="65">
        <f>F17</f>
        <v>0</v>
      </c>
      <c r="G16" s="65">
        <f t="shared" ref="G16" si="2">G17</f>
        <v>0</v>
      </c>
      <c r="H16" s="65">
        <f t="shared" ref="H16" si="3">H17</f>
        <v>0</v>
      </c>
      <c r="I16" s="232"/>
      <c r="J16" s="232"/>
      <c r="K16" s="331"/>
    </row>
    <row r="17" spans="1:11" ht="31.5">
      <c r="A17" s="336" t="s">
        <v>375</v>
      </c>
      <c r="B17" s="31" t="s">
        <v>376</v>
      </c>
      <c r="C17" s="346">
        <f t="shared" ref="C17:C29" si="4">D17+E17</f>
        <v>5617</v>
      </c>
      <c r="D17" s="35">
        <v>5349</v>
      </c>
      <c r="E17" s="35">
        <v>268</v>
      </c>
      <c r="F17" s="64">
        <f t="shared" ref="F17:F29" si="5">G17+H17</f>
        <v>0</v>
      </c>
      <c r="G17" s="35"/>
      <c r="H17" s="35"/>
      <c r="I17" s="158"/>
      <c r="J17" s="158"/>
      <c r="K17" s="14"/>
    </row>
    <row r="18" spans="1:11" s="34" customFormat="1" ht="31.5">
      <c r="A18" s="332">
        <v>3</v>
      </c>
      <c r="B18" s="231" t="s">
        <v>372</v>
      </c>
      <c r="C18" s="345">
        <f t="shared" si="4"/>
        <v>2077</v>
      </c>
      <c r="D18" s="324">
        <f>D19</f>
        <v>1977</v>
      </c>
      <c r="E18" s="324">
        <f>E19</f>
        <v>100</v>
      </c>
      <c r="F18" s="338">
        <f t="shared" si="5"/>
        <v>0</v>
      </c>
      <c r="G18" s="324">
        <f>G19</f>
        <v>0</v>
      </c>
      <c r="H18" s="324">
        <f>H19</f>
        <v>0</v>
      </c>
      <c r="I18" s="232"/>
      <c r="J18" s="232"/>
      <c r="K18" s="331"/>
    </row>
    <row r="19" spans="1:11" ht="31.5">
      <c r="A19" s="336" t="s">
        <v>375</v>
      </c>
      <c r="B19" s="31" t="s">
        <v>377</v>
      </c>
      <c r="C19" s="346">
        <f t="shared" si="4"/>
        <v>2077</v>
      </c>
      <c r="D19" s="35">
        <v>1977</v>
      </c>
      <c r="E19" s="35">
        <v>100</v>
      </c>
      <c r="F19" s="339">
        <f t="shared" si="5"/>
        <v>0</v>
      </c>
      <c r="G19" s="35"/>
      <c r="H19" s="35"/>
      <c r="I19" s="158"/>
      <c r="J19" s="158"/>
      <c r="K19" s="14"/>
    </row>
    <row r="20" spans="1:11" s="34" customFormat="1">
      <c r="A20" s="332">
        <v>4</v>
      </c>
      <c r="B20" s="231" t="s">
        <v>373</v>
      </c>
      <c r="C20" s="345">
        <f t="shared" si="4"/>
        <v>5228</v>
      </c>
      <c r="D20" s="324">
        <f>D21+D22</f>
        <v>4979</v>
      </c>
      <c r="E20" s="324">
        <f>E21+E22</f>
        <v>249</v>
      </c>
      <c r="F20" s="338">
        <f t="shared" si="5"/>
        <v>0</v>
      </c>
      <c r="G20" s="324">
        <f>G21+G22</f>
        <v>0</v>
      </c>
      <c r="H20" s="324">
        <f>H21+H22</f>
        <v>0</v>
      </c>
      <c r="I20" s="232"/>
      <c r="J20" s="232"/>
      <c r="K20" s="331"/>
    </row>
    <row r="21" spans="1:11" ht="31.5">
      <c r="A21" s="336" t="s">
        <v>375</v>
      </c>
      <c r="B21" s="31" t="s">
        <v>378</v>
      </c>
      <c r="C21" s="346">
        <f t="shared" si="4"/>
        <v>583</v>
      </c>
      <c r="D21" s="35">
        <v>555</v>
      </c>
      <c r="E21" s="35">
        <v>28</v>
      </c>
      <c r="F21" s="339">
        <f t="shared" si="5"/>
        <v>0</v>
      </c>
      <c r="G21" s="35"/>
      <c r="H21" s="35"/>
      <c r="I21" s="158"/>
      <c r="J21" s="158"/>
      <c r="K21" s="14"/>
    </row>
    <row r="22" spans="1:11" ht="31.5">
      <c r="A22" s="336" t="s">
        <v>375</v>
      </c>
      <c r="B22" s="31" t="s">
        <v>379</v>
      </c>
      <c r="C22" s="346">
        <f t="shared" si="4"/>
        <v>4645</v>
      </c>
      <c r="D22" s="35">
        <v>4424</v>
      </c>
      <c r="E22" s="35">
        <v>221</v>
      </c>
      <c r="F22" s="339">
        <f t="shared" si="5"/>
        <v>0</v>
      </c>
      <c r="G22" s="35"/>
      <c r="H22" s="35"/>
      <c r="I22" s="158"/>
      <c r="J22" s="158"/>
      <c r="K22" s="14"/>
    </row>
    <row r="23" spans="1:11" s="34" customFormat="1" ht="31.5">
      <c r="A23" s="332">
        <v>5</v>
      </c>
      <c r="B23" s="231" t="s">
        <v>374</v>
      </c>
      <c r="C23" s="345">
        <f t="shared" si="4"/>
        <v>284</v>
      </c>
      <c r="D23" s="324">
        <v>270</v>
      </c>
      <c r="E23" s="324">
        <v>14</v>
      </c>
      <c r="F23" s="338">
        <f t="shared" si="5"/>
        <v>0</v>
      </c>
      <c r="G23" s="324"/>
      <c r="H23" s="324"/>
      <c r="I23" s="232"/>
      <c r="J23" s="232"/>
      <c r="K23" s="331"/>
    </row>
    <row r="24" spans="1:11" s="34" customFormat="1" ht="31.5">
      <c r="A24" s="332">
        <v>6</v>
      </c>
      <c r="B24" s="231" t="s">
        <v>382</v>
      </c>
      <c r="C24" s="345">
        <f t="shared" si="4"/>
        <v>1299</v>
      </c>
      <c r="D24" s="324">
        <v>1238</v>
      </c>
      <c r="E24" s="324">
        <v>61</v>
      </c>
      <c r="F24" s="338">
        <f t="shared" si="5"/>
        <v>0</v>
      </c>
      <c r="G24" s="324"/>
      <c r="H24" s="324"/>
      <c r="I24" s="232"/>
      <c r="J24" s="232"/>
      <c r="K24" s="331"/>
    </row>
    <row r="25" spans="1:11" s="34" customFormat="1" ht="31.5">
      <c r="A25" s="332">
        <v>7</v>
      </c>
      <c r="B25" s="231" t="s">
        <v>383</v>
      </c>
      <c r="C25" s="345">
        <f t="shared" si="4"/>
        <v>5218</v>
      </c>
      <c r="D25" s="324">
        <f>D26+D27</f>
        <v>4969</v>
      </c>
      <c r="E25" s="324">
        <f>E26+E27</f>
        <v>249</v>
      </c>
      <c r="F25" s="338">
        <f t="shared" si="5"/>
        <v>0</v>
      </c>
      <c r="G25" s="324">
        <f>G26+G27</f>
        <v>0</v>
      </c>
      <c r="H25" s="324">
        <f>H26+H27</f>
        <v>0</v>
      </c>
      <c r="I25" s="232"/>
      <c r="J25" s="232"/>
      <c r="K25" s="331"/>
    </row>
    <row r="26" spans="1:11" ht="31.5">
      <c r="A26" s="336" t="s">
        <v>375</v>
      </c>
      <c r="B26" s="31" t="s">
        <v>384</v>
      </c>
      <c r="C26" s="346">
        <f t="shared" si="4"/>
        <v>4964</v>
      </c>
      <c r="D26" s="35">
        <v>4727</v>
      </c>
      <c r="E26" s="35">
        <v>237</v>
      </c>
      <c r="F26" s="339">
        <f t="shared" si="5"/>
        <v>0</v>
      </c>
      <c r="G26" s="35"/>
      <c r="H26" s="35"/>
      <c r="I26" s="158"/>
      <c r="J26" s="158"/>
      <c r="K26" s="14" t="s">
        <v>423</v>
      </c>
    </row>
    <row r="27" spans="1:11" ht="31.5">
      <c r="A27" s="336" t="s">
        <v>375</v>
      </c>
      <c r="B27" s="31" t="s">
        <v>385</v>
      </c>
      <c r="C27" s="346">
        <f t="shared" si="4"/>
        <v>254</v>
      </c>
      <c r="D27" s="35">
        <v>242</v>
      </c>
      <c r="E27" s="35">
        <v>12</v>
      </c>
      <c r="F27" s="339">
        <f t="shared" si="5"/>
        <v>0</v>
      </c>
      <c r="G27" s="35"/>
      <c r="H27" s="35"/>
      <c r="I27" s="158"/>
      <c r="J27" s="158"/>
      <c r="K27" s="14"/>
    </row>
    <row r="28" spans="1:11" s="34" customFormat="1" ht="31.5">
      <c r="A28" s="337">
        <v>8</v>
      </c>
      <c r="B28" s="231" t="s">
        <v>386</v>
      </c>
      <c r="C28" s="345">
        <f t="shared" si="4"/>
        <v>364</v>
      </c>
      <c r="D28" s="324">
        <f>D29+D30+D31</f>
        <v>346</v>
      </c>
      <c r="E28" s="324">
        <f>E29+E30+E31</f>
        <v>18</v>
      </c>
      <c r="F28" s="338">
        <f t="shared" si="5"/>
        <v>0</v>
      </c>
      <c r="G28" s="324">
        <f>G29+G30+G31</f>
        <v>0</v>
      </c>
      <c r="H28" s="324">
        <f>H29+H30+H31</f>
        <v>0</v>
      </c>
      <c r="I28" s="232"/>
      <c r="J28" s="232"/>
      <c r="K28" s="331"/>
    </row>
    <row r="29" spans="1:11" ht="78.75">
      <c r="A29" s="336" t="s">
        <v>375</v>
      </c>
      <c r="B29" s="31" t="s">
        <v>387</v>
      </c>
      <c r="C29" s="346">
        <f t="shared" si="4"/>
        <v>170</v>
      </c>
      <c r="D29" s="35">
        <v>162</v>
      </c>
      <c r="E29" s="35">
        <v>8</v>
      </c>
      <c r="F29" s="339">
        <f t="shared" si="5"/>
        <v>0</v>
      </c>
      <c r="G29" s="35"/>
      <c r="H29" s="35"/>
      <c r="I29" s="158"/>
      <c r="J29" s="158"/>
      <c r="K29" s="14"/>
    </row>
    <row r="30" spans="1:11" ht="31.5">
      <c r="A30" s="336" t="s">
        <v>375</v>
      </c>
      <c r="B30" s="31" t="s">
        <v>388</v>
      </c>
      <c r="C30" s="346">
        <f t="shared" ref="C30:C31" si="6">D30+E30</f>
        <v>74</v>
      </c>
      <c r="D30" s="35">
        <v>70</v>
      </c>
      <c r="E30" s="35">
        <v>4</v>
      </c>
      <c r="F30" s="339">
        <f t="shared" ref="F30:F31" si="7">G30+H30</f>
        <v>0</v>
      </c>
      <c r="G30" s="35"/>
      <c r="H30" s="35"/>
      <c r="I30" s="158"/>
      <c r="J30" s="158"/>
      <c r="K30" s="14"/>
    </row>
    <row r="31" spans="1:11">
      <c r="A31" s="336" t="s">
        <v>375</v>
      </c>
      <c r="B31" s="31" t="s">
        <v>389</v>
      </c>
      <c r="C31" s="346">
        <f t="shared" si="6"/>
        <v>120</v>
      </c>
      <c r="D31" s="35">
        <v>114</v>
      </c>
      <c r="E31" s="35">
        <v>6</v>
      </c>
      <c r="F31" s="339">
        <f t="shared" si="7"/>
        <v>0</v>
      </c>
      <c r="G31" s="35"/>
      <c r="H31" s="35"/>
      <c r="I31" s="158"/>
      <c r="J31" s="158"/>
      <c r="K31" s="14"/>
    </row>
    <row r="32" spans="1:11" s="34" customFormat="1" ht="30" customHeight="1">
      <c r="A32" s="334" t="s">
        <v>94</v>
      </c>
      <c r="B32" s="335" t="s">
        <v>391</v>
      </c>
      <c r="C32" s="343">
        <f t="shared" ref="C32:C39" si="8">D32+E32</f>
        <v>13065</v>
      </c>
      <c r="D32" s="324">
        <f>D33+D35+D36+D38+D42+D45</f>
        <v>12684</v>
      </c>
      <c r="E32" s="324">
        <f>E33+E35+E36+E38+E42+E45</f>
        <v>381</v>
      </c>
      <c r="F32" s="338">
        <f t="shared" ref="F32:F39" si="9">G32+H32</f>
        <v>0</v>
      </c>
      <c r="G32" s="324">
        <f>G33+G35+G36+G38+G42+G45</f>
        <v>0</v>
      </c>
      <c r="H32" s="324">
        <f>H33+H35+H36+H38+H42+H45</f>
        <v>0</v>
      </c>
      <c r="I32" s="232"/>
      <c r="J32" s="232"/>
      <c r="K32" s="331"/>
    </row>
    <row r="33" spans="1:11" s="34" customFormat="1" ht="31.5">
      <c r="A33" s="334" t="s">
        <v>50</v>
      </c>
      <c r="B33" s="335" t="s">
        <v>390</v>
      </c>
      <c r="C33" s="343">
        <f t="shared" si="8"/>
        <v>2031</v>
      </c>
      <c r="D33" s="324">
        <f>D34</f>
        <v>1972</v>
      </c>
      <c r="E33" s="324">
        <f>E34</f>
        <v>59</v>
      </c>
      <c r="F33" s="338">
        <f t="shared" si="9"/>
        <v>0</v>
      </c>
      <c r="G33" s="324">
        <f>G34</f>
        <v>0</v>
      </c>
      <c r="H33" s="324">
        <f>H34</f>
        <v>0</v>
      </c>
      <c r="I33" s="232"/>
      <c r="J33" s="232"/>
      <c r="K33" s="331"/>
    </row>
    <row r="34" spans="1:11" ht="31.5">
      <c r="A34" s="340" t="s">
        <v>375</v>
      </c>
      <c r="B34" s="322" t="s">
        <v>392</v>
      </c>
      <c r="C34" s="344">
        <f t="shared" si="8"/>
        <v>2031</v>
      </c>
      <c r="D34" s="35">
        <v>1972</v>
      </c>
      <c r="E34" s="35">
        <v>59</v>
      </c>
      <c r="F34" s="338">
        <f t="shared" si="9"/>
        <v>0</v>
      </c>
      <c r="G34" s="35"/>
      <c r="H34" s="35"/>
      <c r="I34" s="158"/>
      <c r="J34" s="158"/>
      <c r="K34" s="14"/>
    </row>
    <row r="35" spans="1:11" s="34" customFormat="1">
      <c r="A35" s="334" t="s">
        <v>51</v>
      </c>
      <c r="B35" s="335" t="s">
        <v>393</v>
      </c>
      <c r="C35" s="343">
        <f t="shared" si="8"/>
        <v>4550</v>
      </c>
      <c r="D35" s="324">
        <v>4416</v>
      </c>
      <c r="E35" s="324">
        <v>134</v>
      </c>
      <c r="F35" s="338">
        <f t="shared" si="9"/>
        <v>0</v>
      </c>
      <c r="G35" s="324"/>
      <c r="H35" s="324"/>
      <c r="I35" s="232"/>
      <c r="J35" s="232"/>
      <c r="K35" s="331"/>
    </row>
    <row r="36" spans="1:11" s="34" customFormat="1">
      <c r="A36" s="334" t="s">
        <v>52</v>
      </c>
      <c r="B36" s="335" t="s">
        <v>394</v>
      </c>
      <c r="C36" s="343">
        <f t="shared" si="8"/>
        <v>1928</v>
      </c>
      <c r="D36" s="324">
        <f>D37</f>
        <v>1872</v>
      </c>
      <c r="E36" s="324">
        <f>E37</f>
        <v>56</v>
      </c>
      <c r="F36" s="338">
        <f t="shared" si="9"/>
        <v>0</v>
      </c>
      <c r="G36" s="324">
        <f>G37</f>
        <v>0</v>
      </c>
      <c r="H36" s="324">
        <f>H37</f>
        <v>0</v>
      </c>
      <c r="I36" s="232"/>
      <c r="J36" s="232"/>
      <c r="K36" s="331"/>
    </row>
    <row r="37" spans="1:11">
      <c r="A37" s="323"/>
      <c r="B37" s="322" t="s">
        <v>395</v>
      </c>
      <c r="C37" s="344">
        <f t="shared" si="8"/>
        <v>1928</v>
      </c>
      <c r="D37" s="35">
        <v>1872</v>
      </c>
      <c r="E37" s="35">
        <v>56</v>
      </c>
      <c r="F37" s="339">
        <f t="shared" si="9"/>
        <v>0</v>
      </c>
      <c r="G37" s="35"/>
      <c r="H37" s="35"/>
      <c r="I37" s="158"/>
      <c r="J37" s="158"/>
      <c r="K37" s="14"/>
    </row>
    <row r="38" spans="1:11" s="34" customFormat="1">
      <c r="A38" s="334" t="s">
        <v>53</v>
      </c>
      <c r="B38" s="335" t="s">
        <v>396</v>
      </c>
      <c r="C38" s="343">
        <f t="shared" si="8"/>
        <v>3080</v>
      </c>
      <c r="D38" s="324">
        <f>SUM(D39:D41)</f>
        <v>2991</v>
      </c>
      <c r="E38" s="324">
        <f>SUM(E39:E41)</f>
        <v>89</v>
      </c>
      <c r="F38" s="338">
        <f t="shared" si="9"/>
        <v>0</v>
      </c>
      <c r="G38" s="324">
        <f>SUM(G39:G41)</f>
        <v>0</v>
      </c>
      <c r="H38" s="324">
        <f>SUM(H39:H41)</f>
        <v>0</v>
      </c>
      <c r="I38" s="232"/>
      <c r="J38" s="232"/>
      <c r="K38" s="331"/>
    </row>
    <row r="39" spans="1:11">
      <c r="A39" s="340" t="s">
        <v>375</v>
      </c>
      <c r="B39" s="322" t="s">
        <v>397</v>
      </c>
      <c r="C39" s="344">
        <f t="shared" si="8"/>
        <v>2353</v>
      </c>
      <c r="D39" s="35">
        <v>2285</v>
      </c>
      <c r="E39" s="35">
        <v>68</v>
      </c>
      <c r="F39" s="339">
        <f t="shared" si="9"/>
        <v>0</v>
      </c>
      <c r="G39" s="35"/>
      <c r="H39" s="35"/>
      <c r="I39" s="158"/>
      <c r="J39" s="158"/>
      <c r="K39" s="14"/>
    </row>
    <row r="40" spans="1:11">
      <c r="A40" s="340" t="s">
        <v>375</v>
      </c>
      <c r="B40" s="322" t="s">
        <v>398</v>
      </c>
      <c r="C40" s="344">
        <f t="shared" ref="C40:C41" si="10">D40+E40</f>
        <v>284</v>
      </c>
      <c r="D40" s="35">
        <v>276</v>
      </c>
      <c r="E40" s="35">
        <v>8</v>
      </c>
      <c r="F40" s="339">
        <f t="shared" ref="F40:F41" si="11">G40+H40</f>
        <v>0</v>
      </c>
      <c r="G40" s="35"/>
      <c r="H40" s="35"/>
      <c r="I40" s="158"/>
      <c r="J40" s="158"/>
      <c r="K40" s="14"/>
    </row>
    <row r="41" spans="1:11">
      <c r="A41" s="340" t="s">
        <v>375</v>
      </c>
      <c r="B41" s="322" t="s">
        <v>399</v>
      </c>
      <c r="C41" s="344">
        <f t="shared" si="10"/>
        <v>443</v>
      </c>
      <c r="D41" s="35">
        <v>430</v>
      </c>
      <c r="E41" s="35">
        <v>13</v>
      </c>
      <c r="F41" s="338">
        <f t="shared" si="11"/>
        <v>0</v>
      </c>
      <c r="G41" s="35"/>
      <c r="H41" s="35"/>
      <c r="I41" s="158"/>
      <c r="J41" s="158"/>
      <c r="K41" s="14"/>
    </row>
    <row r="42" spans="1:11" s="34" customFormat="1">
      <c r="A42" s="334" t="s">
        <v>88</v>
      </c>
      <c r="B42" s="335" t="s">
        <v>400</v>
      </c>
      <c r="C42" s="343">
        <f t="shared" ref="C42:C47" si="12">D42+E42</f>
        <v>459</v>
      </c>
      <c r="D42" s="324">
        <f>D43+D44</f>
        <v>446</v>
      </c>
      <c r="E42" s="324">
        <f>E43+E44</f>
        <v>13</v>
      </c>
      <c r="F42" s="338">
        <f t="shared" ref="F42:F47" si="13">G42+H42</f>
        <v>0</v>
      </c>
      <c r="G42" s="324">
        <f>G43+G44</f>
        <v>0</v>
      </c>
      <c r="H42" s="324">
        <f>H43+H44</f>
        <v>0</v>
      </c>
      <c r="I42" s="232"/>
      <c r="J42" s="232"/>
      <c r="K42" s="331"/>
    </row>
    <row r="43" spans="1:11">
      <c r="A43" s="340" t="s">
        <v>375</v>
      </c>
      <c r="B43" s="322" t="s">
        <v>401</v>
      </c>
      <c r="C43" s="344">
        <f t="shared" si="12"/>
        <v>381</v>
      </c>
      <c r="D43" s="35">
        <v>370</v>
      </c>
      <c r="E43" s="35">
        <v>11</v>
      </c>
      <c r="F43" s="338">
        <f t="shared" si="13"/>
        <v>0</v>
      </c>
      <c r="G43" s="35"/>
      <c r="H43" s="35"/>
      <c r="I43" s="158"/>
      <c r="J43" s="158"/>
      <c r="K43" s="14"/>
    </row>
    <row r="44" spans="1:11">
      <c r="A44" s="340" t="s">
        <v>375</v>
      </c>
      <c r="B44" s="322" t="s">
        <v>402</v>
      </c>
      <c r="C44" s="344">
        <f t="shared" si="12"/>
        <v>78</v>
      </c>
      <c r="D44" s="35">
        <v>76</v>
      </c>
      <c r="E44" s="35">
        <v>2</v>
      </c>
      <c r="F44" s="339">
        <f t="shared" si="13"/>
        <v>0</v>
      </c>
      <c r="G44" s="35"/>
      <c r="H44" s="35"/>
      <c r="I44" s="158"/>
      <c r="J44" s="158"/>
      <c r="K44" s="14"/>
    </row>
    <row r="45" spans="1:11" s="34" customFormat="1">
      <c r="A45" s="334" t="s">
        <v>89</v>
      </c>
      <c r="B45" s="335" t="s">
        <v>403</v>
      </c>
      <c r="C45" s="343">
        <f t="shared" si="12"/>
        <v>1017</v>
      </c>
      <c r="D45" s="324">
        <f>D46+D47</f>
        <v>987</v>
      </c>
      <c r="E45" s="324">
        <f>E46+E47</f>
        <v>30</v>
      </c>
      <c r="F45" s="338">
        <f t="shared" si="13"/>
        <v>0</v>
      </c>
      <c r="G45" s="324">
        <f>G46+G47</f>
        <v>0</v>
      </c>
      <c r="H45" s="324">
        <f>H46+H47</f>
        <v>0</v>
      </c>
      <c r="I45" s="232"/>
      <c r="J45" s="232"/>
      <c r="K45" s="331"/>
    </row>
    <row r="46" spans="1:11">
      <c r="A46" s="340" t="s">
        <v>375</v>
      </c>
      <c r="B46" s="322" t="s">
        <v>404</v>
      </c>
      <c r="C46" s="344">
        <f t="shared" si="12"/>
        <v>665</v>
      </c>
      <c r="D46" s="35">
        <v>645</v>
      </c>
      <c r="E46" s="35">
        <v>20</v>
      </c>
      <c r="F46" s="339">
        <f t="shared" si="13"/>
        <v>0</v>
      </c>
      <c r="G46" s="35"/>
      <c r="H46" s="35"/>
      <c r="I46" s="158"/>
      <c r="J46" s="158"/>
      <c r="K46" s="14"/>
    </row>
    <row r="47" spans="1:11">
      <c r="A47" s="340" t="s">
        <v>375</v>
      </c>
      <c r="B47" s="322" t="s">
        <v>405</v>
      </c>
      <c r="C47" s="344">
        <f t="shared" si="12"/>
        <v>352</v>
      </c>
      <c r="D47" s="35">
        <v>342</v>
      </c>
      <c r="E47" s="35">
        <v>10</v>
      </c>
      <c r="F47" s="339">
        <f t="shared" si="13"/>
        <v>0</v>
      </c>
      <c r="G47" s="35"/>
      <c r="H47" s="35"/>
      <c r="I47" s="158"/>
      <c r="J47" s="158"/>
      <c r="K47" s="14"/>
    </row>
    <row r="48" spans="1:11">
      <c r="A48" s="323"/>
      <c r="B48" s="322"/>
      <c r="C48" s="344"/>
      <c r="D48" s="35"/>
      <c r="E48" s="35"/>
      <c r="F48" s="338"/>
      <c r="G48" s="35"/>
      <c r="H48" s="230"/>
      <c r="I48" s="158"/>
      <c r="J48" s="158"/>
      <c r="K48" s="14"/>
    </row>
    <row r="49" spans="1:11">
      <c r="F49" s="338"/>
    </row>
    <row r="50" spans="1:11">
      <c r="F50" s="338"/>
    </row>
    <row r="51" spans="1:11">
      <c r="F51" s="339"/>
    </row>
    <row r="52" spans="1:11">
      <c r="F52" s="339"/>
    </row>
    <row r="53" spans="1:11">
      <c r="A53" s="36"/>
    </row>
    <row r="54" spans="1:11">
      <c r="A54" s="36"/>
      <c r="B54" s="41"/>
      <c r="C54" s="348"/>
      <c r="D54" s="43"/>
      <c r="E54" s="43"/>
      <c r="F54" s="43"/>
      <c r="G54" s="43"/>
      <c r="H54" s="43"/>
      <c r="I54" s="43"/>
      <c r="J54" s="43"/>
      <c r="K54" s="44"/>
    </row>
    <row r="55" spans="1:11">
      <c r="A55" s="36"/>
      <c r="B55" s="41"/>
      <c r="C55" s="348"/>
      <c r="D55" s="43"/>
      <c r="E55" s="43"/>
      <c r="F55" s="43"/>
      <c r="G55" s="43"/>
      <c r="H55" s="43"/>
      <c r="I55" s="43"/>
      <c r="J55" s="43"/>
      <c r="K55" s="44"/>
    </row>
    <row r="56" spans="1:11">
      <c r="A56" s="36"/>
      <c r="B56" s="41"/>
      <c r="C56" s="348"/>
      <c r="D56" s="43"/>
      <c r="E56" s="43"/>
      <c r="F56" s="43"/>
      <c r="G56" s="43"/>
      <c r="H56" s="43"/>
      <c r="I56" s="43"/>
      <c r="J56" s="43"/>
      <c r="K56" s="44"/>
    </row>
    <row r="57" spans="1:11">
      <c r="A57" s="36"/>
      <c r="B57" s="41"/>
      <c r="C57" s="348"/>
      <c r="D57" s="43"/>
      <c r="E57" s="43"/>
      <c r="F57" s="43"/>
      <c r="G57" s="43"/>
      <c r="H57" s="43"/>
      <c r="I57" s="43"/>
      <c r="J57" s="43"/>
      <c r="K57" s="44"/>
    </row>
    <row r="58" spans="1:11">
      <c r="A58" s="36"/>
      <c r="B58" s="41"/>
      <c r="C58" s="348"/>
      <c r="D58" s="43"/>
      <c r="E58" s="43"/>
      <c r="F58" s="43"/>
      <c r="G58" s="43"/>
      <c r="H58" s="43"/>
      <c r="I58" s="43"/>
      <c r="J58" s="43"/>
      <c r="K58" s="44"/>
    </row>
    <row r="59" spans="1:11">
      <c r="A59" s="36"/>
      <c r="B59" s="41"/>
      <c r="C59" s="348"/>
      <c r="D59" s="43"/>
      <c r="E59" s="43"/>
      <c r="F59" s="43"/>
      <c r="G59" s="43"/>
      <c r="H59" s="43"/>
      <c r="I59" s="43"/>
      <c r="J59" s="43"/>
      <c r="K59" s="44"/>
    </row>
    <row r="60" spans="1:11">
      <c r="A60" s="36"/>
      <c r="B60" s="41"/>
      <c r="C60" s="348"/>
      <c r="D60" s="43"/>
      <c r="E60" s="43"/>
      <c r="F60" s="43"/>
      <c r="G60" s="43"/>
      <c r="H60" s="43"/>
      <c r="I60" s="43"/>
      <c r="J60" s="43"/>
      <c r="K60" s="44"/>
    </row>
    <row r="61" spans="1:11">
      <c r="A61" s="36"/>
      <c r="B61" s="41"/>
      <c r="C61" s="348"/>
      <c r="D61" s="43"/>
      <c r="E61" s="43"/>
      <c r="F61" s="43"/>
      <c r="G61" s="43"/>
      <c r="H61" s="43"/>
      <c r="I61" s="43"/>
      <c r="J61" s="43"/>
      <c r="K61" s="44"/>
    </row>
    <row r="62" spans="1:11">
      <c r="A62" s="36"/>
      <c r="B62" s="41"/>
      <c r="C62" s="348"/>
      <c r="D62" s="43"/>
      <c r="E62" s="43"/>
      <c r="F62" s="43"/>
      <c r="G62" s="43"/>
      <c r="H62" s="43"/>
      <c r="I62" s="43"/>
      <c r="J62" s="43"/>
      <c r="K62" s="44"/>
    </row>
    <row r="63" spans="1:11">
      <c r="B63" s="46"/>
      <c r="C63" s="349"/>
      <c r="D63" s="43"/>
      <c r="E63" s="43"/>
      <c r="F63" s="43"/>
      <c r="G63" s="43"/>
      <c r="H63" s="43"/>
      <c r="I63" s="43"/>
      <c r="J63" s="43"/>
      <c r="K63" s="44"/>
    </row>
    <row r="64" spans="1:11">
      <c r="B64" s="321"/>
      <c r="C64" s="350"/>
      <c r="D64" s="321"/>
      <c r="E64" s="330"/>
      <c r="F64" s="321"/>
      <c r="G64" s="330"/>
      <c r="H64" s="321"/>
      <c r="I64" s="321"/>
      <c r="J64" s="370"/>
    </row>
    <row r="65" spans="1:10">
      <c r="A65" s="48"/>
    </row>
    <row r="66" spans="1:10">
      <c r="A66" s="48"/>
      <c r="B66" s="25"/>
      <c r="C66" s="351"/>
      <c r="D66" s="25"/>
      <c r="E66" s="25"/>
      <c r="F66" s="25"/>
      <c r="G66" s="25"/>
      <c r="H66" s="25"/>
      <c r="I66" s="25"/>
      <c r="J66" s="25"/>
    </row>
    <row r="67" spans="1:10">
      <c r="A67" s="48"/>
      <c r="B67" s="25"/>
      <c r="C67" s="351"/>
      <c r="D67" s="25"/>
      <c r="E67" s="25"/>
      <c r="F67" s="25"/>
      <c r="G67" s="25"/>
      <c r="H67" s="25"/>
      <c r="I67" s="25"/>
      <c r="J67" s="25"/>
    </row>
    <row r="68" spans="1:10">
      <c r="A68" s="48"/>
      <c r="B68" s="25"/>
      <c r="C68" s="351"/>
      <c r="D68" s="25"/>
      <c r="E68" s="25"/>
      <c r="F68" s="25"/>
      <c r="G68" s="25"/>
      <c r="H68" s="25"/>
      <c r="I68" s="25"/>
      <c r="J68" s="25"/>
    </row>
    <row r="69" spans="1:10" s="40" customFormat="1">
      <c r="A69" s="48"/>
      <c r="B69" s="25"/>
      <c r="C69" s="351"/>
      <c r="D69" s="25"/>
      <c r="E69" s="25"/>
      <c r="F69" s="25"/>
      <c r="G69" s="25"/>
      <c r="H69" s="25"/>
      <c r="I69" s="25"/>
      <c r="J69" s="25"/>
    </row>
    <row r="70" spans="1:10" s="40" customFormat="1">
      <c r="A70" s="48"/>
      <c r="B70" s="25"/>
      <c r="C70" s="351"/>
      <c r="D70" s="25"/>
      <c r="E70" s="25"/>
      <c r="F70" s="25"/>
      <c r="G70" s="25"/>
      <c r="H70" s="25"/>
      <c r="I70" s="25"/>
      <c r="J70" s="25"/>
    </row>
    <row r="71" spans="1:10" s="40" customFormat="1">
      <c r="A71" s="48"/>
      <c r="B71" s="25"/>
      <c r="C71" s="351"/>
      <c r="D71" s="25"/>
      <c r="E71" s="25"/>
      <c r="F71" s="25"/>
      <c r="G71" s="25"/>
      <c r="H71" s="25"/>
      <c r="I71" s="25"/>
      <c r="J71" s="25"/>
    </row>
    <row r="72" spans="1:10" s="40" customFormat="1">
      <c r="A72" s="48"/>
      <c r="B72" s="25"/>
      <c r="C72" s="351"/>
      <c r="D72" s="25"/>
      <c r="E72" s="25"/>
      <c r="F72" s="25"/>
      <c r="G72" s="25"/>
      <c r="H72" s="25"/>
      <c r="I72" s="25"/>
      <c r="J72" s="25"/>
    </row>
    <row r="73" spans="1:10" s="40" customFormat="1">
      <c r="A73" s="48"/>
      <c r="B73" s="25"/>
      <c r="C73" s="351"/>
      <c r="D73" s="25"/>
      <c r="E73" s="25"/>
      <c r="F73" s="25"/>
      <c r="G73" s="25"/>
      <c r="H73" s="25"/>
      <c r="I73" s="25"/>
      <c r="J73" s="25"/>
    </row>
    <row r="74" spans="1:10" s="40" customFormat="1">
      <c r="A74" s="48"/>
      <c r="B74" s="25"/>
      <c r="C74" s="351"/>
      <c r="D74" s="25"/>
      <c r="E74" s="25"/>
      <c r="F74" s="25"/>
      <c r="G74" s="25"/>
      <c r="H74" s="25"/>
      <c r="I74" s="25"/>
      <c r="J74" s="25"/>
    </row>
    <row r="75" spans="1:10" s="40" customFormat="1">
      <c r="A75" s="48"/>
      <c r="B75" s="25"/>
      <c r="C75" s="351"/>
      <c r="D75" s="25"/>
      <c r="E75" s="25"/>
      <c r="F75" s="25"/>
      <c r="G75" s="25"/>
      <c r="H75" s="25"/>
      <c r="I75" s="25"/>
      <c r="J75" s="25"/>
    </row>
    <row r="76" spans="1:10" s="40" customFormat="1">
      <c r="A76" s="48"/>
      <c r="B76" s="25"/>
      <c r="C76" s="351"/>
      <c r="D76" s="25"/>
      <c r="E76" s="25"/>
      <c r="F76" s="25"/>
      <c r="G76" s="25"/>
      <c r="H76" s="25"/>
      <c r="I76" s="25"/>
      <c r="J76" s="25"/>
    </row>
    <row r="77" spans="1:10" s="40" customFormat="1">
      <c r="A77" s="48"/>
      <c r="B77" s="25"/>
      <c r="C77" s="351"/>
      <c r="D77" s="25"/>
      <c r="E77" s="25"/>
      <c r="F77" s="25"/>
      <c r="G77" s="25"/>
      <c r="H77" s="25"/>
      <c r="I77" s="25"/>
      <c r="J77" s="25"/>
    </row>
    <row r="78" spans="1:10" s="40" customFormat="1">
      <c r="A78" s="48"/>
      <c r="B78" s="25"/>
      <c r="C78" s="351"/>
      <c r="D78" s="25"/>
      <c r="E78" s="25"/>
      <c r="F78" s="25"/>
      <c r="G78" s="25"/>
      <c r="H78" s="25"/>
      <c r="I78" s="25"/>
      <c r="J78" s="25"/>
    </row>
    <row r="79" spans="1:10" s="40" customFormat="1">
      <c r="A79" s="48"/>
      <c r="B79" s="25"/>
      <c r="C79" s="351"/>
      <c r="D79" s="25"/>
      <c r="E79" s="25"/>
      <c r="F79" s="25"/>
      <c r="G79" s="25"/>
      <c r="H79" s="25"/>
      <c r="I79" s="25"/>
      <c r="J79" s="25"/>
    </row>
    <row r="80" spans="1:10" s="40" customFormat="1">
      <c r="A80" s="48"/>
      <c r="B80" s="25"/>
      <c r="C80" s="351"/>
      <c r="D80" s="25"/>
      <c r="E80" s="25"/>
      <c r="F80" s="25"/>
      <c r="G80" s="25"/>
      <c r="H80" s="25"/>
      <c r="I80" s="25"/>
      <c r="J80" s="25"/>
    </row>
    <row r="81" spans="1:10" s="40" customFormat="1">
      <c r="A81" s="48"/>
      <c r="B81" s="25"/>
      <c r="C81" s="351"/>
      <c r="D81" s="25"/>
      <c r="E81" s="25"/>
      <c r="F81" s="25"/>
      <c r="G81" s="25"/>
      <c r="H81" s="25"/>
      <c r="I81" s="25"/>
      <c r="J81" s="25"/>
    </row>
    <row r="82" spans="1:10" s="40" customFormat="1">
      <c r="A82" s="48"/>
      <c r="B82" s="25"/>
      <c r="C82" s="351"/>
      <c r="D82" s="25"/>
      <c r="E82" s="25"/>
      <c r="F82" s="25"/>
      <c r="G82" s="25"/>
      <c r="H82" s="25"/>
      <c r="I82" s="25"/>
      <c r="J82" s="25"/>
    </row>
    <row r="83" spans="1:10" s="40" customFormat="1">
      <c r="A83" s="48"/>
      <c r="B83" s="25"/>
      <c r="C83" s="351"/>
      <c r="D83" s="25"/>
      <c r="E83" s="25"/>
      <c r="F83" s="25"/>
      <c r="G83" s="25"/>
      <c r="H83" s="25"/>
      <c r="I83" s="25"/>
      <c r="J83" s="25"/>
    </row>
    <row r="84" spans="1:10" s="40" customFormat="1">
      <c r="A84" s="48"/>
      <c r="B84" s="25"/>
      <c r="C84" s="351"/>
      <c r="D84" s="25"/>
      <c r="E84" s="25"/>
      <c r="F84" s="25"/>
      <c r="G84" s="25"/>
      <c r="H84" s="25"/>
      <c r="I84" s="25"/>
      <c r="J84" s="25"/>
    </row>
    <row r="85" spans="1:10" s="40" customFormat="1">
      <c r="A85" s="48"/>
      <c r="B85" s="25"/>
      <c r="C85" s="351"/>
      <c r="D85" s="25"/>
      <c r="E85" s="25"/>
      <c r="F85" s="25"/>
      <c r="G85" s="25"/>
      <c r="H85" s="25"/>
      <c r="I85" s="25"/>
      <c r="J85" s="25"/>
    </row>
    <row r="86" spans="1:10" s="40" customFormat="1">
      <c r="A86" s="48"/>
      <c r="B86" s="25"/>
      <c r="C86" s="351"/>
      <c r="D86" s="25"/>
      <c r="E86" s="25"/>
      <c r="F86" s="25"/>
      <c r="G86" s="25"/>
      <c r="H86" s="25"/>
      <c r="I86" s="25"/>
      <c r="J86" s="25"/>
    </row>
    <row r="87" spans="1:10" s="40" customFormat="1">
      <c r="A87" s="48"/>
      <c r="B87" s="25"/>
      <c r="C87" s="351"/>
      <c r="D87" s="25"/>
      <c r="E87" s="25"/>
      <c r="F87" s="25"/>
      <c r="G87" s="25"/>
      <c r="H87" s="25"/>
      <c r="I87" s="25"/>
      <c r="J87" s="25"/>
    </row>
    <row r="88" spans="1:10" s="40" customFormat="1">
      <c r="A88" s="48"/>
      <c r="B88" s="25"/>
      <c r="C88" s="351"/>
      <c r="D88" s="25"/>
      <c r="E88" s="25"/>
      <c r="F88" s="25"/>
      <c r="G88" s="25"/>
      <c r="H88" s="25"/>
      <c r="I88" s="25"/>
      <c r="J88" s="25"/>
    </row>
    <row r="89" spans="1:10" s="40" customFormat="1">
      <c r="A89" s="48"/>
      <c r="B89" s="25"/>
      <c r="C89" s="351"/>
      <c r="D89" s="25"/>
      <c r="E89" s="25"/>
      <c r="F89" s="25"/>
      <c r="G89" s="25"/>
      <c r="H89" s="25"/>
      <c r="I89" s="25"/>
      <c r="J89" s="25"/>
    </row>
    <row r="90" spans="1:10" s="40" customFormat="1">
      <c r="A90" s="48"/>
      <c r="B90" s="25"/>
      <c r="C90" s="351"/>
      <c r="D90" s="25"/>
      <c r="E90" s="25"/>
      <c r="F90" s="25"/>
      <c r="G90" s="25"/>
      <c r="H90" s="25"/>
      <c r="I90" s="25"/>
      <c r="J90" s="25"/>
    </row>
    <row r="91" spans="1:10" s="40" customFormat="1">
      <c r="A91" s="48"/>
      <c r="B91" s="25"/>
      <c r="C91" s="351"/>
      <c r="D91" s="25"/>
      <c r="E91" s="25"/>
      <c r="F91" s="25"/>
      <c r="G91" s="25"/>
      <c r="H91" s="25"/>
      <c r="I91" s="25"/>
      <c r="J91" s="25"/>
    </row>
    <row r="92" spans="1:10" s="40" customFormat="1">
      <c r="A92" s="48"/>
      <c r="B92" s="25"/>
      <c r="C92" s="351"/>
      <c r="D92" s="25"/>
      <c r="E92" s="25"/>
      <c r="F92" s="25"/>
      <c r="G92" s="25"/>
      <c r="H92" s="25"/>
      <c r="I92" s="25"/>
      <c r="J92" s="25"/>
    </row>
    <row r="93" spans="1:10" s="40" customFormat="1">
      <c r="A93" s="48"/>
      <c r="B93" s="25"/>
      <c r="C93" s="351"/>
      <c r="D93" s="25"/>
      <c r="E93" s="25"/>
      <c r="F93" s="25"/>
      <c r="G93" s="25"/>
      <c r="H93" s="25"/>
      <c r="I93" s="25"/>
      <c r="J93" s="25"/>
    </row>
    <row r="94" spans="1:10" s="40" customFormat="1">
      <c r="A94" s="48"/>
      <c r="B94" s="25"/>
      <c r="C94" s="351"/>
      <c r="D94" s="25"/>
      <c r="E94" s="25"/>
      <c r="F94" s="25"/>
      <c r="G94" s="25"/>
      <c r="H94" s="25"/>
      <c r="I94" s="25"/>
      <c r="J94" s="25"/>
    </row>
    <row r="95" spans="1:10" s="40" customFormat="1">
      <c r="A95" s="48"/>
      <c r="B95" s="25"/>
      <c r="C95" s="351"/>
      <c r="D95" s="25"/>
      <c r="E95" s="25"/>
      <c r="F95" s="25"/>
      <c r="G95" s="25"/>
      <c r="H95" s="25"/>
      <c r="I95" s="25"/>
      <c r="J95" s="25"/>
    </row>
    <row r="96" spans="1:10" s="40" customFormat="1">
      <c r="A96" s="48"/>
      <c r="B96" s="25"/>
      <c r="C96" s="351"/>
      <c r="D96" s="25"/>
      <c r="E96" s="25"/>
      <c r="F96" s="25"/>
      <c r="G96" s="25"/>
      <c r="H96" s="25"/>
      <c r="I96" s="25"/>
      <c r="J96" s="25"/>
    </row>
    <row r="97" spans="1:10" s="40" customFormat="1">
      <c r="A97" s="48"/>
      <c r="B97" s="25"/>
      <c r="C97" s="351"/>
      <c r="D97" s="25"/>
      <c r="E97" s="25"/>
      <c r="F97" s="25"/>
      <c r="G97" s="25"/>
      <c r="H97" s="25"/>
      <c r="I97" s="25"/>
      <c r="J97" s="25"/>
    </row>
    <row r="98" spans="1:10" s="40" customFormat="1">
      <c r="A98" s="48"/>
      <c r="B98" s="25"/>
      <c r="C98" s="351"/>
      <c r="D98" s="25"/>
      <c r="E98" s="25"/>
      <c r="F98" s="25"/>
      <c r="G98" s="25"/>
      <c r="H98" s="25"/>
      <c r="I98" s="25"/>
      <c r="J98" s="25"/>
    </row>
    <row r="99" spans="1:10" s="40" customFormat="1">
      <c r="A99" s="48"/>
      <c r="B99" s="25"/>
      <c r="C99" s="351"/>
      <c r="D99" s="25"/>
      <c r="E99" s="25"/>
      <c r="F99" s="25"/>
      <c r="G99" s="25"/>
      <c r="H99" s="25"/>
      <c r="I99" s="25"/>
      <c r="J99" s="25"/>
    </row>
    <row r="100" spans="1:10" s="40" customFormat="1">
      <c r="A100" s="48"/>
      <c r="B100" s="25"/>
      <c r="C100" s="351"/>
      <c r="D100" s="25"/>
      <c r="E100" s="25"/>
      <c r="F100" s="25"/>
      <c r="G100" s="25"/>
      <c r="H100" s="25"/>
      <c r="I100" s="25"/>
      <c r="J100" s="25"/>
    </row>
    <row r="101" spans="1:10" s="40" customFormat="1">
      <c r="A101" s="48"/>
      <c r="B101" s="25"/>
      <c r="C101" s="351"/>
      <c r="D101" s="25"/>
      <c r="E101" s="25"/>
      <c r="F101" s="25"/>
      <c r="G101" s="25"/>
      <c r="H101" s="25"/>
      <c r="I101" s="25"/>
      <c r="J101" s="25"/>
    </row>
    <row r="102" spans="1:10" s="40" customFormat="1">
      <c r="A102" s="48"/>
      <c r="B102" s="25"/>
      <c r="C102" s="351"/>
      <c r="D102" s="25"/>
      <c r="E102" s="25"/>
      <c r="F102" s="25"/>
      <c r="G102" s="25"/>
      <c r="H102" s="25"/>
      <c r="I102" s="25"/>
      <c r="J102" s="25"/>
    </row>
    <row r="103" spans="1:10" s="40" customFormat="1">
      <c r="A103" s="48"/>
      <c r="B103" s="25"/>
      <c r="C103" s="351"/>
      <c r="D103" s="25"/>
      <c r="E103" s="25"/>
      <c r="F103" s="25"/>
      <c r="G103" s="25"/>
      <c r="H103" s="25"/>
      <c r="I103" s="25"/>
      <c r="J103" s="25"/>
    </row>
    <row r="104" spans="1:10" s="40" customFormat="1">
      <c r="A104" s="48"/>
      <c r="B104" s="25"/>
      <c r="C104" s="351"/>
      <c r="D104" s="25"/>
      <c r="E104" s="25"/>
      <c r="F104" s="25"/>
      <c r="G104" s="25"/>
      <c r="H104" s="25"/>
      <c r="I104" s="25"/>
      <c r="J104" s="25"/>
    </row>
    <row r="105" spans="1:10" s="40" customFormat="1">
      <c r="A105" s="48"/>
      <c r="B105" s="25"/>
      <c r="C105" s="351"/>
      <c r="D105" s="25"/>
      <c r="E105" s="25"/>
      <c r="F105" s="25"/>
      <c r="G105" s="25"/>
      <c r="H105" s="25"/>
      <c r="I105" s="25"/>
      <c r="J105" s="25"/>
    </row>
    <row r="106" spans="1:10" s="40" customFormat="1">
      <c r="A106" s="48"/>
      <c r="B106" s="25"/>
      <c r="C106" s="351"/>
      <c r="D106" s="25"/>
      <c r="E106" s="25"/>
      <c r="F106" s="25"/>
      <c r="G106" s="25"/>
      <c r="H106" s="25"/>
      <c r="I106" s="25"/>
      <c r="J106" s="25"/>
    </row>
    <row r="107" spans="1:10" s="40" customFormat="1">
      <c r="A107" s="48"/>
      <c r="B107" s="25"/>
      <c r="C107" s="351"/>
      <c r="D107" s="25"/>
      <c r="E107" s="25"/>
      <c r="F107" s="25"/>
      <c r="G107" s="25"/>
      <c r="H107" s="25"/>
      <c r="I107" s="25"/>
      <c r="J107" s="25"/>
    </row>
    <row r="108" spans="1:10" s="40" customFormat="1">
      <c r="A108" s="48"/>
      <c r="B108" s="25"/>
      <c r="C108" s="351"/>
      <c r="D108" s="25"/>
      <c r="E108" s="25"/>
      <c r="F108" s="25"/>
      <c r="G108" s="25"/>
      <c r="H108" s="25"/>
      <c r="I108" s="25"/>
      <c r="J108" s="25"/>
    </row>
    <row r="109" spans="1:10" s="40" customFormat="1">
      <c r="A109" s="48"/>
      <c r="B109" s="25"/>
      <c r="C109" s="351"/>
      <c r="D109" s="25"/>
      <c r="E109" s="25"/>
      <c r="F109" s="25"/>
      <c r="G109" s="25"/>
      <c r="H109" s="25"/>
      <c r="I109" s="25"/>
      <c r="J109" s="25"/>
    </row>
    <row r="110" spans="1:10" s="40" customFormat="1">
      <c r="A110" s="48"/>
      <c r="B110" s="25"/>
      <c r="C110" s="351"/>
      <c r="D110" s="25"/>
      <c r="E110" s="25"/>
      <c r="F110" s="25"/>
      <c r="G110" s="25"/>
      <c r="H110" s="25"/>
      <c r="I110" s="25"/>
      <c r="J110" s="25"/>
    </row>
    <row r="111" spans="1:10" s="40" customFormat="1">
      <c r="A111" s="48"/>
      <c r="B111" s="25"/>
      <c r="C111" s="351"/>
      <c r="D111" s="25"/>
      <c r="E111" s="25"/>
      <c r="F111" s="25"/>
      <c r="G111" s="25"/>
      <c r="H111" s="25"/>
      <c r="I111" s="25"/>
      <c r="J111" s="25"/>
    </row>
    <row r="112" spans="1:10" s="40" customFormat="1">
      <c r="A112" s="48"/>
      <c r="B112" s="25"/>
      <c r="C112" s="351"/>
      <c r="D112" s="25"/>
      <c r="E112" s="25"/>
      <c r="F112" s="25"/>
      <c r="G112" s="25"/>
      <c r="H112" s="25"/>
      <c r="I112" s="25"/>
      <c r="J112" s="25"/>
    </row>
    <row r="113" spans="1:10" s="40" customFormat="1">
      <c r="A113" s="48"/>
      <c r="B113" s="25"/>
      <c r="C113" s="351"/>
      <c r="D113" s="25"/>
      <c r="E113" s="25"/>
      <c r="F113" s="25"/>
      <c r="G113" s="25"/>
      <c r="H113" s="25"/>
      <c r="I113" s="25"/>
      <c r="J113" s="25"/>
    </row>
    <row r="114" spans="1:10" s="40" customFormat="1">
      <c r="A114" s="48"/>
      <c r="B114" s="25"/>
      <c r="C114" s="351"/>
      <c r="D114" s="25"/>
      <c r="E114" s="25"/>
      <c r="F114" s="25"/>
      <c r="G114" s="25"/>
      <c r="H114" s="25"/>
      <c r="I114" s="25"/>
      <c r="J114" s="25"/>
    </row>
    <row r="115" spans="1:10" s="40" customFormat="1">
      <c r="A115" s="48"/>
      <c r="B115" s="25"/>
      <c r="C115" s="351"/>
      <c r="D115" s="25"/>
      <c r="E115" s="25"/>
      <c r="F115" s="25"/>
      <c r="G115" s="25"/>
      <c r="H115" s="25"/>
      <c r="I115" s="25"/>
      <c r="J115" s="25"/>
    </row>
    <row r="116" spans="1:10" s="40" customFormat="1">
      <c r="A116" s="48"/>
      <c r="B116" s="25"/>
      <c r="C116" s="351"/>
      <c r="D116" s="25"/>
      <c r="E116" s="25"/>
      <c r="F116" s="25"/>
      <c r="G116" s="25"/>
      <c r="H116" s="25"/>
      <c r="I116" s="25"/>
      <c r="J116" s="25"/>
    </row>
    <row r="117" spans="1:10" s="40" customFormat="1">
      <c r="A117" s="48"/>
      <c r="B117" s="25"/>
      <c r="C117" s="351"/>
      <c r="D117" s="25"/>
      <c r="E117" s="25"/>
      <c r="F117" s="25"/>
      <c r="G117" s="25"/>
      <c r="H117" s="25"/>
      <c r="I117" s="25"/>
      <c r="J117" s="25"/>
    </row>
    <row r="118" spans="1:10" s="40" customFormat="1">
      <c r="A118" s="48"/>
      <c r="B118" s="25"/>
      <c r="C118" s="351"/>
      <c r="D118" s="25"/>
      <c r="E118" s="25"/>
      <c r="F118" s="25"/>
      <c r="G118" s="25"/>
      <c r="H118" s="25"/>
      <c r="I118" s="25"/>
      <c r="J118" s="25"/>
    </row>
    <row r="119" spans="1:10" s="40" customFormat="1">
      <c r="A119" s="48"/>
      <c r="B119" s="25"/>
      <c r="C119" s="351"/>
      <c r="D119" s="25"/>
      <c r="E119" s="25"/>
      <c r="F119" s="25"/>
      <c r="G119" s="25"/>
      <c r="H119" s="25"/>
      <c r="I119" s="25"/>
      <c r="J119" s="25"/>
    </row>
    <row r="120" spans="1:10" s="40" customFormat="1">
      <c r="A120" s="48"/>
      <c r="B120" s="25"/>
      <c r="C120" s="351"/>
      <c r="D120" s="25"/>
      <c r="E120" s="25"/>
      <c r="F120" s="25"/>
      <c r="G120" s="25"/>
      <c r="H120" s="25"/>
      <c r="I120" s="25"/>
      <c r="J120" s="25"/>
    </row>
    <row r="121" spans="1:10" s="40" customFormat="1">
      <c r="A121" s="48"/>
      <c r="B121" s="25"/>
      <c r="C121" s="351"/>
      <c r="D121" s="25"/>
      <c r="E121" s="25"/>
      <c r="F121" s="25"/>
      <c r="G121" s="25"/>
      <c r="H121" s="25"/>
      <c r="I121" s="25"/>
      <c r="J121" s="25"/>
    </row>
    <row r="122" spans="1:10" s="40" customFormat="1">
      <c r="A122" s="48"/>
      <c r="B122" s="25"/>
      <c r="C122" s="351"/>
      <c r="D122" s="25"/>
      <c r="E122" s="25"/>
      <c r="F122" s="25"/>
      <c r="G122" s="25"/>
      <c r="H122" s="25"/>
      <c r="I122" s="25"/>
      <c r="J122" s="25"/>
    </row>
    <row r="123" spans="1:10" s="40" customFormat="1">
      <c r="A123" s="48"/>
      <c r="B123" s="25"/>
      <c r="C123" s="351"/>
      <c r="D123" s="25"/>
      <c r="E123" s="25"/>
      <c r="F123" s="25"/>
      <c r="G123" s="25"/>
      <c r="H123" s="25"/>
      <c r="I123" s="25"/>
      <c r="J123" s="25"/>
    </row>
    <row r="124" spans="1:10" s="40" customFormat="1">
      <c r="A124" s="48"/>
      <c r="B124" s="25"/>
      <c r="C124" s="351"/>
      <c r="D124" s="25"/>
      <c r="E124" s="25"/>
      <c r="F124" s="25"/>
      <c r="G124" s="25"/>
      <c r="H124" s="25"/>
      <c r="I124" s="25"/>
      <c r="J124" s="25"/>
    </row>
    <row r="125" spans="1:10" s="40" customFormat="1">
      <c r="A125" s="48"/>
      <c r="B125" s="25"/>
      <c r="C125" s="351"/>
      <c r="D125" s="25"/>
      <c r="E125" s="25"/>
      <c r="F125" s="25"/>
      <c r="G125" s="25"/>
      <c r="H125" s="25"/>
      <c r="I125" s="25"/>
      <c r="J125" s="25"/>
    </row>
    <row r="126" spans="1:10" s="40" customFormat="1">
      <c r="A126" s="48"/>
      <c r="B126" s="25"/>
      <c r="C126" s="351"/>
      <c r="D126" s="25"/>
      <c r="E126" s="25"/>
      <c r="F126" s="25"/>
      <c r="G126" s="25"/>
      <c r="H126" s="25"/>
      <c r="I126" s="25"/>
      <c r="J126" s="25"/>
    </row>
    <row r="127" spans="1:10" s="40" customFormat="1">
      <c r="A127" s="48"/>
      <c r="B127" s="25"/>
      <c r="C127" s="351"/>
      <c r="D127" s="25"/>
      <c r="E127" s="25"/>
      <c r="F127" s="25"/>
      <c r="G127" s="25"/>
      <c r="H127" s="25"/>
      <c r="I127" s="25"/>
      <c r="J127" s="25"/>
    </row>
    <row r="128" spans="1:10" s="40" customFormat="1">
      <c r="A128" s="48"/>
      <c r="B128" s="25"/>
      <c r="C128" s="351"/>
      <c r="D128" s="25"/>
      <c r="E128" s="25"/>
      <c r="F128" s="25"/>
      <c r="G128" s="25"/>
      <c r="H128" s="25"/>
      <c r="I128" s="25"/>
      <c r="J128" s="25"/>
    </row>
    <row r="129" spans="1:10" s="40" customFormat="1">
      <c r="A129" s="48"/>
      <c r="B129" s="25"/>
      <c r="C129" s="351"/>
      <c r="D129" s="25"/>
      <c r="E129" s="25"/>
      <c r="F129" s="25"/>
      <c r="G129" s="25"/>
      <c r="H129" s="25"/>
      <c r="I129" s="25"/>
      <c r="J129" s="25"/>
    </row>
    <row r="130" spans="1:10" s="40" customFormat="1">
      <c r="A130" s="48"/>
      <c r="B130" s="25"/>
      <c r="C130" s="351"/>
      <c r="D130" s="25"/>
      <c r="E130" s="25"/>
      <c r="F130" s="25"/>
      <c r="G130" s="25"/>
      <c r="H130" s="25"/>
      <c r="I130" s="25"/>
      <c r="J130" s="25"/>
    </row>
    <row r="131" spans="1:10" s="40" customFormat="1">
      <c r="A131" s="48"/>
      <c r="B131" s="25"/>
      <c r="C131" s="351"/>
      <c r="D131" s="25"/>
      <c r="E131" s="25"/>
      <c r="F131" s="25"/>
      <c r="G131" s="25"/>
      <c r="H131" s="25"/>
      <c r="I131" s="25"/>
      <c r="J131" s="25"/>
    </row>
    <row r="132" spans="1:10" s="40" customFormat="1">
      <c r="A132" s="48"/>
      <c r="B132" s="25"/>
      <c r="C132" s="351"/>
      <c r="D132" s="25"/>
      <c r="E132" s="25"/>
      <c r="F132" s="25"/>
      <c r="G132" s="25"/>
      <c r="H132" s="25"/>
      <c r="I132" s="25"/>
      <c r="J132" s="25"/>
    </row>
    <row r="133" spans="1:10" s="40" customFormat="1">
      <c r="A133" s="48"/>
      <c r="B133" s="25"/>
      <c r="C133" s="351"/>
      <c r="D133" s="25"/>
      <c r="E133" s="25"/>
      <c r="F133" s="25"/>
      <c r="G133" s="25"/>
      <c r="H133" s="25"/>
      <c r="I133" s="25"/>
      <c r="J133" s="25"/>
    </row>
    <row r="134" spans="1:10" s="40" customFormat="1">
      <c r="A134" s="48"/>
      <c r="B134" s="25"/>
      <c r="C134" s="351"/>
      <c r="D134" s="25"/>
      <c r="E134" s="25"/>
      <c r="F134" s="25"/>
      <c r="G134" s="25"/>
      <c r="H134" s="25"/>
      <c r="I134" s="25"/>
      <c r="J134" s="25"/>
    </row>
    <row r="135" spans="1:10" s="40" customFormat="1">
      <c r="A135" s="48"/>
      <c r="B135" s="25"/>
      <c r="C135" s="351"/>
      <c r="D135" s="25"/>
      <c r="E135" s="25"/>
      <c r="F135" s="25"/>
      <c r="G135" s="25"/>
      <c r="H135" s="25"/>
      <c r="I135" s="25"/>
      <c r="J135" s="25"/>
    </row>
    <row r="136" spans="1:10" s="40" customFormat="1">
      <c r="A136" s="48"/>
      <c r="B136" s="25"/>
      <c r="C136" s="351"/>
      <c r="D136" s="25"/>
      <c r="E136" s="25"/>
      <c r="F136" s="25"/>
      <c r="G136" s="25"/>
      <c r="H136" s="25"/>
      <c r="I136" s="25"/>
      <c r="J136" s="25"/>
    </row>
    <row r="137" spans="1:10" s="40" customFormat="1">
      <c r="A137" s="48"/>
      <c r="B137" s="25"/>
      <c r="C137" s="351"/>
      <c r="D137" s="25"/>
      <c r="E137" s="25"/>
      <c r="F137" s="25"/>
      <c r="G137" s="25"/>
      <c r="H137" s="25"/>
      <c r="I137" s="25"/>
      <c r="J137" s="25"/>
    </row>
    <row r="138" spans="1:10" s="40" customFormat="1">
      <c r="A138" s="48"/>
      <c r="B138" s="25"/>
      <c r="C138" s="351"/>
      <c r="D138" s="25"/>
      <c r="E138" s="25"/>
      <c r="F138" s="25"/>
      <c r="G138" s="25"/>
      <c r="H138" s="25"/>
      <c r="I138" s="25"/>
      <c r="J138" s="25"/>
    </row>
    <row r="139" spans="1:10" s="40" customFormat="1">
      <c r="A139" s="48"/>
      <c r="B139" s="25"/>
      <c r="C139" s="351"/>
      <c r="D139" s="25"/>
      <c r="E139" s="25"/>
      <c r="F139" s="25"/>
      <c r="G139" s="25"/>
      <c r="H139" s="25"/>
      <c r="I139" s="25"/>
      <c r="J139" s="25"/>
    </row>
    <row r="140" spans="1:10" s="40" customFormat="1">
      <c r="A140" s="48"/>
      <c r="B140" s="25"/>
      <c r="C140" s="351"/>
      <c r="D140" s="25"/>
      <c r="E140" s="25"/>
      <c r="F140" s="25"/>
      <c r="G140" s="25"/>
      <c r="H140" s="25"/>
      <c r="I140" s="25"/>
      <c r="J140" s="25"/>
    </row>
    <row r="141" spans="1:10" s="40" customFormat="1">
      <c r="A141" s="48"/>
      <c r="B141" s="25"/>
      <c r="C141" s="351"/>
      <c r="D141" s="25"/>
      <c r="E141" s="25"/>
      <c r="F141" s="25"/>
      <c r="G141" s="25"/>
      <c r="H141" s="25"/>
      <c r="I141" s="25"/>
      <c r="J141" s="25"/>
    </row>
    <row r="142" spans="1:10" s="40" customFormat="1">
      <c r="A142" s="48"/>
      <c r="B142" s="25"/>
      <c r="C142" s="351"/>
      <c r="D142" s="25"/>
      <c r="E142" s="25"/>
      <c r="F142" s="25"/>
      <c r="G142" s="25"/>
      <c r="H142" s="25"/>
      <c r="I142" s="25"/>
      <c r="J142" s="25"/>
    </row>
    <row r="143" spans="1:10" s="40" customFormat="1">
      <c r="A143" s="48"/>
      <c r="B143" s="25"/>
      <c r="C143" s="351"/>
      <c r="D143" s="25"/>
      <c r="E143" s="25"/>
      <c r="F143" s="25"/>
      <c r="G143" s="25"/>
      <c r="H143" s="25"/>
      <c r="I143" s="25"/>
      <c r="J143" s="25"/>
    </row>
    <row r="144" spans="1:10" s="40" customFormat="1">
      <c r="A144" s="48"/>
      <c r="B144" s="25"/>
      <c r="C144" s="351"/>
      <c r="D144" s="25"/>
      <c r="E144" s="25"/>
      <c r="F144" s="25"/>
      <c r="G144" s="25"/>
      <c r="H144" s="25"/>
      <c r="I144" s="25"/>
      <c r="J144" s="25"/>
    </row>
    <row r="145" spans="1:10" s="40" customFormat="1">
      <c r="A145" s="48"/>
      <c r="B145" s="25"/>
      <c r="C145" s="351"/>
      <c r="D145" s="25"/>
      <c r="E145" s="25"/>
      <c r="F145" s="25"/>
      <c r="G145" s="25"/>
      <c r="H145" s="25"/>
      <c r="I145" s="25"/>
      <c r="J145" s="25"/>
    </row>
    <row r="146" spans="1:10" s="40" customFormat="1">
      <c r="A146" s="48"/>
      <c r="B146" s="25"/>
      <c r="C146" s="351"/>
      <c r="D146" s="25"/>
      <c r="E146" s="25"/>
      <c r="F146" s="25"/>
      <c r="G146" s="25"/>
      <c r="H146" s="25"/>
      <c r="I146" s="25"/>
      <c r="J146" s="25"/>
    </row>
    <row r="147" spans="1:10" s="40" customFormat="1">
      <c r="A147" s="48"/>
      <c r="B147" s="25"/>
      <c r="C147" s="351"/>
      <c r="D147" s="25"/>
      <c r="E147" s="25"/>
      <c r="F147" s="25"/>
      <c r="G147" s="25"/>
      <c r="H147" s="25"/>
      <c r="I147" s="25"/>
      <c r="J147" s="25"/>
    </row>
    <row r="148" spans="1:10" s="40" customFormat="1">
      <c r="A148" s="48"/>
      <c r="B148" s="25"/>
      <c r="C148" s="351"/>
      <c r="D148" s="25"/>
      <c r="E148" s="25"/>
      <c r="F148" s="25"/>
      <c r="G148" s="25"/>
      <c r="H148" s="25"/>
      <c r="I148" s="25"/>
      <c r="J148" s="25"/>
    </row>
    <row r="149" spans="1:10" s="40" customFormat="1">
      <c r="A149" s="48"/>
      <c r="B149" s="25"/>
      <c r="C149" s="351"/>
      <c r="D149" s="25"/>
      <c r="E149" s="25"/>
      <c r="F149" s="25"/>
      <c r="G149" s="25"/>
      <c r="H149" s="25"/>
      <c r="I149" s="25"/>
      <c r="J149" s="25"/>
    </row>
    <row r="150" spans="1:10" s="40" customFormat="1">
      <c r="A150" s="48"/>
      <c r="B150" s="25"/>
      <c r="C150" s="351"/>
      <c r="D150" s="25"/>
      <c r="E150" s="25"/>
      <c r="F150" s="25"/>
      <c r="G150" s="25"/>
      <c r="H150" s="25"/>
      <c r="I150" s="25"/>
      <c r="J150" s="25"/>
    </row>
    <row r="151" spans="1:10" s="40" customFormat="1">
      <c r="A151" s="48"/>
      <c r="B151" s="25"/>
      <c r="C151" s="351"/>
      <c r="D151" s="25"/>
      <c r="E151" s="25"/>
      <c r="F151" s="25"/>
      <c r="G151" s="25"/>
      <c r="H151" s="25"/>
      <c r="I151" s="25"/>
      <c r="J151" s="25"/>
    </row>
    <row r="152" spans="1:10" s="40" customFormat="1">
      <c r="A152" s="48"/>
      <c r="B152" s="25"/>
      <c r="C152" s="351"/>
      <c r="D152" s="25"/>
      <c r="E152" s="25"/>
      <c r="F152" s="25"/>
      <c r="G152" s="25"/>
      <c r="H152" s="25"/>
      <c r="I152" s="25"/>
      <c r="J152" s="25"/>
    </row>
    <row r="153" spans="1:10" s="40" customFormat="1">
      <c r="A153" s="48"/>
      <c r="B153" s="25"/>
      <c r="C153" s="351"/>
      <c r="D153" s="25"/>
      <c r="E153" s="25"/>
      <c r="F153" s="25"/>
      <c r="G153" s="25"/>
      <c r="H153" s="25"/>
      <c r="I153" s="25"/>
      <c r="J153" s="25"/>
    </row>
    <row r="154" spans="1:10" s="40" customFormat="1">
      <c r="A154" s="48"/>
      <c r="B154" s="25"/>
      <c r="C154" s="351"/>
      <c r="D154" s="25"/>
      <c r="E154" s="25"/>
      <c r="F154" s="25"/>
      <c r="G154" s="25"/>
      <c r="H154" s="25"/>
      <c r="I154" s="25"/>
      <c r="J154" s="25"/>
    </row>
    <row r="155" spans="1:10" s="40" customFormat="1">
      <c r="A155" s="48"/>
      <c r="B155" s="25"/>
      <c r="C155" s="351"/>
      <c r="D155" s="25"/>
      <c r="E155" s="25"/>
      <c r="F155" s="25"/>
      <c r="G155" s="25"/>
      <c r="H155" s="25"/>
      <c r="I155" s="25"/>
      <c r="J155" s="25"/>
    </row>
    <row r="156" spans="1:10" s="40" customFormat="1">
      <c r="A156" s="48"/>
      <c r="B156" s="25"/>
      <c r="C156" s="351"/>
      <c r="D156" s="25"/>
      <c r="E156" s="25"/>
      <c r="F156" s="25"/>
      <c r="G156" s="25"/>
      <c r="H156" s="25"/>
      <c r="I156" s="25"/>
      <c r="J156" s="25"/>
    </row>
    <row r="157" spans="1:10" s="40" customFormat="1">
      <c r="A157" s="48"/>
      <c r="B157" s="25"/>
      <c r="C157" s="351"/>
      <c r="D157" s="25"/>
      <c r="E157" s="25"/>
      <c r="F157" s="25"/>
      <c r="G157" s="25"/>
      <c r="H157" s="25"/>
      <c r="I157" s="25"/>
      <c r="J157" s="25"/>
    </row>
    <row r="158" spans="1:10" s="40" customFormat="1">
      <c r="A158" s="48"/>
      <c r="B158" s="25"/>
      <c r="C158" s="351"/>
      <c r="D158" s="25"/>
      <c r="E158" s="25"/>
      <c r="F158" s="25"/>
      <c r="G158" s="25"/>
      <c r="H158" s="25"/>
      <c r="I158" s="25"/>
      <c r="J158" s="25"/>
    </row>
    <row r="159" spans="1:10" s="40" customFormat="1">
      <c r="A159" s="48"/>
      <c r="B159" s="25"/>
      <c r="C159" s="351"/>
      <c r="D159" s="25"/>
      <c r="E159" s="25"/>
      <c r="F159" s="25"/>
      <c r="G159" s="25"/>
      <c r="H159" s="25"/>
      <c r="I159" s="25"/>
      <c r="J159" s="25"/>
    </row>
    <row r="160" spans="1:10" s="40" customFormat="1">
      <c r="A160" s="48"/>
      <c r="B160" s="25"/>
      <c r="C160" s="351"/>
      <c r="D160" s="25"/>
      <c r="E160" s="25"/>
      <c r="F160" s="25"/>
      <c r="G160" s="25"/>
      <c r="H160" s="25"/>
      <c r="I160" s="25"/>
      <c r="J160" s="25"/>
    </row>
    <row r="161" spans="1:10" s="40" customFormat="1">
      <c r="A161" s="48"/>
      <c r="B161" s="25"/>
      <c r="C161" s="351"/>
      <c r="D161" s="25"/>
      <c r="E161" s="25"/>
      <c r="F161" s="25"/>
      <c r="G161" s="25"/>
      <c r="H161" s="25"/>
      <c r="I161" s="25"/>
      <c r="J161" s="25"/>
    </row>
    <row r="162" spans="1:10" s="40" customFormat="1">
      <c r="A162" s="48"/>
      <c r="B162" s="25"/>
      <c r="C162" s="351"/>
      <c r="D162" s="25"/>
      <c r="E162" s="25"/>
      <c r="F162" s="25"/>
      <c r="G162" s="25"/>
      <c r="H162" s="25"/>
      <c r="I162" s="25"/>
      <c r="J162" s="25"/>
    </row>
    <row r="163" spans="1:10" s="40" customFormat="1">
      <c r="A163" s="48"/>
      <c r="B163" s="25"/>
      <c r="C163" s="351"/>
      <c r="D163" s="25"/>
      <c r="E163" s="25"/>
      <c r="F163" s="25"/>
      <c r="G163" s="25"/>
      <c r="H163" s="25"/>
      <c r="I163" s="25"/>
      <c r="J163" s="25"/>
    </row>
    <row r="164" spans="1:10" s="40" customFormat="1">
      <c r="A164" s="48"/>
      <c r="B164" s="25"/>
      <c r="C164" s="351"/>
      <c r="D164" s="25"/>
      <c r="E164" s="25"/>
      <c r="F164" s="25"/>
      <c r="G164" s="25"/>
      <c r="H164" s="25"/>
      <c r="I164" s="25"/>
      <c r="J164" s="25"/>
    </row>
    <row r="165" spans="1:10" s="40" customFormat="1">
      <c r="A165" s="48"/>
      <c r="B165" s="25"/>
      <c r="C165" s="351"/>
      <c r="D165" s="25"/>
      <c r="E165" s="25"/>
      <c r="F165" s="25"/>
      <c r="G165" s="25"/>
      <c r="H165" s="25"/>
      <c r="I165" s="25"/>
      <c r="J165" s="25"/>
    </row>
    <row r="166" spans="1:10" s="40" customFormat="1">
      <c r="A166" s="48"/>
      <c r="B166" s="25"/>
      <c r="C166" s="351"/>
      <c r="D166" s="25"/>
      <c r="E166" s="25"/>
      <c r="F166" s="25"/>
      <c r="G166" s="25"/>
      <c r="H166" s="25"/>
      <c r="I166" s="25"/>
      <c r="J166" s="25"/>
    </row>
    <row r="167" spans="1:10" s="40" customFormat="1">
      <c r="A167" s="48"/>
      <c r="B167" s="25"/>
      <c r="C167" s="351"/>
      <c r="D167" s="25"/>
      <c r="E167" s="25"/>
      <c r="F167" s="25"/>
      <c r="G167" s="25"/>
      <c r="H167" s="25"/>
      <c r="I167" s="25"/>
      <c r="J167" s="25"/>
    </row>
    <row r="168" spans="1:10" s="40" customFormat="1">
      <c r="A168" s="48"/>
      <c r="B168" s="25"/>
      <c r="C168" s="351"/>
      <c r="D168" s="25"/>
      <c r="E168" s="25"/>
      <c r="F168" s="25"/>
      <c r="G168" s="25"/>
      <c r="H168" s="25"/>
      <c r="I168" s="25"/>
      <c r="J168" s="25"/>
    </row>
    <row r="169" spans="1:10" s="40" customFormat="1">
      <c r="A169" s="48"/>
      <c r="B169" s="25"/>
      <c r="C169" s="351"/>
      <c r="D169" s="25"/>
      <c r="E169" s="25"/>
      <c r="F169" s="25"/>
      <c r="G169" s="25"/>
      <c r="H169" s="25"/>
      <c r="I169" s="25"/>
      <c r="J169" s="25"/>
    </row>
    <row r="170" spans="1:10" s="40" customFormat="1">
      <c r="A170" s="48"/>
      <c r="B170" s="25"/>
      <c r="C170" s="351"/>
      <c r="D170" s="25"/>
      <c r="E170" s="25"/>
      <c r="F170" s="25"/>
      <c r="G170" s="25"/>
      <c r="H170" s="25"/>
      <c r="I170" s="25"/>
      <c r="J170" s="25"/>
    </row>
    <row r="171" spans="1:10" s="40" customFormat="1">
      <c r="A171" s="48"/>
      <c r="B171" s="25"/>
      <c r="C171" s="351"/>
      <c r="D171" s="25"/>
      <c r="E171" s="25"/>
      <c r="F171" s="25"/>
      <c r="G171" s="25"/>
      <c r="H171" s="25"/>
      <c r="I171" s="25"/>
      <c r="J171" s="25"/>
    </row>
    <row r="172" spans="1:10" s="40" customFormat="1">
      <c r="A172" s="48"/>
      <c r="B172" s="25"/>
      <c r="C172" s="351"/>
      <c r="D172" s="25"/>
      <c r="E172" s="25"/>
      <c r="F172" s="25"/>
      <c r="G172" s="25"/>
      <c r="H172" s="25"/>
      <c r="I172" s="25"/>
      <c r="J172" s="25"/>
    </row>
    <row r="173" spans="1:10" s="40" customFormat="1">
      <c r="A173" s="48"/>
      <c r="B173" s="25"/>
      <c r="C173" s="351"/>
      <c r="D173" s="25"/>
      <c r="E173" s="25"/>
      <c r="F173" s="25"/>
      <c r="G173" s="25"/>
      <c r="H173" s="25"/>
      <c r="I173" s="25"/>
      <c r="J173" s="25"/>
    </row>
    <row r="174" spans="1:10" s="40" customFormat="1">
      <c r="A174" s="48"/>
      <c r="B174" s="25"/>
      <c r="C174" s="351"/>
      <c r="D174" s="25"/>
      <c r="E174" s="25"/>
      <c r="F174" s="25"/>
      <c r="G174" s="25"/>
      <c r="H174" s="25"/>
      <c r="I174" s="25"/>
      <c r="J174" s="25"/>
    </row>
    <row r="175" spans="1:10" s="40" customFormat="1">
      <c r="A175" s="48"/>
      <c r="B175" s="25"/>
      <c r="C175" s="351"/>
      <c r="D175" s="25"/>
      <c r="E175" s="25"/>
      <c r="F175" s="25"/>
      <c r="G175" s="25"/>
      <c r="H175" s="25"/>
      <c r="I175" s="25"/>
      <c r="J175" s="25"/>
    </row>
    <row r="176" spans="1:10" s="40" customFormat="1">
      <c r="A176" s="48"/>
      <c r="B176" s="25"/>
      <c r="C176" s="351"/>
      <c r="D176" s="25"/>
      <c r="E176" s="25"/>
      <c r="F176" s="25"/>
      <c r="G176" s="25"/>
      <c r="H176" s="25"/>
      <c r="I176" s="25"/>
      <c r="J176" s="25"/>
    </row>
    <row r="177" spans="1:10" s="40" customFormat="1">
      <c r="A177" s="48"/>
      <c r="B177" s="25"/>
      <c r="C177" s="351"/>
      <c r="D177" s="25"/>
      <c r="E177" s="25"/>
      <c r="F177" s="25"/>
      <c r="G177" s="25"/>
      <c r="H177" s="25"/>
      <c r="I177" s="25"/>
      <c r="J177" s="25"/>
    </row>
    <row r="178" spans="1:10" s="40" customFormat="1">
      <c r="A178" s="48"/>
      <c r="B178" s="25"/>
      <c r="C178" s="351"/>
      <c r="D178" s="25"/>
      <c r="E178" s="25"/>
      <c r="F178" s="25"/>
      <c r="G178" s="25"/>
      <c r="H178" s="25"/>
      <c r="I178" s="25"/>
      <c r="J178" s="25"/>
    </row>
    <row r="179" spans="1:10" s="40" customFormat="1">
      <c r="A179" s="48"/>
      <c r="B179" s="25"/>
      <c r="C179" s="351"/>
      <c r="D179" s="25"/>
      <c r="E179" s="25"/>
      <c r="F179" s="25"/>
      <c r="G179" s="25"/>
      <c r="H179" s="25"/>
      <c r="I179" s="25"/>
      <c r="J179" s="25"/>
    </row>
    <row r="180" spans="1:10" s="40" customFormat="1">
      <c r="A180" s="48"/>
      <c r="B180" s="25"/>
      <c r="C180" s="351"/>
      <c r="D180" s="25"/>
      <c r="E180" s="25"/>
      <c r="F180" s="25"/>
      <c r="G180" s="25"/>
      <c r="H180" s="25"/>
      <c r="I180" s="25"/>
      <c r="J180" s="25"/>
    </row>
    <row r="181" spans="1:10" s="40" customFormat="1">
      <c r="A181" s="48"/>
      <c r="B181" s="25"/>
      <c r="C181" s="351"/>
      <c r="D181" s="25"/>
      <c r="E181" s="25"/>
      <c r="F181" s="25"/>
      <c r="G181" s="25"/>
      <c r="H181" s="25"/>
      <c r="I181" s="25"/>
      <c r="J181" s="25"/>
    </row>
    <row r="182" spans="1:10" s="40" customFormat="1">
      <c r="A182" s="48"/>
      <c r="B182" s="25"/>
      <c r="C182" s="351"/>
      <c r="D182" s="25"/>
      <c r="E182" s="25"/>
      <c r="F182" s="25"/>
      <c r="G182" s="25"/>
      <c r="H182" s="25"/>
      <c r="I182" s="25"/>
      <c r="J182" s="25"/>
    </row>
    <row r="183" spans="1:10" s="40" customFormat="1">
      <c r="A183" s="48"/>
      <c r="B183" s="25"/>
      <c r="C183" s="351"/>
      <c r="D183" s="25"/>
      <c r="E183" s="25"/>
      <c r="F183" s="25"/>
      <c r="G183" s="25"/>
      <c r="H183" s="25"/>
      <c r="I183" s="25"/>
      <c r="J183" s="25"/>
    </row>
    <row r="184" spans="1:10" s="40" customFormat="1">
      <c r="A184" s="48"/>
      <c r="B184" s="25"/>
      <c r="C184" s="351"/>
      <c r="D184" s="25"/>
      <c r="E184" s="25"/>
      <c r="F184" s="25"/>
      <c r="G184" s="25"/>
      <c r="H184" s="25"/>
      <c r="I184" s="25"/>
      <c r="J184" s="25"/>
    </row>
    <row r="185" spans="1:10" s="40" customFormat="1">
      <c r="A185" s="48"/>
      <c r="B185" s="25"/>
      <c r="C185" s="351"/>
      <c r="D185" s="25"/>
      <c r="E185" s="25"/>
      <c r="F185" s="25"/>
      <c r="G185" s="25"/>
      <c r="H185" s="25"/>
      <c r="I185" s="25"/>
      <c r="J185" s="25"/>
    </row>
    <row r="186" spans="1:10" s="40" customFormat="1">
      <c r="A186" s="48"/>
      <c r="B186" s="25"/>
      <c r="C186" s="351"/>
      <c r="D186" s="25"/>
      <c r="E186" s="25"/>
      <c r="F186" s="25"/>
      <c r="G186" s="25"/>
      <c r="H186" s="25"/>
      <c r="I186" s="25"/>
      <c r="J186" s="25"/>
    </row>
    <row r="187" spans="1:10" s="40" customFormat="1">
      <c r="A187" s="48"/>
      <c r="B187" s="25"/>
      <c r="C187" s="351"/>
      <c r="D187" s="25"/>
      <c r="E187" s="25"/>
      <c r="F187" s="25"/>
      <c r="G187" s="25"/>
      <c r="H187" s="25"/>
      <c r="I187" s="25"/>
      <c r="J187" s="25"/>
    </row>
    <row r="188" spans="1:10" s="40" customFormat="1">
      <c r="A188" s="48"/>
      <c r="B188" s="25"/>
      <c r="C188" s="351"/>
      <c r="D188" s="25"/>
      <c r="E188" s="25"/>
      <c r="F188" s="25"/>
      <c r="G188" s="25"/>
      <c r="H188" s="25"/>
      <c r="I188" s="25"/>
      <c r="J188" s="25"/>
    </row>
    <row r="189" spans="1:10" s="40" customFormat="1">
      <c r="A189" s="48"/>
      <c r="B189" s="25"/>
      <c r="C189" s="351"/>
      <c r="D189" s="25"/>
      <c r="E189" s="25"/>
      <c r="F189" s="25"/>
      <c r="G189" s="25"/>
      <c r="H189" s="25"/>
      <c r="I189" s="25"/>
      <c r="J189" s="25"/>
    </row>
    <row r="190" spans="1:10" s="40" customFormat="1">
      <c r="A190" s="48"/>
      <c r="B190" s="25"/>
      <c r="C190" s="351"/>
      <c r="D190" s="25"/>
      <c r="E190" s="25"/>
      <c r="F190" s="25"/>
      <c r="G190" s="25"/>
      <c r="H190" s="25"/>
      <c r="I190" s="25"/>
      <c r="J190" s="25"/>
    </row>
    <row r="191" spans="1:10" s="40" customFormat="1">
      <c r="A191" s="48"/>
      <c r="B191" s="25"/>
      <c r="C191" s="351"/>
      <c r="D191" s="25"/>
      <c r="E191" s="25"/>
      <c r="F191" s="25"/>
      <c r="G191" s="25"/>
      <c r="H191" s="25"/>
      <c r="I191" s="25"/>
      <c r="J191" s="25"/>
    </row>
    <row r="192" spans="1:10" s="40" customFormat="1">
      <c r="A192" s="48"/>
      <c r="B192" s="25"/>
      <c r="C192" s="351"/>
      <c r="D192" s="25"/>
      <c r="E192" s="25"/>
      <c r="F192" s="25"/>
      <c r="G192" s="25"/>
      <c r="H192" s="25"/>
      <c r="I192" s="25"/>
      <c r="J192" s="25"/>
    </row>
    <row r="193" spans="1:10" s="40" customFormat="1">
      <c r="A193" s="48"/>
      <c r="B193" s="25"/>
      <c r="C193" s="351"/>
      <c r="D193" s="25"/>
      <c r="E193" s="25"/>
      <c r="F193" s="25"/>
      <c r="G193" s="25"/>
      <c r="H193" s="25"/>
      <c r="I193" s="25"/>
      <c r="J193" s="25"/>
    </row>
    <row r="194" spans="1:10" s="40" customFormat="1">
      <c r="A194" s="48"/>
      <c r="B194" s="25"/>
      <c r="C194" s="351"/>
      <c r="D194" s="25"/>
      <c r="E194" s="25"/>
      <c r="F194" s="25"/>
      <c r="G194" s="25"/>
      <c r="H194" s="25"/>
      <c r="I194" s="25"/>
      <c r="J194" s="25"/>
    </row>
    <row r="195" spans="1:10" s="40" customFormat="1">
      <c r="A195" s="48"/>
      <c r="B195" s="25"/>
      <c r="C195" s="351"/>
      <c r="D195" s="25"/>
      <c r="E195" s="25"/>
      <c r="F195" s="25"/>
      <c r="G195" s="25"/>
      <c r="H195" s="25"/>
      <c r="I195" s="25"/>
      <c r="J195" s="25"/>
    </row>
    <row r="196" spans="1:10" s="40" customFormat="1">
      <c r="A196" s="48"/>
      <c r="B196" s="25"/>
      <c r="C196" s="351"/>
      <c r="D196" s="25"/>
      <c r="E196" s="25"/>
      <c r="F196" s="25"/>
      <c r="G196" s="25"/>
      <c r="H196" s="25"/>
      <c r="I196" s="25"/>
      <c r="J196" s="25"/>
    </row>
    <row r="197" spans="1:10" s="40" customFormat="1">
      <c r="A197" s="48"/>
      <c r="B197" s="25"/>
      <c r="C197" s="351"/>
      <c r="D197" s="25"/>
      <c r="E197" s="25"/>
      <c r="F197" s="25"/>
      <c r="G197" s="25"/>
      <c r="H197" s="25"/>
      <c r="I197" s="25"/>
      <c r="J197" s="25"/>
    </row>
    <row r="198" spans="1:10" s="40" customFormat="1">
      <c r="A198" s="48"/>
      <c r="B198" s="25"/>
      <c r="C198" s="351"/>
      <c r="D198" s="25"/>
      <c r="E198" s="25"/>
      <c r="F198" s="25"/>
      <c r="G198" s="25"/>
      <c r="H198" s="25"/>
      <c r="I198" s="25"/>
      <c r="J198" s="25"/>
    </row>
    <row r="199" spans="1:10" s="40" customFormat="1">
      <c r="A199" s="48"/>
      <c r="B199" s="25"/>
      <c r="C199" s="351"/>
      <c r="D199" s="25"/>
      <c r="E199" s="25"/>
      <c r="F199" s="25"/>
      <c r="G199" s="25"/>
      <c r="H199" s="25"/>
      <c r="I199" s="25"/>
      <c r="J199" s="25"/>
    </row>
    <row r="200" spans="1:10" s="40" customFormat="1">
      <c r="A200" s="48"/>
      <c r="B200" s="25"/>
      <c r="C200" s="351"/>
      <c r="D200" s="25"/>
      <c r="E200" s="25"/>
      <c r="F200" s="25"/>
      <c r="G200" s="25"/>
      <c r="H200" s="25"/>
      <c r="I200" s="25"/>
      <c r="J200" s="25"/>
    </row>
    <row r="201" spans="1:10" s="40" customFormat="1">
      <c r="A201" s="48"/>
      <c r="B201" s="25"/>
      <c r="C201" s="351"/>
      <c r="D201" s="25"/>
      <c r="E201" s="25"/>
      <c r="F201" s="25"/>
      <c r="G201" s="25"/>
      <c r="H201" s="25"/>
      <c r="I201" s="25"/>
      <c r="J201" s="25"/>
    </row>
    <row r="202" spans="1:10" s="40" customFormat="1">
      <c r="A202" s="48"/>
      <c r="B202" s="25"/>
      <c r="C202" s="351"/>
      <c r="D202" s="25"/>
      <c r="E202" s="25"/>
      <c r="F202" s="25"/>
      <c r="G202" s="25"/>
      <c r="H202" s="25"/>
      <c r="I202" s="25"/>
      <c r="J202" s="25"/>
    </row>
    <row r="203" spans="1:10" s="40" customFormat="1">
      <c r="A203" s="48"/>
      <c r="B203" s="25"/>
      <c r="C203" s="351"/>
      <c r="D203" s="25"/>
      <c r="E203" s="25"/>
      <c r="F203" s="25"/>
      <c r="G203" s="25"/>
      <c r="H203" s="25"/>
      <c r="I203" s="25"/>
      <c r="J203" s="25"/>
    </row>
    <row r="204" spans="1:10" s="40" customFormat="1">
      <c r="A204" s="48"/>
      <c r="B204" s="25"/>
      <c r="C204" s="351"/>
      <c r="D204" s="25"/>
      <c r="E204" s="25"/>
      <c r="F204" s="25"/>
      <c r="G204" s="25"/>
      <c r="H204" s="25"/>
      <c r="I204" s="25"/>
      <c r="J204" s="25"/>
    </row>
    <row r="205" spans="1:10" s="40" customFormat="1">
      <c r="A205" s="48"/>
      <c r="B205" s="25"/>
      <c r="C205" s="351"/>
      <c r="D205" s="25"/>
      <c r="E205" s="25"/>
      <c r="F205" s="25"/>
      <c r="G205" s="25"/>
      <c r="H205" s="25"/>
      <c r="I205" s="25"/>
      <c r="J205" s="25"/>
    </row>
    <row r="206" spans="1:10" s="40" customFormat="1">
      <c r="A206" s="48"/>
      <c r="B206" s="25"/>
      <c r="C206" s="351"/>
      <c r="D206" s="25"/>
      <c r="E206" s="25"/>
      <c r="F206" s="25"/>
      <c r="G206" s="25"/>
      <c r="H206" s="25"/>
      <c r="I206" s="25"/>
      <c r="J206" s="25"/>
    </row>
    <row r="207" spans="1:10" s="40" customFormat="1">
      <c r="A207" s="48"/>
      <c r="B207" s="25"/>
      <c r="C207" s="351"/>
      <c r="D207" s="25"/>
      <c r="E207" s="25"/>
      <c r="F207" s="25"/>
      <c r="G207" s="25"/>
      <c r="H207" s="25"/>
      <c r="I207" s="25"/>
      <c r="J207" s="25"/>
    </row>
    <row r="208" spans="1:10" s="40" customFormat="1">
      <c r="A208" s="48"/>
      <c r="B208" s="25"/>
      <c r="C208" s="351"/>
      <c r="D208" s="25"/>
      <c r="E208" s="25"/>
      <c r="F208" s="25"/>
      <c r="G208" s="25"/>
      <c r="H208" s="25"/>
      <c r="I208" s="25"/>
      <c r="J208" s="25"/>
    </row>
    <row r="209" spans="1:10" s="40" customFormat="1">
      <c r="A209" s="48"/>
      <c r="B209" s="25"/>
      <c r="C209" s="351"/>
      <c r="D209" s="25"/>
      <c r="E209" s="25"/>
      <c r="F209" s="25"/>
      <c r="G209" s="25"/>
      <c r="H209" s="25"/>
      <c r="I209" s="25"/>
      <c r="J209" s="25"/>
    </row>
    <row r="210" spans="1:10" s="40" customFormat="1">
      <c r="A210" s="48"/>
      <c r="B210" s="25"/>
      <c r="C210" s="351"/>
      <c r="D210" s="25"/>
      <c r="E210" s="25"/>
      <c r="F210" s="25"/>
      <c r="G210" s="25"/>
      <c r="H210" s="25"/>
      <c r="I210" s="25"/>
      <c r="J210" s="25"/>
    </row>
    <row r="211" spans="1:10" s="40" customFormat="1">
      <c r="A211" s="48"/>
      <c r="B211" s="25"/>
      <c r="C211" s="351"/>
      <c r="D211" s="25"/>
      <c r="E211" s="25"/>
      <c r="F211" s="25"/>
      <c r="G211" s="25"/>
      <c r="H211" s="25"/>
      <c r="I211" s="25"/>
      <c r="J211" s="25"/>
    </row>
    <row r="212" spans="1:10" s="40" customFormat="1">
      <c r="A212" s="48"/>
      <c r="B212" s="25"/>
      <c r="C212" s="351"/>
      <c r="D212" s="25"/>
      <c r="E212" s="25"/>
      <c r="F212" s="25"/>
      <c r="G212" s="25"/>
      <c r="H212" s="25"/>
      <c r="I212" s="25"/>
      <c r="J212" s="25"/>
    </row>
    <row r="213" spans="1:10" s="40" customFormat="1">
      <c r="A213" s="48"/>
      <c r="B213" s="25"/>
      <c r="C213" s="351"/>
      <c r="D213" s="25"/>
      <c r="E213" s="25"/>
      <c r="F213" s="25"/>
      <c r="G213" s="25"/>
      <c r="H213" s="25"/>
      <c r="I213" s="25"/>
      <c r="J213" s="25"/>
    </row>
    <row r="214" spans="1:10" s="40" customFormat="1">
      <c r="A214" s="48"/>
      <c r="B214" s="25"/>
      <c r="C214" s="351"/>
      <c r="D214" s="25"/>
      <c r="E214" s="25"/>
      <c r="F214" s="25"/>
      <c r="G214" s="25"/>
      <c r="H214" s="25"/>
      <c r="I214" s="25"/>
      <c r="J214" s="25"/>
    </row>
    <row r="215" spans="1:10" s="40" customFormat="1">
      <c r="A215" s="48"/>
      <c r="B215" s="25"/>
      <c r="C215" s="351"/>
      <c r="D215" s="25"/>
      <c r="E215" s="25"/>
      <c r="F215" s="25"/>
      <c r="G215" s="25"/>
      <c r="H215" s="25"/>
      <c r="I215" s="25"/>
      <c r="J215" s="25"/>
    </row>
    <row r="216" spans="1:10" s="40" customFormat="1">
      <c r="A216" s="48"/>
      <c r="B216" s="25"/>
      <c r="C216" s="351"/>
      <c r="D216" s="25"/>
      <c r="E216" s="25"/>
      <c r="F216" s="25"/>
      <c r="G216" s="25"/>
      <c r="H216" s="25"/>
      <c r="I216" s="25"/>
      <c r="J216" s="25"/>
    </row>
    <row r="217" spans="1:10" s="40" customFormat="1">
      <c r="A217" s="48"/>
      <c r="B217" s="25"/>
      <c r="C217" s="351"/>
      <c r="D217" s="25"/>
      <c r="E217" s="25"/>
      <c r="F217" s="25"/>
      <c r="G217" s="25"/>
      <c r="H217" s="25"/>
      <c r="I217" s="25"/>
      <c r="J217" s="25"/>
    </row>
    <row r="218" spans="1:10" s="40" customFormat="1">
      <c r="A218" s="48"/>
      <c r="B218" s="25"/>
      <c r="C218" s="351"/>
      <c r="D218" s="25"/>
      <c r="E218" s="25"/>
      <c r="F218" s="25"/>
      <c r="G218" s="25"/>
      <c r="H218" s="25"/>
      <c r="I218" s="25"/>
      <c r="J218" s="25"/>
    </row>
    <row r="219" spans="1:10" s="40" customFormat="1">
      <c r="A219" s="48"/>
      <c r="B219" s="25"/>
      <c r="C219" s="351"/>
      <c r="D219" s="25"/>
      <c r="E219" s="25"/>
      <c r="F219" s="25"/>
      <c r="G219" s="25"/>
      <c r="H219" s="25"/>
      <c r="I219" s="25"/>
      <c r="J219" s="25"/>
    </row>
    <row r="220" spans="1:10" s="40" customFormat="1">
      <c r="A220" s="48"/>
      <c r="B220" s="25"/>
      <c r="C220" s="351"/>
      <c r="D220" s="25"/>
      <c r="E220" s="25"/>
      <c r="F220" s="25"/>
      <c r="G220" s="25"/>
      <c r="H220" s="25"/>
      <c r="I220" s="25"/>
      <c r="J220" s="25"/>
    </row>
    <row r="221" spans="1:10" s="40" customFormat="1">
      <c r="A221" s="48"/>
      <c r="B221" s="25"/>
      <c r="C221" s="351"/>
      <c r="D221" s="25"/>
      <c r="E221" s="25"/>
      <c r="F221" s="25"/>
      <c r="G221" s="25"/>
      <c r="H221" s="25"/>
      <c r="I221" s="25"/>
      <c r="J221" s="25"/>
    </row>
    <row r="222" spans="1:10" s="40" customFormat="1">
      <c r="A222" s="48"/>
      <c r="B222" s="25"/>
      <c r="C222" s="351"/>
      <c r="D222" s="25"/>
      <c r="E222" s="25"/>
      <c r="F222" s="25"/>
      <c r="G222" s="25"/>
      <c r="H222" s="25"/>
      <c r="I222" s="25"/>
      <c r="J222" s="25"/>
    </row>
    <row r="223" spans="1:10" s="40" customFormat="1">
      <c r="A223" s="48"/>
      <c r="B223" s="25"/>
      <c r="C223" s="351"/>
      <c r="D223" s="25"/>
      <c r="E223" s="25"/>
      <c r="F223" s="25"/>
      <c r="G223" s="25"/>
      <c r="H223" s="25"/>
      <c r="I223" s="25"/>
      <c r="J223" s="25"/>
    </row>
    <row r="224" spans="1:10" s="40" customFormat="1">
      <c r="A224" s="48"/>
      <c r="B224" s="25"/>
      <c r="C224" s="351"/>
      <c r="D224" s="25"/>
      <c r="E224" s="25"/>
      <c r="F224" s="25"/>
      <c r="G224" s="25"/>
      <c r="H224" s="25"/>
      <c r="I224" s="25"/>
      <c r="J224" s="25"/>
    </row>
    <row r="225" spans="1:10" s="40" customFormat="1">
      <c r="A225" s="48"/>
      <c r="B225" s="25"/>
      <c r="C225" s="351"/>
      <c r="D225" s="25"/>
      <c r="E225" s="25"/>
      <c r="F225" s="25"/>
      <c r="G225" s="25"/>
      <c r="H225" s="25"/>
      <c r="I225" s="25"/>
      <c r="J225" s="25"/>
    </row>
    <row r="226" spans="1:10" s="40" customFormat="1">
      <c r="A226" s="48"/>
      <c r="B226" s="25"/>
      <c r="C226" s="351"/>
      <c r="D226" s="25"/>
      <c r="E226" s="25"/>
      <c r="F226" s="25"/>
      <c r="G226" s="25"/>
      <c r="H226" s="25"/>
      <c r="I226" s="25"/>
      <c r="J226" s="25"/>
    </row>
    <row r="227" spans="1:10" s="40" customFormat="1">
      <c r="A227" s="48"/>
      <c r="B227" s="25"/>
      <c r="C227" s="351"/>
      <c r="D227" s="25"/>
      <c r="E227" s="25"/>
      <c r="F227" s="25"/>
      <c r="G227" s="25"/>
      <c r="H227" s="25"/>
      <c r="I227" s="25"/>
      <c r="J227" s="25"/>
    </row>
    <row r="228" spans="1:10" s="40" customFormat="1">
      <c r="A228" s="48"/>
      <c r="B228" s="25"/>
      <c r="C228" s="351"/>
      <c r="D228" s="25"/>
      <c r="E228" s="25"/>
      <c r="F228" s="25"/>
      <c r="G228" s="25"/>
      <c r="H228" s="25"/>
      <c r="I228" s="25"/>
      <c r="J228" s="25"/>
    </row>
    <row r="229" spans="1:10" s="40" customFormat="1">
      <c r="A229" s="48"/>
      <c r="B229" s="25"/>
      <c r="C229" s="351"/>
      <c r="D229" s="25"/>
      <c r="E229" s="25"/>
      <c r="F229" s="25"/>
      <c r="G229" s="25"/>
      <c r="H229" s="25"/>
      <c r="I229" s="25"/>
      <c r="J229" s="25"/>
    </row>
    <row r="230" spans="1:10" s="40" customFormat="1">
      <c r="A230" s="48"/>
      <c r="B230" s="25"/>
      <c r="C230" s="351"/>
      <c r="D230" s="25"/>
      <c r="E230" s="25"/>
      <c r="F230" s="25"/>
      <c r="G230" s="25"/>
      <c r="H230" s="25"/>
      <c r="I230" s="25"/>
      <c r="J230" s="25"/>
    </row>
    <row r="231" spans="1:10" s="40" customFormat="1">
      <c r="A231" s="48"/>
      <c r="B231" s="25"/>
      <c r="C231" s="351"/>
      <c r="D231" s="25"/>
      <c r="E231" s="25"/>
      <c r="F231" s="25"/>
      <c r="G231" s="25"/>
      <c r="H231" s="25"/>
      <c r="I231" s="25"/>
      <c r="J231" s="25"/>
    </row>
    <row r="232" spans="1:10" s="40" customFormat="1">
      <c r="A232" s="48"/>
      <c r="B232" s="25"/>
      <c r="C232" s="351"/>
      <c r="D232" s="25"/>
      <c r="E232" s="25"/>
      <c r="F232" s="25"/>
      <c r="G232" s="25"/>
      <c r="H232" s="25"/>
      <c r="I232" s="25"/>
      <c r="J232" s="25"/>
    </row>
    <row r="233" spans="1:10" s="40" customFormat="1">
      <c r="A233" s="48"/>
      <c r="B233" s="25"/>
      <c r="C233" s="351"/>
      <c r="D233" s="25"/>
      <c r="E233" s="25"/>
      <c r="F233" s="25"/>
      <c r="G233" s="25"/>
      <c r="H233" s="25"/>
      <c r="I233" s="25"/>
      <c r="J233" s="25"/>
    </row>
    <row r="234" spans="1:10" s="40" customFormat="1">
      <c r="A234" s="48"/>
      <c r="B234" s="25"/>
      <c r="C234" s="351"/>
      <c r="D234" s="25"/>
      <c r="E234" s="25"/>
      <c r="F234" s="25"/>
      <c r="G234" s="25"/>
      <c r="H234" s="25"/>
      <c r="I234" s="25"/>
      <c r="J234" s="25"/>
    </row>
    <row r="235" spans="1:10" s="40" customFormat="1">
      <c r="A235" s="48"/>
      <c r="B235" s="25"/>
      <c r="C235" s="351"/>
      <c r="D235" s="25"/>
      <c r="E235" s="25"/>
      <c r="F235" s="25"/>
      <c r="G235" s="25"/>
      <c r="H235" s="25"/>
      <c r="I235" s="25"/>
      <c r="J235" s="25"/>
    </row>
    <row r="236" spans="1:10" s="40" customFormat="1">
      <c r="A236" s="48"/>
      <c r="B236" s="25"/>
      <c r="C236" s="351"/>
      <c r="D236" s="25"/>
      <c r="E236" s="25"/>
      <c r="F236" s="25"/>
      <c r="G236" s="25"/>
      <c r="H236" s="25"/>
      <c r="I236" s="25"/>
      <c r="J236" s="25"/>
    </row>
    <row r="237" spans="1:10" s="40" customFormat="1">
      <c r="A237" s="48"/>
      <c r="B237" s="25"/>
      <c r="C237" s="351"/>
      <c r="D237" s="25"/>
      <c r="E237" s="25"/>
      <c r="F237" s="25"/>
      <c r="G237" s="25"/>
      <c r="H237" s="25"/>
      <c r="I237" s="25"/>
      <c r="J237" s="25"/>
    </row>
    <row r="238" spans="1:10" s="40" customFormat="1">
      <c r="A238" s="48"/>
      <c r="B238" s="25"/>
      <c r="C238" s="351"/>
      <c r="D238" s="25"/>
      <c r="E238" s="25"/>
      <c r="F238" s="25"/>
      <c r="G238" s="25"/>
      <c r="H238" s="25"/>
      <c r="I238" s="25"/>
      <c r="J238" s="25"/>
    </row>
    <row r="239" spans="1:10" s="40" customFormat="1">
      <c r="A239" s="48"/>
      <c r="B239" s="25"/>
      <c r="C239" s="351"/>
      <c r="D239" s="25"/>
      <c r="E239" s="25"/>
      <c r="F239" s="25"/>
      <c r="G239" s="25"/>
      <c r="H239" s="25"/>
      <c r="I239" s="25"/>
      <c r="J239" s="25"/>
    </row>
    <row r="240" spans="1:10" s="40" customFormat="1">
      <c r="A240" s="48"/>
      <c r="B240" s="25"/>
      <c r="C240" s="351"/>
      <c r="D240" s="25"/>
      <c r="E240" s="25"/>
      <c r="F240" s="25"/>
      <c r="G240" s="25"/>
      <c r="H240" s="25"/>
      <c r="I240" s="25"/>
      <c r="J240" s="25"/>
    </row>
    <row r="241" spans="1:10" s="40" customFormat="1">
      <c r="A241" s="48"/>
      <c r="B241" s="25"/>
      <c r="C241" s="351"/>
      <c r="D241" s="25"/>
      <c r="E241" s="25"/>
      <c r="F241" s="25"/>
      <c r="G241" s="25"/>
      <c r="H241" s="25"/>
      <c r="I241" s="25"/>
      <c r="J241" s="25"/>
    </row>
    <row r="242" spans="1:10" s="40" customFormat="1">
      <c r="A242" s="48"/>
      <c r="B242" s="25"/>
      <c r="C242" s="351"/>
      <c r="D242" s="25"/>
      <c r="E242" s="25"/>
      <c r="F242" s="25"/>
      <c r="G242" s="25"/>
      <c r="H242" s="25"/>
      <c r="I242" s="25"/>
      <c r="J242" s="25"/>
    </row>
    <row r="243" spans="1:10" s="40" customFormat="1">
      <c r="A243" s="48"/>
      <c r="B243" s="25"/>
      <c r="C243" s="351"/>
      <c r="D243" s="25"/>
      <c r="E243" s="25"/>
      <c r="F243" s="25"/>
      <c r="G243" s="25"/>
      <c r="H243" s="25"/>
      <c r="I243" s="25"/>
      <c r="J243" s="25"/>
    </row>
    <row r="244" spans="1:10" s="40" customFormat="1">
      <c r="A244" s="48"/>
      <c r="B244" s="25"/>
      <c r="C244" s="351"/>
      <c r="D244" s="25"/>
      <c r="E244" s="25"/>
      <c r="F244" s="25"/>
      <c r="G244" s="25"/>
      <c r="H244" s="25"/>
      <c r="I244" s="25"/>
      <c r="J244" s="25"/>
    </row>
    <row r="245" spans="1:10" s="40" customFormat="1">
      <c r="A245" s="48"/>
      <c r="B245" s="25"/>
      <c r="C245" s="351"/>
      <c r="D245" s="25"/>
      <c r="E245" s="25"/>
      <c r="F245" s="25"/>
      <c r="G245" s="25"/>
      <c r="H245" s="25"/>
      <c r="I245" s="25"/>
      <c r="J245" s="25"/>
    </row>
    <row r="246" spans="1:10" s="40" customFormat="1">
      <c r="A246" s="48"/>
      <c r="B246" s="25"/>
      <c r="C246" s="351"/>
      <c r="D246" s="25"/>
      <c r="E246" s="25"/>
      <c r="F246" s="25"/>
      <c r="G246" s="25"/>
      <c r="H246" s="25"/>
      <c r="I246" s="25"/>
      <c r="J246" s="25"/>
    </row>
    <row r="247" spans="1:10" s="40" customFormat="1">
      <c r="A247" s="48"/>
      <c r="B247" s="25"/>
      <c r="C247" s="351"/>
      <c r="D247" s="25"/>
      <c r="E247" s="25"/>
      <c r="F247" s="25"/>
      <c r="G247" s="25"/>
      <c r="H247" s="25"/>
      <c r="I247" s="25"/>
      <c r="J247" s="25"/>
    </row>
    <row r="248" spans="1:10" s="40" customFormat="1">
      <c r="A248" s="48"/>
      <c r="B248" s="25"/>
      <c r="C248" s="351"/>
      <c r="D248" s="25"/>
      <c r="E248" s="25"/>
      <c r="F248" s="25"/>
      <c r="G248" s="25"/>
      <c r="H248" s="25"/>
      <c r="I248" s="25"/>
      <c r="J248" s="25"/>
    </row>
    <row r="249" spans="1:10" s="40" customFormat="1">
      <c r="A249" s="48"/>
      <c r="B249" s="25"/>
      <c r="C249" s="351"/>
      <c r="D249" s="25"/>
      <c r="E249" s="25"/>
      <c r="F249" s="25"/>
      <c r="G249" s="25"/>
      <c r="H249" s="25"/>
      <c r="I249" s="25"/>
      <c r="J249" s="25"/>
    </row>
    <row r="250" spans="1:10" s="40" customFormat="1">
      <c r="A250" s="48"/>
      <c r="B250" s="25"/>
      <c r="C250" s="351"/>
      <c r="D250" s="25"/>
      <c r="E250" s="25"/>
      <c r="F250" s="25"/>
      <c r="G250" s="25"/>
      <c r="H250" s="25"/>
      <c r="I250" s="25"/>
      <c r="J250" s="25"/>
    </row>
    <row r="251" spans="1:10" s="40" customFormat="1">
      <c r="A251" s="48"/>
      <c r="B251" s="25"/>
      <c r="C251" s="351"/>
      <c r="D251" s="25"/>
      <c r="E251" s="25"/>
      <c r="F251" s="25"/>
      <c r="G251" s="25"/>
      <c r="H251" s="25"/>
      <c r="I251" s="25"/>
      <c r="J251" s="25"/>
    </row>
    <row r="252" spans="1:10" s="40" customFormat="1">
      <c r="A252" s="48"/>
      <c r="B252" s="25"/>
      <c r="C252" s="351"/>
      <c r="D252" s="25"/>
      <c r="E252" s="25"/>
      <c r="F252" s="25"/>
      <c r="G252" s="25"/>
      <c r="H252" s="25"/>
      <c r="I252" s="25"/>
      <c r="J252" s="25"/>
    </row>
    <row r="253" spans="1:10" s="40" customFormat="1">
      <c r="A253" s="48"/>
      <c r="B253" s="25"/>
      <c r="C253" s="351"/>
      <c r="D253" s="25"/>
      <c r="E253" s="25"/>
      <c r="F253" s="25"/>
      <c r="G253" s="25"/>
      <c r="H253" s="25"/>
      <c r="I253" s="25"/>
      <c r="J253" s="25"/>
    </row>
    <row r="254" spans="1:10" s="40" customFormat="1">
      <c r="A254" s="48"/>
      <c r="B254" s="25"/>
      <c r="C254" s="351"/>
      <c r="D254" s="25"/>
      <c r="E254" s="25"/>
      <c r="F254" s="25"/>
      <c r="G254" s="25"/>
      <c r="H254" s="25"/>
      <c r="I254" s="25"/>
      <c r="J254" s="25"/>
    </row>
    <row r="255" spans="1:10" s="40" customFormat="1">
      <c r="A255" s="48"/>
      <c r="B255" s="25"/>
      <c r="C255" s="351"/>
      <c r="D255" s="25"/>
      <c r="E255" s="25"/>
      <c r="F255" s="25"/>
      <c r="G255" s="25"/>
      <c r="H255" s="25"/>
      <c r="I255" s="25"/>
      <c r="J255" s="25"/>
    </row>
    <row r="256" spans="1:10" s="40" customFormat="1">
      <c r="A256" s="48"/>
      <c r="B256" s="25"/>
      <c r="C256" s="351"/>
      <c r="D256" s="25"/>
      <c r="E256" s="25"/>
      <c r="F256" s="25"/>
      <c r="G256" s="25"/>
      <c r="H256" s="25"/>
      <c r="I256" s="25"/>
      <c r="J256" s="25"/>
    </row>
    <row r="257" spans="1:10" s="40" customFormat="1">
      <c r="A257" s="48"/>
      <c r="B257" s="25"/>
      <c r="C257" s="351"/>
      <c r="D257" s="25"/>
      <c r="E257" s="25"/>
      <c r="F257" s="25"/>
      <c r="G257" s="25"/>
      <c r="H257" s="25"/>
      <c r="I257" s="25"/>
      <c r="J257" s="25"/>
    </row>
    <row r="258" spans="1:10" s="40" customFormat="1">
      <c r="A258" s="48"/>
      <c r="B258" s="25"/>
      <c r="C258" s="351"/>
      <c r="D258" s="25"/>
      <c r="E258" s="25"/>
      <c r="F258" s="25"/>
      <c r="G258" s="25"/>
      <c r="H258" s="25"/>
      <c r="I258" s="25"/>
      <c r="J258" s="25"/>
    </row>
    <row r="259" spans="1:10" s="40" customFormat="1">
      <c r="A259" s="48"/>
      <c r="B259" s="25"/>
      <c r="C259" s="351"/>
      <c r="D259" s="25"/>
      <c r="E259" s="25"/>
      <c r="F259" s="25"/>
      <c r="G259" s="25"/>
      <c r="H259" s="25"/>
      <c r="I259" s="25"/>
      <c r="J259" s="25"/>
    </row>
    <row r="260" spans="1:10" s="40" customFormat="1">
      <c r="A260" s="48"/>
      <c r="B260" s="25"/>
      <c r="C260" s="351"/>
      <c r="D260" s="25"/>
      <c r="E260" s="25"/>
      <c r="F260" s="25"/>
      <c r="G260" s="25"/>
      <c r="H260" s="25"/>
      <c r="I260" s="25"/>
      <c r="J260" s="25"/>
    </row>
    <row r="261" spans="1:10" s="40" customFormat="1">
      <c r="A261" s="48"/>
      <c r="B261" s="25"/>
      <c r="C261" s="351"/>
      <c r="D261" s="25"/>
      <c r="E261" s="25"/>
      <c r="F261" s="25"/>
      <c r="G261" s="25"/>
      <c r="H261" s="25"/>
      <c r="I261" s="25"/>
      <c r="J261" s="25"/>
    </row>
    <row r="262" spans="1:10" s="40" customFormat="1">
      <c r="A262" s="48"/>
      <c r="B262" s="25"/>
      <c r="C262" s="351"/>
      <c r="D262" s="25"/>
      <c r="E262" s="25"/>
      <c r="F262" s="25"/>
      <c r="G262" s="25"/>
      <c r="H262" s="25"/>
      <c r="I262" s="25"/>
      <c r="J262" s="25"/>
    </row>
    <row r="263" spans="1:10" s="40" customFormat="1">
      <c r="A263" s="48"/>
      <c r="B263" s="25"/>
      <c r="C263" s="351"/>
      <c r="D263" s="25"/>
      <c r="E263" s="25"/>
      <c r="F263" s="25"/>
      <c r="G263" s="25"/>
      <c r="H263" s="25"/>
      <c r="I263" s="25"/>
      <c r="J263" s="25"/>
    </row>
    <row r="264" spans="1:10" s="40" customFormat="1">
      <c r="A264" s="48"/>
      <c r="B264" s="25"/>
      <c r="C264" s="351"/>
      <c r="D264" s="25"/>
      <c r="E264" s="25"/>
      <c r="F264" s="25"/>
      <c r="G264" s="25"/>
      <c r="H264" s="25"/>
      <c r="I264" s="25"/>
      <c r="J264" s="25"/>
    </row>
    <row r="265" spans="1:10" s="40" customFormat="1">
      <c r="A265" s="48"/>
      <c r="B265" s="25"/>
      <c r="C265" s="351"/>
      <c r="D265" s="25"/>
      <c r="E265" s="25"/>
      <c r="F265" s="25"/>
      <c r="G265" s="25"/>
      <c r="H265" s="25"/>
      <c r="I265" s="25"/>
      <c r="J265" s="25"/>
    </row>
    <row r="266" spans="1:10" s="40" customFormat="1">
      <c r="A266" s="48"/>
      <c r="B266" s="25"/>
      <c r="C266" s="351"/>
      <c r="D266" s="25"/>
      <c r="E266" s="25"/>
      <c r="F266" s="25"/>
      <c r="G266" s="25"/>
      <c r="H266" s="25"/>
      <c r="I266" s="25"/>
      <c r="J266" s="25"/>
    </row>
    <row r="267" spans="1:10" s="40" customFormat="1">
      <c r="A267" s="48"/>
      <c r="B267" s="25"/>
      <c r="C267" s="351"/>
      <c r="D267" s="25"/>
      <c r="E267" s="25"/>
      <c r="F267" s="25"/>
      <c r="G267" s="25"/>
      <c r="H267" s="25"/>
      <c r="I267" s="25"/>
      <c r="J267" s="25"/>
    </row>
    <row r="268" spans="1:10" s="40" customFormat="1">
      <c r="A268" s="48"/>
      <c r="B268" s="25"/>
      <c r="C268" s="351"/>
      <c r="D268" s="25"/>
      <c r="E268" s="25"/>
      <c r="F268" s="25"/>
      <c r="G268" s="25"/>
      <c r="H268" s="25"/>
      <c r="I268" s="25"/>
      <c r="J268" s="25"/>
    </row>
    <row r="269" spans="1:10" s="40" customFormat="1">
      <c r="A269" s="48"/>
      <c r="B269" s="25"/>
      <c r="C269" s="351"/>
      <c r="D269" s="25"/>
      <c r="E269" s="25"/>
      <c r="F269" s="25"/>
      <c r="G269" s="25"/>
      <c r="H269" s="25"/>
      <c r="I269" s="25"/>
      <c r="J269" s="25"/>
    </row>
    <row r="270" spans="1:10" s="40" customFormat="1">
      <c r="A270" s="48"/>
      <c r="B270" s="25"/>
      <c r="C270" s="351"/>
      <c r="D270" s="25"/>
      <c r="E270" s="25"/>
      <c r="F270" s="25"/>
      <c r="G270" s="25"/>
      <c r="H270" s="25"/>
      <c r="I270" s="25"/>
      <c r="J270" s="25"/>
    </row>
    <row r="271" spans="1:10" s="40" customFormat="1">
      <c r="A271" s="48"/>
      <c r="B271" s="25"/>
      <c r="C271" s="351"/>
      <c r="D271" s="25"/>
      <c r="E271" s="25"/>
      <c r="F271" s="25"/>
      <c r="G271" s="25"/>
      <c r="H271" s="25"/>
      <c r="I271" s="25"/>
      <c r="J271" s="25"/>
    </row>
    <row r="272" spans="1:10" s="40" customFormat="1">
      <c r="A272" s="48"/>
      <c r="B272" s="25"/>
      <c r="C272" s="351"/>
      <c r="D272" s="25"/>
      <c r="E272" s="25"/>
      <c r="F272" s="25"/>
      <c r="G272" s="25"/>
      <c r="H272" s="25"/>
      <c r="I272" s="25"/>
      <c r="J272" s="25"/>
    </row>
    <row r="273" spans="1:10" s="40" customFormat="1">
      <c r="A273" s="48"/>
      <c r="B273" s="25"/>
      <c r="C273" s="351"/>
      <c r="D273" s="25"/>
      <c r="E273" s="25"/>
      <c r="F273" s="25"/>
      <c r="G273" s="25"/>
      <c r="H273" s="25"/>
      <c r="I273" s="25"/>
      <c r="J273" s="25"/>
    </row>
    <row r="274" spans="1:10" s="40" customFormat="1">
      <c r="A274" s="48"/>
      <c r="B274" s="25"/>
      <c r="C274" s="351"/>
      <c r="D274" s="25"/>
      <c r="E274" s="25"/>
      <c r="F274" s="25"/>
      <c r="G274" s="25"/>
      <c r="H274" s="25"/>
      <c r="I274" s="25"/>
      <c r="J274" s="25"/>
    </row>
    <row r="275" spans="1:10" s="40" customFormat="1">
      <c r="A275" s="48"/>
      <c r="B275" s="25"/>
      <c r="C275" s="351"/>
      <c r="D275" s="25"/>
      <c r="E275" s="25"/>
      <c r="F275" s="25"/>
      <c r="G275" s="25"/>
      <c r="H275" s="25"/>
      <c r="I275" s="25"/>
      <c r="J275" s="25"/>
    </row>
    <row r="276" spans="1:10" s="40" customFormat="1">
      <c r="A276" s="48"/>
      <c r="B276" s="25"/>
      <c r="C276" s="351"/>
      <c r="D276" s="25"/>
      <c r="E276" s="25"/>
      <c r="F276" s="25"/>
      <c r="G276" s="25"/>
      <c r="H276" s="25"/>
      <c r="I276" s="25"/>
      <c r="J276" s="25"/>
    </row>
    <row r="277" spans="1:10" s="40" customFormat="1">
      <c r="A277" s="48"/>
      <c r="B277" s="25"/>
      <c r="C277" s="351"/>
      <c r="D277" s="25"/>
      <c r="E277" s="25"/>
      <c r="F277" s="25"/>
      <c r="G277" s="25"/>
      <c r="H277" s="25"/>
      <c r="I277" s="25"/>
      <c r="J277" s="25"/>
    </row>
    <row r="278" spans="1:10" s="40" customFormat="1">
      <c r="A278" s="48"/>
      <c r="B278" s="25"/>
      <c r="C278" s="351"/>
      <c r="D278" s="25"/>
      <c r="E278" s="25"/>
      <c r="F278" s="25"/>
      <c r="G278" s="25"/>
      <c r="H278" s="25"/>
      <c r="I278" s="25"/>
      <c r="J278" s="25"/>
    </row>
    <row r="279" spans="1:10" s="40" customFormat="1">
      <c r="A279" s="48"/>
      <c r="B279" s="25"/>
      <c r="C279" s="351"/>
      <c r="D279" s="25"/>
      <c r="E279" s="25"/>
      <c r="F279" s="25"/>
      <c r="G279" s="25"/>
      <c r="H279" s="25"/>
      <c r="I279" s="25"/>
      <c r="J279" s="25"/>
    </row>
    <row r="280" spans="1:10" s="40" customFormat="1">
      <c r="A280" s="48"/>
      <c r="B280" s="25"/>
      <c r="C280" s="351"/>
      <c r="D280" s="25"/>
      <c r="E280" s="25"/>
      <c r="F280" s="25"/>
      <c r="G280" s="25"/>
      <c r="H280" s="25"/>
      <c r="I280" s="25"/>
      <c r="J280" s="25"/>
    </row>
    <row r="281" spans="1:10" s="40" customFormat="1">
      <c r="A281" s="48"/>
      <c r="B281" s="25"/>
      <c r="C281" s="351"/>
      <c r="D281" s="25"/>
      <c r="E281" s="25"/>
      <c r="F281" s="25"/>
      <c r="G281" s="25"/>
      <c r="H281" s="25"/>
      <c r="I281" s="25"/>
      <c r="J281" s="25"/>
    </row>
    <row r="282" spans="1:10" s="40" customFormat="1">
      <c r="A282" s="48"/>
      <c r="B282" s="25"/>
      <c r="C282" s="351"/>
      <c r="D282" s="25"/>
      <c r="E282" s="25"/>
      <c r="F282" s="25"/>
      <c r="G282" s="25"/>
      <c r="H282" s="25"/>
      <c r="I282" s="25"/>
      <c r="J282" s="25"/>
    </row>
    <row r="283" spans="1:10" s="40" customFormat="1">
      <c r="A283" s="48"/>
      <c r="B283" s="25"/>
      <c r="C283" s="351"/>
      <c r="D283" s="25"/>
      <c r="E283" s="25"/>
      <c r="F283" s="25"/>
      <c r="G283" s="25"/>
      <c r="H283" s="25"/>
      <c r="I283" s="25"/>
      <c r="J283" s="25"/>
    </row>
    <row r="284" spans="1:10" s="40" customFormat="1">
      <c r="A284" s="48"/>
      <c r="B284" s="25"/>
      <c r="C284" s="351"/>
      <c r="D284" s="25"/>
      <c r="E284" s="25"/>
      <c r="F284" s="25"/>
      <c r="G284" s="25"/>
      <c r="H284" s="25"/>
      <c r="I284" s="25"/>
      <c r="J284" s="25"/>
    </row>
    <row r="285" spans="1:10" s="40" customFormat="1">
      <c r="A285" s="48"/>
      <c r="B285" s="25"/>
      <c r="C285" s="351"/>
      <c r="D285" s="25"/>
      <c r="E285" s="25"/>
      <c r="F285" s="25"/>
      <c r="G285" s="25"/>
      <c r="H285" s="25"/>
      <c r="I285" s="25"/>
      <c r="J285" s="25"/>
    </row>
    <row r="286" spans="1:10" s="40" customFormat="1">
      <c r="A286" s="48"/>
      <c r="B286" s="25"/>
      <c r="C286" s="351"/>
      <c r="D286" s="25"/>
      <c r="E286" s="25"/>
      <c r="F286" s="25"/>
      <c r="G286" s="25"/>
      <c r="H286" s="25"/>
      <c r="I286" s="25"/>
      <c r="J286" s="25"/>
    </row>
    <row r="287" spans="1:10" s="40" customFormat="1">
      <c r="A287" s="48"/>
      <c r="B287" s="25"/>
      <c r="C287" s="351"/>
      <c r="D287" s="25"/>
      <c r="E287" s="25"/>
      <c r="F287" s="25"/>
      <c r="G287" s="25"/>
      <c r="H287" s="25"/>
      <c r="I287" s="25"/>
      <c r="J287" s="25"/>
    </row>
    <row r="288" spans="1:10" s="40" customFormat="1">
      <c r="A288" s="48"/>
      <c r="B288" s="25"/>
      <c r="C288" s="351"/>
      <c r="D288" s="25"/>
      <c r="E288" s="25"/>
      <c r="F288" s="25"/>
      <c r="G288" s="25"/>
      <c r="H288" s="25"/>
      <c r="I288" s="25"/>
      <c r="J288" s="25"/>
    </row>
    <row r="289" spans="1:10" s="40" customFormat="1">
      <c r="A289" s="48"/>
      <c r="B289" s="25"/>
      <c r="C289" s="351"/>
      <c r="D289" s="25"/>
      <c r="E289" s="25"/>
      <c r="F289" s="25"/>
      <c r="G289" s="25"/>
      <c r="H289" s="25"/>
      <c r="I289" s="25"/>
      <c r="J289" s="25"/>
    </row>
    <row r="290" spans="1:10" s="40" customFormat="1">
      <c r="A290" s="48"/>
      <c r="B290" s="25"/>
      <c r="C290" s="351"/>
      <c r="D290" s="25"/>
      <c r="E290" s="25"/>
      <c r="F290" s="25"/>
      <c r="G290" s="25"/>
      <c r="H290" s="25"/>
      <c r="I290" s="25"/>
      <c r="J290" s="25"/>
    </row>
    <row r="291" spans="1:10" s="40" customFormat="1">
      <c r="A291" s="48"/>
      <c r="B291" s="25"/>
      <c r="C291" s="351"/>
      <c r="D291" s="25"/>
      <c r="E291" s="25"/>
      <c r="F291" s="25"/>
      <c r="G291" s="25"/>
      <c r="H291" s="25"/>
      <c r="I291" s="25"/>
      <c r="J291" s="25"/>
    </row>
    <row r="292" spans="1:10" s="40" customFormat="1">
      <c r="A292" s="48"/>
      <c r="B292" s="25"/>
      <c r="C292" s="351"/>
      <c r="D292" s="25"/>
      <c r="E292" s="25"/>
      <c r="F292" s="25"/>
      <c r="G292" s="25"/>
      <c r="H292" s="25"/>
      <c r="I292" s="25"/>
      <c r="J292" s="25"/>
    </row>
    <row r="293" spans="1:10" s="40" customFormat="1">
      <c r="A293" s="48"/>
      <c r="B293" s="25"/>
      <c r="C293" s="351"/>
      <c r="D293" s="25"/>
      <c r="E293" s="25"/>
      <c r="F293" s="25"/>
      <c r="G293" s="25"/>
      <c r="H293" s="25"/>
      <c r="I293" s="25"/>
      <c r="J293" s="25"/>
    </row>
    <row r="294" spans="1:10" s="40" customFormat="1">
      <c r="A294" s="48"/>
      <c r="B294" s="25"/>
      <c r="C294" s="351"/>
      <c r="D294" s="25"/>
      <c r="E294" s="25"/>
      <c r="F294" s="25"/>
      <c r="G294" s="25"/>
      <c r="H294" s="25"/>
      <c r="I294" s="25"/>
      <c r="J294" s="25"/>
    </row>
    <row r="295" spans="1:10" s="40" customFormat="1">
      <c r="A295" s="48"/>
      <c r="B295" s="25"/>
      <c r="C295" s="351"/>
      <c r="D295" s="25"/>
      <c r="E295" s="25"/>
      <c r="F295" s="25"/>
      <c r="G295" s="25"/>
      <c r="H295" s="25"/>
      <c r="I295" s="25"/>
      <c r="J295" s="25"/>
    </row>
    <row r="296" spans="1:10" s="40" customFormat="1">
      <c r="A296" s="48"/>
      <c r="B296" s="25"/>
      <c r="C296" s="351"/>
      <c r="D296" s="25"/>
      <c r="E296" s="25"/>
      <c r="F296" s="25"/>
      <c r="G296" s="25"/>
      <c r="H296" s="25"/>
      <c r="I296" s="25"/>
      <c r="J296" s="25"/>
    </row>
    <row r="297" spans="1:10" s="40" customFormat="1">
      <c r="A297" s="48"/>
      <c r="B297" s="25"/>
      <c r="C297" s="351"/>
      <c r="D297" s="25"/>
      <c r="E297" s="25"/>
      <c r="F297" s="25"/>
      <c r="G297" s="25"/>
      <c r="H297" s="25"/>
      <c r="I297" s="25"/>
      <c r="J297" s="25"/>
    </row>
    <row r="298" spans="1:10" s="40" customFormat="1">
      <c r="A298" s="48"/>
      <c r="B298" s="25"/>
      <c r="C298" s="351"/>
      <c r="D298" s="25"/>
      <c r="E298" s="25"/>
      <c r="F298" s="25"/>
      <c r="G298" s="25"/>
      <c r="H298" s="25"/>
      <c r="I298" s="25"/>
      <c r="J298" s="25"/>
    </row>
    <row r="299" spans="1:10" s="40" customFormat="1">
      <c r="A299" s="48"/>
      <c r="B299" s="25"/>
      <c r="C299" s="351"/>
      <c r="D299" s="25"/>
      <c r="E299" s="25"/>
      <c r="F299" s="25"/>
      <c r="G299" s="25"/>
      <c r="H299" s="25"/>
      <c r="I299" s="25"/>
      <c r="J299" s="25"/>
    </row>
    <row r="300" spans="1:10" s="40" customFormat="1">
      <c r="A300" s="48"/>
      <c r="B300" s="25"/>
      <c r="C300" s="351"/>
      <c r="D300" s="25"/>
      <c r="E300" s="25"/>
      <c r="F300" s="25"/>
      <c r="G300" s="25"/>
      <c r="H300" s="25"/>
      <c r="I300" s="25"/>
      <c r="J300" s="25"/>
    </row>
    <row r="301" spans="1:10" s="40" customFormat="1">
      <c r="A301" s="48"/>
      <c r="B301" s="25"/>
      <c r="C301" s="351"/>
      <c r="D301" s="25"/>
      <c r="E301" s="25"/>
      <c r="F301" s="25"/>
      <c r="G301" s="25"/>
      <c r="H301" s="25"/>
      <c r="I301" s="25"/>
      <c r="J301" s="25"/>
    </row>
    <row r="302" spans="1:10" s="40" customFormat="1">
      <c r="A302" s="48"/>
      <c r="B302" s="25"/>
      <c r="C302" s="351"/>
      <c r="D302" s="25"/>
      <c r="E302" s="25"/>
      <c r="F302" s="25"/>
      <c r="G302" s="25"/>
      <c r="H302" s="25"/>
      <c r="I302" s="25"/>
      <c r="J302" s="25"/>
    </row>
    <row r="303" spans="1:10" s="40" customFormat="1">
      <c r="A303" s="48"/>
      <c r="B303" s="25"/>
      <c r="C303" s="351"/>
      <c r="D303" s="25"/>
      <c r="E303" s="25"/>
      <c r="F303" s="25"/>
      <c r="G303" s="25"/>
      <c r="H303" s="25"/>
      <c r="I303" s="25"/>
      <c r="J303" s="25"/>
    </row>
    <row r="304" spans="1:10" s="40" customFormat="1">
      <c r="A304" s="48"/>
      <c r="B304" s="25"/>
      <c r="C304" s="351"/>
      <c r="D304" s="25"/>
      <c r="E304" s="25"/>
      <c r="F304" s="25"/>
      <c r="G304" s="25"/>
      <c r="H304" s="25"/>
      <c r="I304" s="25"/>
      <c r="J304" s="25"/>
    </row>
    <row r="305" spans="1:10" s="40" customFormat="1">
      <c r="A305" s="48"/>
      <c r="B305" s="25"/>
      <c r="C305" s="351"/>
      <c r="D305" s="25"/>
      <c r="E305" s="25"/>
      <c r="F305" s="25"/>
      <c r="G305" s="25"/>
      <c r="H305" s="25"/>
      <c r="I305" s="25"/>
      <c r="J305" s="25"/>
    </row>
    <row r="306" spans="1:10" s="40" customFormat="1">
      <c r="A306" s="48"/>
      <c r="B306" s="25"/>
      <c r="C306" s="351"/>
      <c r="D306" s="25"/>
      <c r="E306" s="25"/>
      <c r="F306" s="25"/>
      <c r="G306" s="25"/>
      <c r="H306" s="25"/>
      <c r="I306" s="25"/>
      <c r="J306" s="25"/>
    </row>
    <row r="307" spans="1:10" s="40" customFormat="1">
      <c r="A307" s="48"/>
      <c r="B307" s="25"/>
      <c r="C307" s="351"/>
      <c r="D307" s="25"/>
      <c r="E307" s="25"/>
      <c r="F307" s="25"/>
      <c r="G307" s="25"/>
      <c r="H307" s="25"/>
      <c r="I307" s="25"/>
      <c r="J307" s="25"/>
    </row>
    <row r="308" spans="1:10" s="40" customFormat="1">
      <c r="A308" s="48"/>
      <c r="B308" s="25"/>
      <c r="C308" s="351"/>
      <c r="D308" s="25"/>
      <c r="E308" s="25"/>
      <c r="F308" s="25"/>
      <c r="G308" s="25"/>
      <c r="H308" s="25"/>
      <c r="I308" s="25"/>
      <c r="J308" s="25"/>
    </row>
    <row r="309" spans="1:10" s="40" customFormat="1">
      <c r="A309" s="48"/>
      <c r="B309" s="25"/>
      <c r="C309" s="351"/>
      <c r="D309" s="25"/>
      <c r="E309" s="25"/>
      <c r="F309" s="25"/>
      <c r="G309" s="25"/>
      <c r="H309" s="25"/>
      <c r="I309" s="25"/>
      <c r="J309" s="25"/>
    </row>
    <row r="310" spans="1:10" s="40" customFormat="1">
      <c r="A310" s="48"/>
      <c r="B310" s="25"/>
      <c r="C310" s="351"/>
      <c r="D310" s="25"/>
      <c r="E310" s="25"/>
      <c r="F310" s="25"/>
      <c r="G310" s="25"/>
      <c r="H310" s="25"/>
      <c r="I310" s="25"/>
      <c r="J310" s="25"/>
    </row>
    <row r="311" spans="1:10" s="40" customFormat="1">
      <c r="A311" s="48"/>
      <c r="B311" s="25"/>
      <c r="C311" s="351"/>
      <c r="D311" s="25"/>
      <c r="E311" s="25"/>
      <c r="F311" s="25"/>
      <c r="G311" s="25"/>
      <c r="H311" s="25"/>
      <c r="I311" s="25"/>
      <c r="J311" s="25"/>
    </row>
    <row r="312" spans="1:10" s="40" customFormat="1">
      <c r="A312" s="48"/>
      <c r="B312" s="25"/>
      <c r="C312" s="351"/>
      <c r="D312" s="25"/>
      <c r="E312" s="25"/>
      <c r="F312" s="25"/>
      <c r="G312" s="25"/>
      <c r="H312" s="25"/>
      <c r="I312" s="25"/>
      <c r="J312" s="25"/>
    </row>
    <row r="313" spans="1:10" s="40" customFormat="1">
      <c r="A313" s="48"/>
      <c r="B313" s="25"/>
      <c r="C313" s="351"/>
      <c r="D313" s="25"/>
      <c r="E313" s="25"/>
      <c r="F313" s="25"/>
      <c r="G313" s="25"/>
      <c r="H313" s="25"/>
      <c r="I313" s="25"/>
      <c r="J313" s="25"/>
    </row>
    <row r="314" spans="1:10" s="40" customFormat="1">
      <c r="A314" s="48"/>
      <c r="B314" s="25"/>
      <c r="C314" s="351"/>
      <c r="D314" s="25"/>
      <c r="E314" s="25"/>
      <c r="F314" s="25"/>
      <c r="G314" s="25"/>
      <c r="H314" s="25"/>
      <c r="I314" s="25"/>
      <c r="J314" s="25"/>
    </row>
    <row r="315" spans="1:10" s="40" customFormat="1">
      <c r="A315" s="48"/>
      <c r="B315" s="25"/>
      <c r="C315" s="351"/>
      <c r="D315" s="25"/>
      <c r="E315" s="25"/>
      <c r="F315" s="25"/>
      <c r="G315" s="25"/>
      <c r="H315" s="25"/>
      <c r="I315" s="25"/>
      <c r="J315" s="25"/>
    </row>
    <row r="316" spans="1:10" s="40" customFormat="1">
      <c r="A316" s="48"/>
      <c r="B316" s="25"/>
      <c r="C316" s="351"/>
      <c r="D316" s="25"/>
      <c r="E316" s="25"/>
      <c r="F316" s="25"/>
      <c r="G316" s="25"/>
      <c r="H316" s="25"/>
      <c r="I316" s="25"/>
      <c r="J316" s="25"/>
    </row>
    <row r="317" spans="1:10" s="40" customFormat="1">
      <c r="A317" s="48"/>
      <c r="B317" s="25"/>
      <c r="C317" s="351"/>
      <c r="D317" s="25"/>
      <c r="E317" s="25"/>
      <c r="F317" s="25"/>
      <c r="G317" s="25"/>
      <c r="H317" s="25"/>
      <c r="I317" s="25"/>
      <c r="J317" s="25"/>
    </row>
    <row r="318" spans="1:10" s="40" customFormat="1">
      <c r="A318" s="48"/>
      <c r="B318" s="25"/>
      <c r="C318" s="351"/>
      <c r="D318" s="25"/>
      <c r="E318" s="25"/>
      <c r="F318" s="25"/>
      <c r="G318" s="25"/>
      <c r="H318" s="25"/>
      <c r="I318" s="25"/>
      <c r="J318" s="25"/>
    </row>
    <row r="319" spans="1:10" s="40" customFormat="1">
      <c r="A319" s="48"/>
      <c r="B319" s="25"/>
      <c r="C319" s="351"/>
      <c r="D319" s="25"/>
      <c r="E319" s="25"/>
      <c r="F319" s="25"/>
      <c r="G319" s="25"/>
      <c r="H319" s="25"/>
      <c r="I319" s="25"/>
      <c r="J319" s="25"/>
    </row>
    <row r="320" spans="1:10" s="40" customFormat="1">
      <c r="A320" s="48"/>
      <c r="B320" s="25"/>
      <c r="C320" s="351"/>
      <c r="D320" s="25"/>
      <c r="E320" s="25"/>
      <c r="F320" s="25"/>
      <c r="G320" s="25"/>
      <c r="H320" s="25"/>
      <c r="I320" s="25"/>
      <c r="J320" s="25"/>
    </row>
    <row r="321" spans="1:10" s="40" customFormat="1">
      <c r="A321" s="48"/>
      <c r="B321" s="25"/>
      <c r="C321" s="351"/>
      <c r="D321" s="25"/>
      <c r="E321" s="25"/>
      <c r="F321" s="25"/>
      <c r="G321" s="25"/>
      <c r="H321" s="25"/>
      <c r="I321" s="25"/>
      <c r="J321" s="25"/>
    </row>
    <row r="322" spans="1:10" s="40" customFormat="1">
      <c r="A322" s="48"/>
      <c r="B322" s="25"/>
      <c r="C322" s="351"/>
      <c r="D322" s="25"/>
      <c r="E322" s="25"/>
      <c r="F322" s="25"/>
      <c r="G322" s="25"/>
      <c r="H322" s="25"/>
      <c r="I322" s="25"/>
      <c r="J322" s="25"/>
    </row>
    <row r="323" spans="1:10" s="40" customFormat="1">
      <c r="A323" s="48"/>
      <c r="B323" s="25"/>
      <c r="C323" s="351"/>
      <c r="D323" s="25"/>
      <c r="E323" s="25"/>
      <c r="F323" s="25"/>
      <c r="G323" s="25"/>
      <c r="H323" s="25"/>
      <c r="I323" s="25"/>
      <c r="J323" s="25"/>
    </row>
    <row r="324" spans="1:10" s="40" customFormat="1">
      <c r="A324" s="48"/>
      <c r="B324" s="25"/>
      <c r="C324" s="351"/>
      <c r="D324" s="25"/>
      <c r="E324" s="25"/>
      <c r="F324" s="25"/>
      <c r="G324" s="25"/>
      <c r="H324" s="25"/>
      <c r="I324" s="25"/>
      <c r="J324" s="25"/>
    </row>
    <row r="325" spans="1:10" s="40" customFormat="1">
      <c r="A325" s="48"/>
      <c r="B325" s="25"/>
      <c r="C325" s="351"/>
      <c r="D325" s="25"/>
      <c r="E325" s="25"/>
      <c r="F325" s="25"/>
      <c r="G325" s="25"/>
      <c r="H325" s="25"/>
      <c r="I325" s="25"/>
      <c r="J325" s="25"/>
    </row>
    <row r="326" spans="1:10" s="40" customFormat="1">
      <c r="A326" s="48"/>
      <c r="B326" s="25"/>
      <c r="C326" s="351"/>
      <c r="D326" s="25"/>
      <c r="E326" s="25"/>
      <c r="F326" s="25"/>
      <c r="G326" s="25"/>
      <c r="H326" s="25"/>
      <c r="I326" s="25"/>
      <c r="J326" s="25"/>
    </row>
    <row r="327" spans="1:10" s="40" customFormat="1">
      <c r="A327" s="48"/>
      <c r="B327" s="25"/>
      <c r="C327" s="351"/>
      <c r="D327" s="25"/>
      <c r="E327" s="25"/>
      <c r="F327" s="25"/>
      <c r="G327" s="25"/>
      <c r="H327" s="25"/>
      <c r="I327" s="25"/>
      <c r="J327" s="25"/>
    </row>
    <row r="328" spans="1:10" s="40" customFormat="1">
      <c r="A328" s="48"/>
      <c r="B328" s="25"/>
      <c r="C328" s="351"/>
      <c r="D328" s="25"/>
      <c r="E328" s="25"/>
      <c r="F328" s="25"/>
      <c r="G328" s="25"/>
      <c r="H328" s="25"/>
      <c r="I328" s="25"/>
      <c r="J328" s="25"/>
    </row>
    <row r="329" spans="1:10" s="40" customFormat="1">
      <c r="A329" s="48"/>
      <c r="B329" s="25"/>
      <c r="C329" s="351"/>
      <c r="D329" s="25"/>
      <c r="E329" s="25"/>
      <c r="F329" s="25"/>
      <c r="G329" s="25"/>
      <c r="H329" s="25"/>
      <c r="I329" s="25"/>
      <c r="J329" s="25"/>
    </row>
    <row r="330" spans="1:10" s="40" customFormat="1">
      <c r="A330" s="48"/>
      <c r="B330" s="25"/>
      <c r="C330" s="351"/>
      <c r="D330" s="25"/>
      <c r="E330" s="25"/>
      <c r="F330" s="25"/>
      <c r="G330" s="25"/>
      <c r="H330" s="25"/>
      <c r="I330" s="25"/>
      <c r="J330" s="25"/>
    </row>
    <row r="331" spans="1:10" s="40" customFormat="1">
      <c r="A331" s="48"/>
      <c r="B331" s="25"/>
      <c r="C331" s="351"/>
      <c r="D331" s="25"/>
      <c r="E331" s="25"/>
      <c r="F331" s="25"/>
      <c r="G331" s="25"/>
      <c r="H331" s="25"/>
      <c r="I331" s="25"/>
      <c r="J331" s="25"/>
    </row>
    <row r="332" spans="1:10" s="40" customFormat="1">
      <c r="A332" s="48"/>
      <c r="B332" s="25"/>
      <c r="C332" s="351"/>
      <c r="D332" s="25"/>
      <c r="E332" s="25"/>
      <c r="F332" s="25"/>
      <c r="G332" s="25"/>
      <c r="H332" s="25"/>
      <c r="I332" s="25"/>
      <c r="J332" s="25"/>
    </row>
    <row r="333" spans="1:10" s="40" customFormat="1">
      <c r="A333" s="48"/>
      <c r="B333" s="25"/>
      <c r="C333" s="351"/>
      <c r="D333" s="25"/>
      <c r="E333" s="25"/>
      <c r="F333" s="25"/>
      <c r="G333" s="25"/>
      <c r="H333" s="25"/>
      <c r="I333" s="25"/>
      <c r="J333" s="25"/>
    </row>
    <row r="334" spans="1:10" s="40" customFormat="1">
      <c r="A334" s="48"/>
      <c r="B334" s="25"/>
      <c r="C334" s="351"/>
      <c r="D334" s="25"/>
      <c r="E334" s="25"/>
      <c r="F334" s="25"/>
      <c r="G334" s="25"/>
      <c r="H334" s="25"/>
      <c r="I334" s="25"/>
      <c r="J334" s="25"/>
    </row>
    <row r="335" spans="1:10" s="40" customFormat="1">
      <c r="A335" s="48"/>
      <c r="B335" s="25"/>
      <c r="C335" s="351"/>
      <c r="D335" s="25"/>
      <c r="E335" s="25"/>
      <c r="F335" s="25"/>
      <c r="G335" s="25"/>
      <c r="H335" s="25"/>
      <c r="I335" s="25"/>
      <c r="J335" s="25"/>
    </row>
    <row r="336" spans="1:10" s="40" customFormat="1">
      <c r="A336" s="48"/>
      <c r="B336" s="25"/>
      <c r="C336" s="351"/>
      <c r="D336" s="25"/>
      <c r="E336" s="25"/>
      <c r="F336" s="25"/>
      <c r="G336" s="25"/>
      <c r="H336" s="25"/>
      <c r="I336" s="25"/>
      <c r="J336" s="25"/>
    </row>
    <row r="337" spans="1:10" s="40" customFormat="1">
      <c r="A337" s="48"/>
      <c r="B337" s="25"/>
      <c r="C337" s="351"/>
      <c r="D337" s="25"/>
      <c r="E337" s="25"/>
      <c r="F337" s="25"/>
      <c r="G337" s="25"/>
      <c r="H337" s="25"/>
      <c r="I337" s="25"/>
      <c r="J337" s="25"/>
    </row>
    <row r="338" spans="1:10" s="40" customFormat="1">
      <c r="A338" s="48"/>
      <c r="B338" s="25"/>
      <c r="C338" s="351"/>
      <c r="D338" s="25"/>
      <c r="E338" s="25"/>
      <c r="F338" s="25"/>
      <c r="G338" s="25"/>
      <c r="H338" s="25"/>
      <c r="I338" s="25"/>
      <c r="J338" s="25"/>
    </row>
    <row r="339" spans="1:10" s="40" customFormat="1">
      <c r="A339" s="48"/>
      <c r="B339" s="25"/>
      <c r="C339" s="351"/>
      <c r="D339" s="25"/>
      <c r="E339" s="25"/>
      <c r="F339" s="25"/>
      <c r="G339" s="25"/>
      <c r="H339" s="25"/>
      <c r="I339" s="25"/>
      <c r="J339" s="25"/>
    </row>
    <row r="340" spans="1:10" s="40" customFormat="1">
      <c r="A340" s="48"/>
      <c r="B340" s="25"/>
      <c r="C340" s="351"/>
      <c r="D340" s="25"/>
      <c r="E340" s="25"/>
      <c r="F340" s="25"/>
      <c r="G340" s="25"/>
      <c r="H340" s="25"/>
      <c r="I340" s="25"/>
      <c r="J340" s="25"/>
    </row>
    <row r="341" spans="1:10" s="40" customFormat="1">
      <c r="A341" s="48"/>
      <c r="B341" s="25"/>
      <c r="C341" s="351"/>
      <c r="D341" s="25"/>
      <c r="E341" s="25"/>
      <c r="F341" s="25"/>
      <c r="G341" s="25"/>
      <c r="H341" s="25"/>
      <c r="I341" s="25"/>
      <c r="J341" s="25"/>
    </row>
    <row r="342" spans="1:10" s="40" customFormat="1">
      <c r="A342" s="48"/>
      <c r="B342" s="25"/>
      <c r="C342" s="351"/>
      <c r="D342" s="25"/>
      <c r="E342" s="25"/>
      <c r="F342" s="25"/>
      <c r="G342" s="25"/>
      <c r="H342" s="25"/>
      <c r="I342" s="25"/>
      <c r="J342" s="25"/>
    </row>
    <row r="343" spans="1:10" s="40" customFormat="1">
      <c r="A343" s="48"/>
      <c r="B343" s="25"/>
      <c r="C343" s="351"/>
      <c r="D343" s="25"/>
      <c r="E343" s="25"/>
      <c r="F343" s="25"/>
      <c r="G343" s="25"/>
      <c r="H343" s="25"/>
      <c r="I343" s="25"/>
      <c r="J343" s="25"/>
    </row>
    <row r="344" spans="1:10" s="40" customFormat="1">
      <c r="A344" s="48"/>
      <c r="B344" s="25"/>
      <c r="C344" s="351"/>
      <c r="D344" s="25"/>
      <c r="E344" s="25"/>
      <c r="F344" s="25"/>
      <c r="G344" s="25"/>
      <c r="H344" s="25"/>
      <c r="I344" s="25"/>
      <c r="J344" s="25"/>
    </row>
    <row r="345" spans="1:10" s="40" customFormat="1">
      <c r="A345" s="48"/>
      <c r="B345" s="25"/>
      <c r="C345" s="351"/>
      <c r="D345" s="25"/>
      <c r="E345" s="25"/>
      <c r="F345" s="25"/>
      <c r="G345" s="25"/>
      <c r="H345" s="25"/>
      <c r="I345" s="25"/>
      <c r="J345" s="25"/>
    </row>
    <row r="346" spans="1:10" s="40" customFormat="1">
      <c r="A346" s="48"/>
      <c r="B346" s="25"/>
      <c r="C346" s="351"/>
      <c r="D346" s="25"/>
      <c r="E346" s="25"/>
      <c r="F346" s="25"/>
      <c r="G346" s="25"/>
      <c r="H346" s="25"/>
      <c r="I346" s="25"/>
      <c r="J346" s="25"/>
    </row>
    <row r="347" spans="1:10" s="40" customFormat="1">
      <c r="A347" s="48"/>
      <c r="B347" s="25"/>
      <c r="C347" s="351"/>
      <c r="D347" s="25"/>
      <c r="E347" s="25"/>
      <c r="F347" s="25"/>
      <c r="G347" s="25"/>
      <c r="H347" s="25"/>
      <c r="I347" s="25"/>
      <c r="J347" s="25"/>
    </row>
    <row r="348" spans="1:10" s="40" customFormat="1">
      <c r="A348" s="48"/>
      <c r="B348" s="25"/>
      <c r="C348" s="351"/>
      <c r="D348" s="25"/>
      <c r="E348" s="25"/>
      <c r="F348" s="25"/>
      <c r="G348" s="25"/>
      <c r="H348" s="25"/>
      <c r="I348" s="25"/>
      <c r="J348" s="25"/>
    </row>
    <row r="349" spans="1:10" s="40" customFormat="1">
      <c r="A349" s="48"/>
      <c r="B349" s="25"/>
      <c r="C349" s="351"/>
      <c r="D349" s="25"/>
      <c r="E349" s="25"/>
      <c r="F349" s="25"/>
      <c r="G349" s="25"/>
      <c r="H349" s="25"/>
      <c r="I349" s="25"/>
      <c r="J349" s="25"/>
    </row>
    <row r="350" spans="1:10" s="40" customFormat="1">
      <c r="A350" s="48"/>
      <c r="B350" s="25"/>
      <c r="C350" s="351"/>
      <c r="D350" s="25"/>
      <c r="E350" s="25"/>
      <c r="F350" s="25"/>
      <c r="G350" s="25"/>
      <c r="H350" s="25"/>
      <c r="I350" s="25"/>
      <c r="J350" s="25"/>
    </row>
    <row r="351" spans="1:10" s="40" customFormat="1">
      <c r="A351" s="48"/>
      <c r="B351" s="25"/>
      <c r="C351" s="351"/>
      <c r="D351" s="25"/>
      <c r="E351" s="25"/>
      <c r="F351" s="25"/>
      <c r="G351" s="25"/>
      <c r="H351" s="25"/>
      <c r="I351" s="25"/>
      <c r="J351" s="25"/>
    </row>
    <row r="352" spans="1:10" s="40" customFormat="1">
      <c r="A352" s="48"/>
      <c r="B352" s="25"/>
      <c r="C352" s="351"/>
      <c r="D352" s="25"/>
      <c r="E352" s="25"/>
      <c r="F352" s="25"/>
      <c r="G352" s="25"/>
      <c r="H352" s="25"/>
      <c r="I352" s="25"/>
      <c r="J352" s="25"/>
    </row>
    <row r="353" spans="1:10" s="40" customFormat="1">
      <c r="A353" s="48"/>
      <c r="B353" s="25"/>
      <c r="C353" s="351"/>
      <c r="D353" s="25"/>
      <c r="E353" s="25"/>
      <c r="F353" s="25"/>
      <c r="G353" s="25"/>
      <c r="H353" s="25"/>
      <c r="I353" s="25"/>
      <c r="J353" s="25"/>
    </row>
    <row r="354" spans="1:10" s="40" customFormat="1">
      <c r="A354" s="48"/>
      <c r="B354" s="25"/>
      <c r="C354" s="351"/>
      <c r="D354" s="25"/>
      <c r="E354" s="25"/>
      <c r="F354" s="25"/>
      <c r="G354" s="25"/>
      <c r="H354" s="25"/>
      <c r="I354" s="25"/>
      <c r="J354" s="25"/>
    </row>
    <row r="355" spans="1:10" s="40" customFormat="1">
      <c r="A355" s="48"/>
      <c r="B355" s="25"/>
      <c r="C355" s="351"/>
      <c r="D355" s="25"/>
      <c r="E355" s="25"/>
      <c r="F355" s="25"/>
      <c r="G355" s="25"/>
      <c r="H355" s="25"/>
      <c r="I355" s="25"/>
      <c r="J355" s="25"/>
    </row>
    <row r="356" spans="1:10" s="40" customFormat="1">
      <c r="A356" s="48"/>
      <c r="B356" s="25"/>
      <c r="C356" s="351"/>
      <c r="D356" s="25"/>
      <c r="E356" s="25"/>
      <c r="F356" s="25"/>
      <c r="G356" s="25"/>
      <c r="H356" s="25"/>
      <c r="I356" s="25"/>
      <c r="J356" s="25"/>
    </row>
    <row r="357" spans="1:10" s="40" customFormat="1">
      <c r="A357" s="48"/>
      <c r="B357" s="25"/>
      <c r="C357" s="351"/>
      <c r="D357" s="25"/>
      <c r="E357" s="25"/>
      <c r="F357" s="25"/>
      <c r="G357" s="25"/>
      <c r="H357" s="25"/>
      <c r="I357" s="25"/>
      <c r="J357" s="25"/>
    </row>
    <row r="358" spans="1:10" s="40" customFormat="1">
      <c r="A358" s="48"/>
      <c r="B358" s="25"/>
      <c r="C358" s="351"/>
      <c r="D358" s="25"/>
      <c r="E358" s="25"/>
      <c r="F358" s="25"/>
      <c r="G358" s="25"/>
      <c r="H358" s="25"/>
      <c r="I358" s="25"/>
      <c r="J358" s="25"/>
    </row>
    <row r="359" spans="1:10" s="40" customFormat="1">
      <c r="A359" s="48"/>
      <c r="B359" s="25"/>
      <c r="C359" s="351"/>
      <c r="D359" s="25"/>
      <c r="E359" s="25"/>
      <c r="F359" s="25"/>
      <c r="G359" s="25"/>
      <c r="H359" s="25"/>
      <c r="I359" s="25"/>
      <c r="J359" s="25"/>
    </row>
    <row r="360" spans="1:10" s="40" customFormat="1">
      <c r="A360" s="48"/>
      <c r="B360" s="25"/>
      <c r="C360" s="351"/>
      <c r="D360" s="25"/>
      <c r="E360" s="25"/>
      <c r="F360" s="25"/>
      <c r="G360" s="25"/>
      <c r="H360" s="25"/>
      <c r="I360" s="25"/>
      <c r="J360" s="25"/>
    </row>
    <row r="361" spans="1:10" s="40" customFormat="1">
      <c r="A361" s="48"/>
      <c r="B361" s="25"/>
      <c r="C361" s="351"/>
      <c r="D361" s="25"/>
      <c r="E361" s="25"/>
      <c r="F361" s="25"/>
      <c r="G361" s="25"/>
      <c r="H361" s="25"/>
      <c r="I361" s="25"/>
      <c r="J361" s="25"/>
    </row>
    <row r="362" spans="1:10" s="40" customFormat="1">
      <c r="A362" s="48"/>
      <c r="B362" s="25"/>
      <c r="C362" s="351"/>
      <c r="D362" s="25"/>
      <c r="E362" s="25"/>
      <c r="F362" s="25"/>
      <c r="G362" s="25"/>
      <c r="H362" s="25"/>
      <c r="I362" s="25"/>
      <c r="J362" s="25"/>
    </row>
    <row r="363" spans="1:10" s="40" customFormat="1">
      <c r="A363" s="48"/>
      <c r="B363" s="25"/>
      <c r="C363" s="351"/>
      <c r="D363" s="25"/>
      <c r="E363" s="25"/>
      <c r="F363" s="25"/>
      <c r="G363" s="25"/>
      <c r="H363" s="25"/>
      <c r="I363" s="25"/>
      <c r="J363" s="25"/>
    </row>
    <row r="364" spans="1:10" s="40" customFormat="1">
      <c r="A364" s="48"/>
      <c r="B364" s="25"/>
      <c r="C364" s="351"/>
      <c r="D364" s="25"/>
      <c r="E364" s="25"/>
      <c r="F364" s="25"/>
      <c r="G364" s="25"/>
      <c r="H364" s="25"/>
      <c r="I364" s="25"/>
      <c r="J364" s="25"/>
    </row>
    <row r="365" spans="1:10" s="40" customFormat="1">
      <c r="A365" s="48"/>
      <c r="B365" s="25"/>
      <c r="C365" s="351"/>
      <c r="D365" s="25"/>
      <c r="E365" s="25"/>
      <c r="F365" s="25"/>
      <c r="G365" s="25"/>
      <c r="H365" s="25"/>
      <c r="I365" s="25"/>
      <c r="J365" s="25"/>
    </row>
    <row r="366" spans="1:10" s="40" customFormat="1">
      <c r="A366" s="48"/>
      <c r="B366" s="25"/>
      <c r="C366" s="351"/>
      <c r="D366" s="25"/>
      <c r="E366" s="25"/>
      <c r="F366" s="25"/>
      <c r="G366" s="25"/>
      <c r="H366" s="25"/>
      <c r="I366" s="25"/>
      <c r="J366" s="25"/>
    </row>
    <row r="367" spans="1:10" s="40" customFormat="1">
      <c r="A367" s="48"/>
      <c r="B367" s="25"/>
      <c r="C367" s="351"/>
      <c r="D367" s="25"/>
      <c r="E367" s="25"/>
      <c r="F367" s="25"/>
      <c r="G367" s="25"/>
      <c r="H367" s="25"/>
      <c r="I367" s="25"/>
      <c r="J367" s="25"/>
    </row>
    <row r="368" spans="1:10" s="40" customFormat="1">
      <c r="A368" s="48"/>
      <c r="B368" s="25"/>
      <c r="C368" s="351"/>
      <c r="D368" s="25"/>
      <c r="E368" s="25"/>
      <c r="F368" s="25"/>
      <c r="G368" s="25"/>
      <c r="H368" s="25"/>
      <c r="I368" s="25"/>
      <c r="J368" s="25"/>
    </row>
    <row r="369" spans="1:10" s="40" customFormat="1">
      <c r="A369" s="48"/>
      <c r="B369" s="25"/>
      <c r="C369" s="351"/>
      <c r="D369" s="25"/>
      <c r="E369" s="25"/>
      <c r="F369" s="25"/>
      <c r="G369" s="25"/>
      <c r="H369" s="25"/>
      <c r="I369" s="25"/>
      <c r="J369" s="25"/>
    </row>
    <row r="370" spans="1:10" s="40" customFormat="1">
      <c r="A370" s="48"/>
      <c r="B370" s="25"/>
      <c r="C370" s="351"/>
      <c r="D370" s="25"/>
      <c r="E370" s="25"/>
      <c r="F370" s="25"/>
      <c r="G370" s="25"/>
      <c r="H370" s="25"/>
      <c r="I370" s="25"/>
      <c r="J370" s="25"/>
    </row>
    <row r="371" spans="1:10" s="40" customFormat="1">
      <c r="A371" s="48"/>
      <c r="B371" s="25"/>
      <c r="C371" s="351"/>
      <c r="D371" s="25"/>
      <c r="E371" s="25"/>
      <c r="F371" s="25"/>
      <c r="G371" s="25"/>
      <c r="H371" s="25"/>
      <c r="I371" s="25"/>
      <c r="J371" s="25"/>
    </row>
    <row r="372" spans="1:10" s="40" customFormat="1">
      <c r="A372" s="48"/>
      <c r="B372" s="25"/>
      <c r="C372" s="351"/>
      <c r="D372" s="25"/>
      <c r="E372" s="25"/>
      <c r="F372" s="25"/>
      <c r="G372" s="25"/>
      <c r="H372" s="25"/>
      <c r="I372" s="25"/>
      <c r="J372" s="25"/>
    </row>
    <row r="373" spans="1:10" s="40" customFormat="1">
      <c r="A373" s="48"/>
      <c r="B373" s="25"/>
      <c r="C373" s="351"/>
      <c r="D373" s="25"/>
      <c r="E373" s="25"/>
      <c r="F373" s="25"/>
      <c r="G373" s="25"/>
      <c r="H373" s="25"/>
      <c r="I373" s="25"/>
      <c r="J373" s="25"/>
    </row>
    <row r="374" spans="1:10" s="40" customFormat="1">
      <c r="A374" s="45"/>
      <c r="B374" s="25"/>
      <c r="C374" s="351"/>
      <c r="D374" s="25"/>
      <c r="E374" s="25"/>
      <c r="F374" s="25"/>
      <c r="G374" s="25"/>
      <c r="H374" s="25"/>
      <c r="I374" s="25"/>
      <c r="J374" s="25"/>
    </row>
  </sheetData>
  <mergeCells count="15">
    <mergeCell ref="A1:B1"/>
    <mergeCell ref="C5:E6"/>
    <mergeCell ref="C7:C8"/>
    <mergeCell ref="D7:E7"/>
    <mergeCell ref="K5:K8"/>
    <mergeCell ref="A2:K2"/>
    <mergeCell ref="A3:K3"/>
    <mergeCell ref="A4:K4"/>
    <mergeCell ref="A5:A8"/>
    <mergeCell ref="B5:B8"/>
    <mergeCell ref="I5:I8"/>
    <mergeCell ref="F5:H6"/>
    <mergeCell ref="F7:F8"/>
    <mergeCell ref="G7:H7"/>
    <mergeCell ref="J5:J8"/>
  </mergeCells>
  <pageMargins left="0.45" right="0.45" top="0.75" bottom="0.75" header="0.3" footer="0.3"/>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4"/>
  <sheetViews>
    <sheetView view="pageBreakPreview" zoomScale="70" zoomScaleNormal="70" zoomScaleSheetLayoutView="70" workbookViewId="0">
      <selection activeCell="U11" sqref="U11"/>
    </sheetView>
  </sheetViews>
  <sheetFormatPr defaultColWidth="9" defaultRowHeight="15.75"/>
  <cols>
    <col min="1" max="1" width="6" style="352" customWidth="1"/>
    <col min="2" max="2" width="43.875" style="352" customWidth="1"/>
    <col min="3" max="3" width="14.875" style="354" customWidth="1"/>
    <col min="4" max="4" width="12.25" style="352" customWidth="1"/>
    <col min="5" max="5" width="13.75" style="352" hidden="1" customWidth="1"/>
    <col min="6" max="6" width="12.75" style="352" hidden="1" customWidth="1"/>
    <col min="7" max="7" width="14.875" style="352" customWidth="1"/>
    <col min="8" max="10" width="13.25" style="352" hidden="1" customWidth="1"/>
    <col min="11" max="12" width="13.25" style="352" customWidth="1"/>
    <col min="13" max="13" width="11.75" style="352" hidden="1" customWidth="1"/>
    <col min="14" max="14" width="5.125" style="352" hidden="1" customWidth="1"/>
    <col min="15" max="15" width="11.375" style="352" hidden="1" customWidth="1"/>
    <col min="16" max="16" width="11.375" style="352" customWidth="1"/>
    <col min="17" max="18" width="13.375" style="352" customWidth="1"/>
    <col min="19" max="19" width="15.875" style="352" customWidth="1"/>
    <col min="20" max="20" width="11.75" style="364" bestFit="1" customWidth="1"/>
    <col min="21" max="21" width="13.875" style="364" customWidth="1"/>
    <col min="22" max="22" width="9" style="364"/>
    <col min="23" max="23" width="11.75" style="364" bestFit="1" customWidth="1"/>
    <col min="24" max="24" width="9" style="352"/>
    <col min="25" max="25" width="12.125" style="352" bestFit="1" customWidth="1"/>
    <col min="26" max="16384" width="9" style="352"/>
  </cols>
  <sheetData>
    <row r="1" spans="1:25" ht="15.75" customHeight="1">
      <c r="A1" s="580" t="s">
        <v>419</v>
      </c>
      <c r="B1" s="580"/>
      <c r="C1" s="363"/>
      <c r="D1" s="363"/>
      <c r="E1" s="363"/>
      <c r="F1" s="363"/>
      <c r="G1" s="353"/>
      <c r="H1" s="353"/>
      <c r="I1" s="353"/>
      <c r="J1" s="353"/>
      <c r="K1" s="353"/>
      <c r="L1" s="353"/>
      <c r="M1" s="353"/>
      <c r="N1" s="353"/>
      <c r="O1" s="353"/>
      <c r="P1" s="353"/>
      <c r="Q1" s="353"/>
      <c r="R1" s="353"/>
      <c r="S1" s="363"/>
    </row>
    <row r="2" spans="1:25" ht="22.5" customHeight="1">
      <c r="A2" s="581" t="s">
        <v>418</v>
      </c>
      <c r="B2" s="581"/>
      <c r="C2" s="581"/>
      <c r="D2" s="581"/>
      <c r="E2" s="581"/>
      <c r="F2" s="581"/>
      <c r="G2" s="581"/>
      <c r="H2" s="581"/>
      <c r="I2" s="581"/>
      <c r="J2" s="581"/>
      <c r="K2" s="581"/>
      <c r="L2" s="581"/>
      <c r="M2" s="581"/>
      <c r="N2" s="581"/>
      <c r="O2" s="581"/>
      <c r="P2" s="581"/>
      <c r="Q2" s="581"/>
      <c r="R2" s="581"/>
      <c r="S2" s="581"/>
    </row>
    <row r="3" spans="1:25" ht="16.5" customHeight="1">
      <c r="A3" s="582" t="e">
        <f>#REF!</f>
        <v>#REF!</v>
      </c>
      <c r="B3" s="583"/>
      <c r="C3" s="583"/>
      <c r="D3" s="583"/>
      <c r="E3" s="583"/>
      <c r="F3" s="583"/>
      <c r="G3" s="583"/>
      <c r="H3" s="583"/>
      <c r="I3" s="583"/>
      <c r="J3" s="583"/>
      <c r="K3" s="583"/>
      <c r="L3" s="583"/>
      <c r="M3" s="583"/>
      <c r="N3" s="583"/>
      <c r="O3" s="583"/>
      <c r="P3" s="583"/>
      <c r="Q3" s="583"/>
      <c r="R3" s="583"/>
      <c r="S3" s="583"/>
    </row>
    <row r="4" spans="1:25" ht="18" customHeight="1">
      <c r="A4" s="362"/>
      <c r="B4" s="362"/>
      <c r="C4" s="362"/>
      <c r="D4" s="362"/>
      <c r="E4" s="362"/>
      <c r="F4" s="362"/>
      <c r="G4" s="584"/>
      <c r="H4" s="584"/>
      <c r="I4" s="584"/>
      <c r="J4" s="584"/>
      <c r="K4" s="584"/>
      <c r="L4" s="584"/>
      <c r="M4" s="584"/>
      <c r="N4" s="584"/>
      <c r="O4" s="584"/>
      <c r="P4" s="584"/>
      <c r="Q4" s="584"/>
      <c r="R4" s="584"/>
      <c r="S4" s="584"/>
    </row>
    <row r="5" spans="1:25" ht="30.75" customHeight="1">
      <c r="A5" s="585" t="s">
        <v>0</v>
      </c>
      <c r="B5" s="585" t="s">
        <v>43</v>
      </c>
      <c r="C5" s="585" t="s">
        <v>416</v>
      </c>
      <c r="D5" s="585" t="s">
        <v>5</v>
      </c>
      <c r="E5" s="585" t="s">
        <v>412</v>
      </c>
      <c r="F5" s="585"/>
      <c r="G5" s="538" t="s">
        <v>45</v>
      </c>
      <c r="H5" s="534" t="s">
        <v>411</v>
      </c>
      <c r="I5" s="534"/>
      <c r="J5" s="534"/>
      <c r="K5" s="534"/>
      <c r="L5" s="534"/>
      <c r="M5" s="534" t="s">
        <v>82</v>
      </c>
      <c r="N5" s="534"/>
      <c r="O5" s="534"/>
      <c r="P5" s="534"/>
      <c r="Q5" s="534"/>
      <c r="R5" s="534" t="s">
        <v>245</v>
      </c>
      <c r="S5" s="585" t="s">
        <v>8</v>
      </c>
    </row>
    <row r="6" spans="1:25" ht="48.75" customHeight="1">
      <c r="A6" s="585"/>
      <c r="B6" s="585"/>
      <c r="C6" s="585"/>
      <c r="D6" s="585"/>
      <c r="E6" s="329" t="s">
        <v>410</v>
      </c>
      <c r="F6" s="329" t="s">
        <v>409</v>
      </c>
      <c r="G6" s="538"/>
      <c r="H6" s="367" t="s">
        <v>415</v>
      </c>
      <c r="I6" s="367" t="s">
        <v>414</v>
      </c>
      <c r="J6" s="329" t="s">
        <v>413</v>
      </c>
      <c r="K6" s="329" t="s">
        <v>19</v>
      </c>
      <c r="L6" s="329" t="s">
        <v>408</v>
      </c>
      <c r="M6" s="329" t="s">
        <v>415</v>
      </c>
      <c r="N6" s="329" t="s">
        <v>414</v>
      </c>
      <c r="O6" s="329" t="s">
        <v>413</v>
      </c>
      <c r="P6" s="329" t="s">
        <v>19</v>
      </c>
      <c r="Q6" s="329" t="s">
        <v>408</v>
      </c>
      <c r="R6" s="534"/>
      <c r="S6" s="585"/>
      <c r="U6" s="365">
        <f>+P8+R8</f>
        <v>0</v>
      </c>
      <c r="W6" s="365"/>
      <c r="Y6" s="361">
        <f>+Q8+R8</f>
        <v>11969</v>
      </c>
    </row>
    <row r="7" spans="1:25" ht="21.75" customHeight="1">
      <c r="A7" s="388">
        <v>1</v>
      </c>
      <c r="B7" s="388">
        <v>2</v>
      </c>
      <c r="C7" s="388">
        <v>3</v>
      </c>
      <c r="D7" s="388">
        <v>4</v>
      </c>
      <c r="E7" s="387">
        <v>5</v>
      </c>
      <c r="F7" s="387">
        <v>6</v>
      </c>
      <c r="G7" s="389" t="s">
        <v>88</v>
      </c>
      <c r="H7" s="390"/>
      <c r="I7" s="390"/>
      <c r="J7" s="387">
        <v>9</v>
      </c>
      <c r="K7" s="387">
        <v>6</v>
      </c>
      <c r="L7" s="387">
        <v>7</v>
      </c>
      <c r="M7" s="387"/>
      <c r="N7" s="387"/>
      <c r="O7" s="387">
        <v>11</v>
      </c>
      <c r="P7" s="387">
        <v>8</v>
      </c>
      <c r="Q7" s="387">
        <v>9</v>
      </c>
      <c r="R7" s="387">
        <v>10</v>
      </c>
      <c r="S7" s="388">
        <v>11</v>
      </c>
    </row>
    <row r="8" spans="1:25" s="359" customFormat="1" ht="29.25" customHeight="1">
      <c r="A8" s="70"/>
      <c r="B8" s="70" t="s">
        <v>54</v>
      </c>
      <c r="C8" s="70"/>
      <c r="D8" s="360">
        <f t="shared" ref="D8:R8" si="0">D9+D22</f>
        <v>48350</v>
      </c>
      <c r="E8" s="360">
        <f t="shared" si="0"/>
        <v>0</v>
      </c>
      <c r="F8" s="360">
        <f t="shared" si="0"/>
        <v>0</v>
      </c>
      <c r="G8" s="360">
        <f t="shared" si="0"/>
        <v>25318.799999999999</v>
      </c>
      <c r="H8" s="360">
        <f t="shared" si="0"/>
        <v>0</v>
      </c>
      <c r="I8" s="360">
        <f t="shared" si="0"/>
        <v>0</v>
      </c>
      <c r="J8" s="360">
        <f t="shared" si="0"/>
        <v>0</v>
      </c>
      <c r="K8" s="360">
        <f t="shared" si="0"/>
        <v>0</v>
      </c>
      <c r="L8" s="360">
        <f t="shared" si="0"/>
        <v>24626.441999999999</v>
      </c>
      <c r="M8" s="360">
        <f t="shared" si="0"/>
        <v>0</v>
      </c>
      <c r="N8" s="360">
        <f t="shared" si="0"/>
        <v>0</v>
      </c>
      <c r="O8" s="360">
        <f t="shared" si="0"/>
        <v>0</v>
      </c>
      <c r="P8" s="360">
        <f t="shared" si="0"/>
        <v>0</v>
      </c>
      <c r="Q8" s="360">
        <f t="shared" si="0"/>
        <v>11969</v>
      </c>
      <c r="R8" s="360">
        <f t="shared" si="0"/>
        <v>0</v>
      </c>
      <c r="S8" s="360"/>
      <c r="T8" s="366"/>
      <c r="U8" s="366"/>
      <c r="V8" s="366"/>
      <c r="W8" s="366"/>
    </row>
    <row r="9" spans="1:25" s="355" customFormat="1" ht="29.25" customHeight="1">
      <c r="A9" s="22" t="s">
        <v>23</v>
      </c>
      <c r="B9" s="72" t="s">
        <v>56</v>
      </c>
      <c r="C9" s="22"/>
      <c r="D9" s="356">
        <f t="shared" ref="D9:R9" si="1">D10</f>
        <v>26050</v>
      </c>
      <c r="E9" s="356">
        <f t="shared" si="1"/>
        <v>0</v>
      </c>
      <c r="F9" s="356">
        <f t="shared" si="1"/>
        <v>0</v>
      </c>
      <c r="G9" s="356">
        <f t="shared" si="1"/>
        <v>13718.8</v>
      </c>
      <c r="H9" s="356">
        <f t="shared" si="1"/>
        <v>0</v>
      </c>
      <c r="I9" s="356">
        <f t="shared" si="1"/>
        <v>0</v>
      </c>
      <c r="J9" s="356">
        <f t="shared" si="1"/>
        <v>0</v>
      </c>
      <c r="K9" s="356">
        <f t="shared" si="1"/>
        <v>0</v>
      </c>
      <c r="L9" s="356">
        <f t="shared" si="1"/>
        <v>24626.441999999999</v>
      </c>
      <c r="M9" s="356">
        <f t="shared" si="1"/>
        <v>0</v>
      </c>
      <c r="N9" s="356">
        <f t="shared" si="1"/>
        <v>0</v>
      </c>
      <c r="O9" s="356">
        <f t="shared" si="1"/>
        <v>0</v>
      </c>
      <c r="P9" s="356">
        <f t="shared" si="1"/>
        <v>0</v>
      </c>
      <c r="Q9" s="356">
        <f t="shared" si="1"/>
        <v>11969</v>
      </c>
      <c r="R9" s="356">
        <f t="shared" si="1"/>
        <v>0</v>
      </c>
      <c r="S9" s="356"/>
      <c r="T9" s="365"/>
      <c r="U9" s="365"/>
      <c r="V9" s="365"/>
      <c r="W9" s="365"/>
    </row>
    <row r="10" spans="1:25" s="355" customFormat="1" ht="29.25" customHeight="1">
      <c r="A10" s="22" t="s">
        <v>28</v>
      </c>
      <c r="B10" s="72" t="s">
        <v>158</v>
      </c>
      <c r="C10" s="22"/>
      <c r="D10" s="356">
        <f t="shared" ref="D10:R10" si="2">SUM(D11:D21)</f>
        <v>26050</v>
      </c>
      <c r="E10" s="356">
        <f t="shared" si="2"/>
        <v>0</v>
      </c>
      <c r="F10" s="356">
        <f t="shared" si="2"/>
        <v>0</v>
      </c>
      <c r="G10" s="356">
        <f t="shared" si="2"/>
        <v>13718.8</v>
      </c>
      <c r="H10" s="356">
        <f t="shared" si="2"/>
        <v>0</v>
      </c>
      <c r="I10" s="356">
        <f t="shared" si="2"/>
        <v>0</v>
      </c>
      <c r="J10" s="356">
        <f t="shared" si="2"/>
        <v>0</v>
      </c>
      <c r="K10" s="356">
        <f t="shared" si="2"/>
        <v>0</v>
      </c>
      <c r="L10" s="356">
        <f t="shared" si="2"/>
        <v>24626.441999999999</v>
      </c>
      <c r="M10" s="356">
        <f t="shared" si="2"/>
        <v>0</v>
      </c>
      <c r="N10" s="356">
        <f t="shared" si="2"/>
        <v>0</v>
      </c>
      <c r="O10" s="356">
        <f t="shared" si="2"/>
        <v>0</v>
      </c>
      <c r="P10" s="356">
        <f t="shared" si="2"/>
        <v>0</v>
      </c>
      <c r="Q10" s="356">
        <f t="shared" si="2"/>
        <v>11969</v>
      </c>
      <c r="R10" s="356">
        <f t="shared" si="2"/>
        <v>0</v>
      </c>
      <c r="S10" s="356"/>
      <c r="T10" s="365"/>
      <c r="U10" s="365"/>
      <c r="V10" s="365"/>
      <c r="W10" s="365"/>
    </row>
    <row r="11" spans="1:25" ht="33">
      <c r="A11" s="369" t="s">
        <v>375</v>
      </c>
      <c r="B11" s="371" t="s">
        <v>159</v>
      </c>
      <c r="C11" s="50" t="s">
        <v>160</v>
      </c>
      <c r="D11" s="374">
        <v>3000</v>
      </c>
      <c r="E11" s="357"/>
      <c r="F11" s="357"/>
      <c r="G11" s="357">
        <v>380.79999999999973</v>
      </c>
      <c r="H11" s="357"/>
      <c r="I11" s="357"/>
      <c r="J11" s="357"/>
      <c r="K11" s="357"/>
      <c r="L11" s="357">
        <v>2978.1</v>
      </c>
      <c r="M11" s="357"/>
      <c r="N11" s="357"/>
      <c r="O11" s="357"/>
      <c r="P11" s="357"/>
      <c r="Q11" s="357">
        <v>2597.3000000000002</v>
      </c>
      <c r="R11" s="357"/>
      <c r="S11" s="50"/>
      <c r="T11" s="365"/>
      <c r="U11" s="365"/>
      <c r="V11" s="365"/>
      <c r="W11" s="365"/>
    </row>
    <row r="12" spans="1:25" ht="16.5">
      <c r="A12" s="369" t="s">
        <v>375</v>
      </c>
      <c r="B12" s="372" t="s">
        <v>162</v>
      </c>
      <c r="C12" s="373" t="s">
        <v>40</v>
      </c>
      <c r="D12" s="374">
        <v>2400</v>
      </c>
      <c r="E12" s="357"/>
      <c r="F12" s="357"/>
      <c r="G12" s="357">
        <v>1399</v>
      </c>
      <c r="H12" s="357"/>
      <c r="I12" s="357"/>
      <c r="J12" s="357"/>
      <c r="K12" s="357"/>
      <c r="L12" s="357">
        <v>2399</v>
      </c>
      <c r="M12" s="357"/>
      <c r="N12" s="357"/>
      <c r="O12" s="357"/>
      <c r="P12" s="357"/>
      <c r="Q12" s="357">
        <v>1000</v>
      </c>
      <c r="R12" s="357"/>
      <c r="S12" s="50"/>
      <c r="T12" s="365"/>
      <c r="U12" s="365"/>
      <c r="V12" s="365"/>
      <c r="W12" s="365"/>
    </row>
    <row r="13" spans="1:25" ht="16.5">
      <c r="A13" s="369" t="s">
        <v>375</v>
      </c>
      <c r="B13" s="372" t="s">
        <v>163</v>
      </c>
      <c r="C13" s="373" t="s">
        <v>42</v>
      </c>
      <c r="D13" s="374">
        <v>2300</v>
      </c>
      <c r="E13" s="357"/>
      <c r="F13" s="357"/>
      <c r="G13" s="357">
        <v>1327</v>
      </c>
      <c r="H13" s="357"/>
      <c r="I13" s="357"/>
      <c r="J13" s="357"/>
      <c r="K13" s="357"/>
      <c r="L13" s="357">
        <v>1800</v>
      </c>
      <c r="M13" s="357"/>
      <c r="N13" s="357"/>
      <c r="O13" s="357"/>
      <c r="P13" s="357"/>
      <c r="Q13" s="357">
        <v>971.7</v>
      </c>
      <c r="R13" s="357"/>
      <c r="S13" s="50"/>
      <c r="T13" s="365"/>
      <c r="U13" s="365"/>
      <c r="V13" s="365"/>
      <c r="W13" s="365"/>
    </row>
    <row r="14" spans="1:25" ht="33">
      <c r="A14" s="369" t="s">
        <v>375</v>
      </c>
      <c r="B14" s="372" t="s">
        <v>164</v>
      </c>
      <c r="C14" s="373" t="s">
        <v>165</v>
      </c>
      <c r="D14" s="374">
        <v>2650</v>
      </c>
      <c r="E14" s="357"/>
      <c r="F14" s="357"/>
      <c r="G14" s="357">
        <v>1543</v>
      </c>
      <c r="H14" s="357"/>
      <c r="I14" s="357"/>
      <c r="J14" s="357"/>
      <c r="K14" s="357"/>
      <c r="L14" s="357">
        <v>2463</v>
      </c>
      <c r="M14" s="357"/>
      <c r="N14" s="357"/>
      <c r="O14" s="357"/>
      <c r="P14" s="357"/>
      <c r="Q14" s="357">
        <v>1100</v>
      </c>
      <c r="R14" s="357"/>
      <c r="S14" s="50"/>
      <c r="T14" s="365"/>
      <c r="U14" s="365"/>
      <c r="V14" s="365"/>
      <c r="W14" s="365"/>
    </row>
    <row r="15" spans="1:25" ht="33">
      <c r="A15" s="369" t="s">
        <v>375</v>
      </c>
      <c r="B15" s="372" t="s">
        <v>166</v>
      </c>
      <c r="C15" s="373" t="s">
        <v>41</v>
      </c>
      <c r="D15" s="374">
        <v>2700</v>
      </c>
      <c r="E15" s="357"/>
      <c r="F15" s="357"/>
      <c r="G15" s="357">
        <v>1561</v>
      </c>
      <c r="H15" s="357"/>
      <c r="I15" s="357"/>
      <c r="J15" s="357"/>
      <c r="K15" s="357"/>
      <c r="L15" s="357">
        <v>2661</v>
      </c>
      <c r="M15" s="357"/>
      <c r="N15" s="357"/>
      <c r="O15" s="357"/>
      <c r="P15" s="357"/>
      <c r="Q15" s="357">
        <v>1100</v>
      </c>
      <c r="R15" s="357"/>
      <c r="S15" s="50"/>
      <c r="T15" s="365"/>
      <c r="U15" s="365"/>
      <c r="V15" s="365"/>
      <c r="W15" s="365"/>
    </row>
    <row r="16" spans="1:25" ht="16.5">
      <c r="A16" s="369" t="s">
        <v>375</v>
      </c>
      <c r="B16" s="372" t="s">
        <v>167</v>
      </c>
      <c r="C16" s="373" t="s">
        <v>37</v>
      </c>
      <c r="D16" s="374">
        <v>2200</v>
      </c>
      <c r="E16" s="357"/>
      <c r="F16" s="357"/>
      <c r="G16" s="357">
        <v>1382</v>
      </c>
      <c r="H16" s="357"/>
      <c r="I16" s="357"/>
      <c r="J16" s="357"/>
      <c r="K16" s="357"/>
      <c r="L16" s="357">
        <v>1800</v>
      </c>
      <c r="M16" s="357"/>
      <c r="N16" s="357"/>
      <c r="O16" s="357"/>
      <c r="P16" s="357"/>
      <c r="Q16" s="357">
        <v>800</v>
      </c>
      <c r="R16" s="357"/>
      <c r="S16" s="50"/>
      <c r="T16" s="365"/>
      <c r="U16" s="365"/>
      <c r="V16" s="365"/>
      <c r="W16" s="365"/>
    </row>
    <row r="17" spans="1:23" ht="16.5">
      <c r="A17" s="369" t="s">
        <v>375</v>
      </c>
      <c r="B17" s="372" t="s">
        <v>168</v>
      </c>
      <c r="C17" s="373" t="s">
        <v>161</v>
      </c>
      <c r="D17" s="374">
        <v>2100</v>
      </c>
      <c r="E17" s="357"/>
      <c r="F17" s="357"/>
      <c r="G17" s="357">
        <v>1210</v>
      </c>
      <c r="H17" s="357"/>
      <c r="I17" s="357"/>
      <c r="J17" s="357"/>
      <c r="K17" s="357"/>
      <c r="L17" s="357">
        <v>2010</v>
      </c>
      <c r="M17" s="357"/>
      <c r="N17" s="357"/>
      <c r="O17" s="357"/>
      <c r="P17" s="357"/>
      <c r="Q17" s="357">
        <v>800</v>
      </c>
      <c r="R17" s="357"/>
      <c r="S17" s="50"/>
      <c r="T17" s="365"/>
      <c r="U17" s="365"/>
      <c r="V17" s="365"/>
      <c r="W17" s="365"/>
    </row>
    <row r="18" spans="1:23" ht="16.5">
      <c r="A18" s="369" t="s">
        <v>375</v>
      </c>
      <c r="B18" s="372" t="s">
        <v>169</v>
      </c>
      <c r="C18" s="373" t="s">
        <v>39</v>
      </c>
      <c r="D18" s="374">
        <v>2000</v>
      </c>
      <c r="E18" s="357"/>
      <c r="F18" s="357"/>
      <c r="G18" s="357">
        <v>1193</v>
      </c>
      <c r="H18" s="357"/>
      <c r="I18" s="357"/>
      <c r="J18" s="357"/>
      <c r="K18" s="357"/>
      <c r="L18" s="357">
        <v>1993</v>
      </c>
      <c r="M18" s="357"/>
      <c r="N18" s="357"/>
      <c r="O18" s="357"/>
      <c r="P18" s="357"/>
      <c r="Q18" s="357">
        <v>800</v>
      </c>
      <c r="R18" s="357"/>
      <c r="S18" s="50"/>
      <c r="T18" s="365"/>
      <c r="U18" s="365"/>
      <c r="V18" s="365"/>
      <c r="W18" s="365"/>
    </row>
    <row r="19" spans="1:23" ht="16.5">
      <c r="A19" s="369" t="s">
        <v>375</v>
      </c>
      <c r="B19" s="372" t="s">
        <v>171</v>
      </c>
      <c r="C19" s="373" t="s">
        <v>128</v>
      </c>
      <c r="D19" s="374">
        <v>1800</v>
      </c>
      <c r="E19" s="357"/>
      <c r="F19" s="357"/>
      <c r="G19" s="357">
        <v>935</v>
      </c>
      <c r="H19" s="357"/>
      <c r="I19" s="357"/>
      <c r="J19" s="357"/>
      <c r="K19" s="357"/>
      <c r="L19" s="357">
        <v>1735</v>
      </c>
      <c r="M19" s="357"/>
      <c r="N19" s="357"/>
      <c r="O19" s="357"/>
      <c r="P19" s="357"/>
      <c r="Q19" s="357">
        <v>800</v>
      </c>
      <c r="R19" s="357"/>
      <c r="S19" s="50"/>
      <c r="T19" s="365"/>
      <c r="U19" s="365"/>
      <c r="V19" s="365"/>
      <c r="W19" s="365"/>
    </row>
    <row r="20" spans="1:23" ht="16.5">
      <c r="A20" s="369" t="s">
        <v>375</v>
      </c>
      <c r="B20" s="372" t="s">
        <v>172</v>
      </c>
      <c r="C20" s="373" t="s">
        <v>108</v>
      </c>
      <c r="D20" s="374">
        <v>2300</v>
      </c>
      <c r="E20" s="357"/>
      <c r="F20" s="357"/>
      <c r="G20" s="357">
        <v>1290</v>
      </c>
      <c r="H20" s="357"/>
      <c r="I20" s="357"/>
      <c r="J20" s="357"/>
      <c r="K20" s="357"/>
      <c r="L20" s="357">
        <v>2190</v>
      </c>
      <c r="M20" s="357"/>
      <c r="N20" s="357"/>
      <c r="O20" s="357"/>
      <c r="P20" s="357"/>
      <c r="Q20" s="357">
        <v>900</v>
      </c>
      <c r="R20" s="357"/>
      <c r="S20" s="50"/>
      <c r="T20" s="365"/>
      <c r="U20" s="365"/>
      <c r="V20" s="365"/>
      <c r="W20" s="365"/>
    </row>
    <row r="21" spans="1:23" ht="16.5">
      <c r="A21" s="369" t="s">
        <v>375</v>
      </c>
      <c r="B21" s="372" t="s">
        <v>173</v>
      </c>
      <c r="C21" s="373" t="s">
        <v>174</v>
      </c>
      <c r="D21" s="374">
        <v>2600</v>
      </c>
      <c r="E21" s="357"/>
      <c r="F21" s="357"/>
      <c r="G21" s="357">
        <v>1498</v>
      </c>
      <c r="H21" s="357"/>
      <c r="I21" s="357"/>
      <c r="J21" s="357"/>
      <c r="K21" s="357"/>
      <c r="L21" s="357">
        <v>2597.3420000000001</v>
      </c>
      <c r="M21" s="357"/>
      <c r="N21" s="357"/>
      <c r="O21" s="357"/>
      <c r="P21" s="357"/>
      <c r="Q21" s="357">
        <v>1100</v>
      </c>
      <c r="R21" s="357"/>
      <c r="S21" s="50"/>
      <c r="T21" s="365"/>
      <c r="U21" s="365"/>
      <c r="V21" s="365"/>
      <c r="W21" s="365"/>
    </row>
    <row r="22" spans="1:23" s="355" customFormat="1" ht="30" customHeight="1">
      <c r="A22" s="77" t="s">
        <v>46</v>
      </c>
      <c r="B22" s="78" t="s">
        <v>417</v>
      </c>
      <c r="C22" s="358"/>
      <c r="D22" s="356">
        <f t="shared" ref="D22:R22" si="3">D23</f>
        <v>22300</v>
      </c>
      <c r="E22" s="356">
        <f t="shared" si="3"/>
        <v>0</v>
      </c>
      <c r="F22" s="356">
        <f t="shared" si="3"/>
        <v>0</v>
      </c>
      <c r="G22" s="356">
        <f t="shared" si="3"/>
        <v>11600</v>
      </c>
      <c r="H22" s="356">
        <f t="shared" si="3"/>
        <v>0</v>
      </c>
      <c r="I22" s="356">
        <f t="shared" si="3"/>
        <v>0</v>
      </c>
      <c r="J22" s="356">
        <f t="shared" si="3"/>
        <v>0</v>
      </c>
      <c r="K22" s="356">
        <f t="shared" si="3"/>
        <v>0</v>
      </c>
      <c r="L22" s="356">
        <f t="shared" si="3"/>
        <v>0</v>
      </c>
      <c r="M22" s="356">
        <f t="shared" si="3"/>
        <v>0</v>
      </c>
      <c r="N22" s="356">
        <f t="shared" si="3"/>
        <v>0</v>
      </c>
      <c r="O22" s="356">
        <f t="shared" si="3"/>
        <v>0</v>
      </c>
      <c r="P22" s="356">
        <f t="shared" si="3"/>
        <v>0</v>
      </c>
      <c r="Q22" s="356">
        <f t="shared" si="3"/>
        <v>0</v>
      </c>
      <c r="R22" s="356">
        <f t="shared" si="3"/>
        <v>0</v>
      </c>
      <c r="S22" s="356"/>
      <c r="T22" s="365"/>
      <c r="U22" s="365"/>
      <c r="V22" s="365"/>
      <c r="W22" s="365"/>
    </row>
    <row r="23" spans="1:23" s="355" customFormat="1" ht="29.25" customHeight="1">
      <c r="A23" s="22" t="s">
        <v>28</v>
      </c>
      <c r="B23" s="72" t="s">
        <v>158</v>
      </c>
      <c r="C23" s="22"/>
      <c r="D23" s="356">
        <f t="shared" ref="D23:R23" si="4">SUM(D24:D34)</f>
        <v>22300</v>
      </c>
      <c r="E23" s="356">
        <f t="shared" si="4"/>
        <v>0</v>
      </c>
      <c r="F23" s="356">
        <f t="shared" si="4"/>
        <v>0</v>
      </c>
      <c r="G23" s="356">
        <f t="shared" si="4"/>
        <v>11600</v>
      </c>
      <c r="H23" s="356">
        <f t="shared" si="4"/>
        <v>0</v>
      </c>
      <c r="I23" s="356">
        <f t="shared" si="4"/>
        <v>0</v>
      </c>
      <c r="J23" s="356">
        <f t="shared" si="4"/>
        <v>0</v>
      </c>
      <c r="K23" s="356">
        <f t="shared" si="4"/>
        <v>0</v>
      </c>
      <c r="L23" s="356">
        <f t="shared" si="4"/>
        <v>0</v>
      </c>
      <c r="M23" s="356">
        <f t="shared" si="4"/>
        <v>0</v>
      </c>
      <c r="N23" s="356">
        <f t="shared" si="4"/>
        <v>0</v>
      </c>
      <c r="O23" s="356">
        <f t="shared" si="4"/>
        <v>0</v>
      </c>
      <c r="P23" s="356">
        <f t="shared" si="4"/>
        <v>0</v>
      </c>
      <c r="Q23" s="356">
        <f t="shared" si="4"/>
        <v>0</v>
      </c>
      <c r="R23" s="356">
        <f t="shared" si="4"/>
        <v>0</v>
      </c>
      <c r="S23" s="368"/>
      <c r="T23" s="365"/>
      <c r="U23" s="365"/>
      <c r="V23" s="365"/>
      <c r="W23" s="365"/>
    </row>
    <row r="24" spans="1:23" ht="33">
      <c r="A24" s="375" t="s">
        <v>375</v>
      </c>
      <c r="B24" s="372" t="s">
        <v>176</v>
      </c>
      <c r="C24" s="50" t="s">
        <v>75</v>
      </c>
      <c r="D24" s="376">
        <v>2500</v>
      </c>
      <c r="E24" s="357"/>
      <c r="F24" s="357"/>
      <c r="G24" s="357">
        <v>1200</v>
      </c>
      <c r="H24" s="357"/>
      <c r="I24" s="357"/>
      <c r="J24" s="357"/>
      <c r="K24" s="357"/>
      <c r="L24" s="357"/>
      <c r="M24" s="357"/>
      <c r="N24" s="357"/>
      <c r="O24" s="357"/>
      <c r="P24" s="357"/>
      <c r="Q24" s="357"/>
      <c r="R24" s="357"/>
      <c r="S24" s="50"/>
      <c r="T24" s="365"/>
      <c r="U24" s="365"/>
      <c r="V24" s="365"/>
      <c r="W24" s="365"/>
    </row>
    <row r="25" spans="1:23" ht="16.5">
      <c r="A25" s="375" t="s">
        <v>375</v>
      </c>
      <c r="B25" s="372" t="s">
        <v>177</v>
      </c>
      <c r="C25" s="50" t="s">
        <v>118</v>
      </c>
      <c r="D25" s="376">
        <v>2000</v>
      </c>
      <c r="E25" s="357"/>
      <c r="F25" s="357"/>
      <c r="G25" s="357">
        <v>1000</v>
      </c>
      <c r="H25" s="357"/>
      <c r="I25" s="357"/>
      <c r="J25" s="357"/>
      <c r="K25" s="357"/>
      <c r="L25" s="357"/>
      <c r="M25" s="357"/>
      <c r="N25" s="357"/>
      <c r="O25" s="357"/>
      <c r="P25" s="357"/>
      <c r="Q25" s="357"/>
      <c r="R25" s="357"/>
      <c r="S25" s="50"/>
      <c r="T25" s="365"/>
      <c r="U25" s="365"/>
      <c r="V25" s="365"/>
      <c r="W25" s="365"/>
    </row>
    <row r="26" spans="1:23" ht="16.5">
      <c r="A26" s="375" t="s">
        <v>375</v>
      </c>
      <c r="B26" s="372" t="s">
        <v>178</v>
      </c>
      <c r="C26" s="81" t="s">
        <v>36</v>
      </c>
      <c r="D26" s="377">
        <v>2000</v>
      </c>
      <c r="E26" s="357"/>
      <c r="F26" s="357"/>
      <c r="G26" s="357">
        <v>1000</v>
      </c>
      <c r="H26" s="357"/>
      <c r="I26" s="357"/>
      <c r="J26" s="357"/>
      <c r="K26" s="357"/>
      <c r="L26" s="357"/>
      <c r="M26" s="357"/>
      <c r="N26" s="357"/>
      <c r="O26" s="357"/>
      <c r="P26" s="357"/>
      <c r="Q26" s="357"/>
      <c r="R26" s="357"/>
      <c r="S26" s="50"/>
      <c r="T26" s="365"/>
      <c r="U26" s="365"/>
      <c r="V26" s="365"/>
      <c r="W26" s="365"/>
    </row>
    <row r="27" spans="1:23" ht="16.5">
      <c r="A27" s="375" t="s">
        <v>375</v>
      </c>
      <c r="B27" s="372" t="s">
        <v>179</v>
      </c>
      <c r="C27" s="81" t="s">
        <v>30</v>
      </c>
      <c r="D27" s="377">
        <v>2500</v>
      </c>
      <c r="E27" s="357"/>
      <c r="F27" s="357"/>
      <c r="G27" s="357">
        <v>1300</v>
      </c>
      <c r="H27" s="357"/>
      <c r="I27" s="357"/>
      <c r="J27" s="357"/>
      <c r="K27" s="357"/>
      <c r="L27" s="357"/>
      <c r="M27" s="357"/>
      <c r="N27" s="357"/>
      <c r="O27" s="357"/>
      <c r="P27" s="357"/>
      <c r="Q27" s="357"/>
      <c r="R27" s="357"/>
      <c r="S27" s="50"/>
      <c r="T27" s="365"/>
      <c r="U27" s="365"/>
      <c r="V27" s="365"/>
      <c r="W27" s="365"/>
    </row>
    <row r="28" spans="1:23" ht="33">
      <c r="A28" s="375" t="s">
        <v>375</v>
      </c>
      <c r="B28" s="372" t="s">
        <v>425</v>
      </c>
      <c r="C28" s="81" t="s">
        <v>182</v>
      </c>
      <c r="D28" s="377">
        <v>2300</v>
      </c>
      <c r="E28" s="357"/>
      <c r="F28" s="357"/>
      <c r="G28" s="357">
        <v>1100</v>
      </c>
      <c r="H28" s="357"/>
      <c r="I28" s="357"/>
      <c r="J28" s="357"/>
      <c r="K28" s="357"/>
      <c r="L28" s="357"/>
      <c r="M28" s="357"/>
      <c r="N28" s="357"/>
      <c r="O28" s="357"/>
      <c r="P28" s="357"/>
      <c r="Q28" s="357"/>
      <c r="R28" s="357"/>
      <c r="S28" s="50"/>
      <c r="T28" s="365"/>
      <c r="U28" s="365"/>
      <c r="V28" s="365"/>
      <c r="W28" s="365"/>
    </row>
    <row r="29" spans="1:23" ht="16.5">
      <c r="A29" s="375" t="s">
        <v>375</v>
      </c>
      <c r="B29" s="372" t="s">
        <v>183</v>
      </c>
      <c r="C29" s="81" t="s">
        <v>184</v>
      </c>
      <c r="D29" s="377">
        <v>3500</v>
      </c>
      <c r="E29" s="357"/>
      <c r="F29" s="357"/>
      <c r="G29" s="357">
        <v>1800</v>
      </c>
      <c r="H29" s="357"/>
      <c r="I29" s="357"/>
      <c r="J29" s="357"/>
      <c r="K29" s="357"/>
      <c r="L29" s="357"/>
      <c r="M29" s="357"/>
      <c r="N29" s="357"/>
      <c r="O29" s="357"/>
      <c r="P29" s="357"/>
      <c r="Q29" s="357"/>
      <c r="R29" s="357"/>
      <c r="S29" s="50"/>
      <c r="T29" s="365"/>
      <c r="U29" s="365"/>
      <c r="V29" s="365"/>
      <c r="W29" s="365"/>
    </row>
    <row r="30" spans="1:23" ht="16.5">
      <c r="A30" s="375" t="s">
        <v>375</v>
      </c>
      <c r="B30" s="372" t="s">
        <v>185</v>
      </c>
      <c r="C30" s="81" t="s">
        <v>186</v>
      </c>
      <c r="D30" s="377">
        <v>1900</v>
      </c>
      <c r="E30" s="357"/>
      <c r="F30" s="357"/>
      <c r="G30" s="357">
        <v>1000</v>
      </c>
      <c r="H30" s="357"/>
      <c r="I30" s="357"/>
      <c r="J30" s="357"/>
      <c r="K30" s="357"/>
      <c r="L30" s="357"/>
      <c r="M30" s="357"/>
      <c r="N30" s="357"/>
      <c r="O30" s="357"/>
      <c r="P30" s="357"/>
      <c r="Q30" s="357"/>
      <c r="R30" s="357"/>
      <c r="S30" s="50"/>
      <c r="T30" s="365"/>
      <c r="U30" s="365"/>
      <c r="V30" s="365"/>
      <c r="W30" s="365"/>
    </row>
    <row r="31" spans="1:23" ht="16.5">
      <c r="A31" s="375" t="s">
        <v>375</v>
      </c>
      <c r="B31" s="372" t="s">
        <v>187</v>
      </c>
      <c r="C31" s="81" t="s">
        <v>184</v>
      </c>
      <c r="D31" s="377">
        <v>2500</v>
      </c>
      <c r="E31" s="357"/>
      <c r="F31" s="357"/>
      <c r="G31" s="357">
        <v>1200</v>
      </c>
      <c r="H31" s="357"/>
      <c r="I31" s="357"/>
      <c r="J31" s="357"/>
      <c r="K31" s="357"/>
      <c r="L31" s="357"/>
      <c r="M31" s="357"/>
      <c r="N31" s="357"/>
      <c r="O31" s="357"/>
      <c r="P31" s="357"/>
      <c r="Q31" s="357"/>
      <c r="R31" s="357"/>
      <c r="S31" s="50"/>
      <c r="T31" s="365"/>
      <c r="U31" s="365"/>
      <c r="V31" s="365"/>
      <c r="W31" s="365"/>
    </row>
    <row r="32" spans="1:23" ht="16.5">
      <c r="A32" s="375" t="s">
        <v>375</v>
      </c>
      <c r="B32" s="372" t="s">
        <v>188</v>
      </c>
      <c r="C32" s="81" t="s">
        <v>189</v>
      </c>
      <c r="D32" s="377">
        <v>1500</v>
      </c>
      <c r="E32" s="357"/>
      <c r="F32" s="357"/>
      <c r="G32" s="357">
        <v>1000</v>
      </c>
      <c r="H32" s="357"/>
      <c r="I32" s="357"/>
      <c r="J32" s="357"/>
      <c r="K32" s="357"/>
      <c r="L32" s="357"/>
      <c r="M32" s="357"/>
      <c r="N32" s="357"/>
      <c r="O32" s="357"/>
      <c r="P32" s="357"/>
      <c r="Q32" s="357"/>
      <c r="R32" s="357"/>
      <c r="S32" s="50"/>
      <c r="T32" s="365"/>
      <c r="U32" s="365"/>
      <c r="V32" s="365"/>
      <c r="W32" s="365"/>
    </row>
    <row r="33" spans="1:23" ht="16.5">
      <c r="A33" s="375" t="s">
        <v>375</v>
      </c>
      <c r="B33" s="372" t="s">
        <v>424</v>
      </c>
      <c r="C33" s="81" t="s">
        <v>30</v>
      </c>
      <c r="D33" s="377">
        <v>1600</v>
      </c>
      <c r="E33" s="357"/>
      <c r="F33" s="357"/>
      <c r="G33" s="357">
        <v>1000</v>
      </c>
      <c r="H33" s="357"/>
      <c r="I33" s="357"/>
      <c r="J33" s="357"/>
      <c r="K33" s="357"/>
      <c r="L33" s="357"/>
      <c r="M33" s="357"/>
      <c r="N33" s="357"/>
      <c r="O33" s="357"/>
      <c r="P33" s="357"/>
      <c r="Q33" s="357"/>
      <c r="R33" s="357"/>
      <c r="S33" s="50"/>
      <c r="T33" s="365"/>
      <c r="U33" s="365"/>
      <c r="V33" s="365"/>
      <c r="W33" s="365"/>
    </row>
    <row r="34" spans="1:23">
      <c r="A34" s="79"/>
      <c r="B34" s="80"/>
      <c r="C34" s="79"/>
      <c r="D34" s="357"/>
      <c r="E34" s="357"/>
      <c r="F34" s="357"/>
      <c r="G34" s="357"/>
      <c r="H34" s="357"/>
      <c r="I34" s="357"/>
      <c r="J34" s="357"/>
      <c r="K34" s="357"/>
      <c r="L34" s="357"/>
      <c r="M34" s="357"/>
      <c r="N34" s="357"/>
      <c r="O34" s="357"/>
      <c r="P34" s="357"/>
      <c r="Q34" s="357"/>
      <c r="R34" s="357"/>
      <c r="S34" s="50"/>
      <c r="T34" s="365"/>
      <c r="U34" s="365"/>
      <c r="V34" s="365"/>
      <c r="W34" s="365"/>
    </row>
  </sheetData>
  <mergeCells count="14">
    <mergeCell ref="A1:B1"/>
    <mergeCell ref="A2:S2"/>
    <mergeCell ref="A3:S3"/>
    <mergeCell ref="G4:S4"/>
    <mergeCell ref="A5:A6"/>
    <mergeCell ref="B5:B6"/>
    <mergeCell ref="C5:C6"/>
    <mergeCell ref="D5:D6"/>
    <mergeCell ref="G5:G6"/>
    <mergeCell ref="S5:S6"/>
    <mergeCell ref="H5:L5"/>
    <mergeCell ref="M5:Q5"/>
    <mergeCell ref="E5:F5"/>
    <mergeCell ref="R5:R6"/>
  </mergeCells>
  <pageMargins left="0.43307086614173229" right="0.19685039370078741" top="0.47244094488188981" bottom="0.43307086614173229" header="0.31496062992125984" footer="0.31496062992125984"/>
  <pageSetup paperSize="9" scale="75" orientation="landscape" verticalDpi="300"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AD39"/>
  <sheetViews>
    <sheetView topLeftCell="A18" zoomScale="70" zoomScaleNormal="70" zoomScaleSheetLayoutView="70" workbookViewId="0">
      <selection activeCell="AF28" sqref="AF28"/>
    </sheetView>
  </sheetViews>
  <sheetFormatPr defaultRowHeight="15.75"/>
  <cols>
    <col min="1" max="1" width="4.875" style="177" customWidth="1"/>
    <col min="2" max="2" width="49.25" style="176" customWidth="1"/>
    <col min="3" max="3" width="15.125" style="176" customWidth="1"/>
    <col min="4" max="4" width="13.875" style="225" customWidth="1"/>
    <col min="5" max="5" width="16" style="225" customWidth="1"/>
    <col min="6" max="6" width="13.25" style="226" hidden="1" customWidth="1"/>
    <col min="7" max="11" width="13.25" style="226" customWidth="1"/>
    <col min="12" max="13" width="13.25" style="226" hidden="1" customWidth="1"/>
    <col min="14" max="14" width="13" style="227" customWidth="1"/>
    <col min="15" max="15" width="15" style="176" hidden="1" customWidth="1"/>
    <col min="16" max="16" width="14" style="176" hidden="1" customWidth="1"/>
    <col min="17" max="17" width="16.5" style="176" hidden="1" customWidth="1"/>
    <col min="18" max="18" width="17.375" style="176" hidden="1" customWidth="1"/>
    <col min="19" max="19" width="20.25" style="176" hidden="1" customWidth="1"/>
    <col min="20" max="20" width="17.75" style="176" hidden="1" customWidth="1"/>
    <col min="21" max="26" width="0" style="176" hidden="1" customWidth="1"/>
    <col min="27" max="30" width="12.75" style="176" hidden="1" customWidth="1"/>
    <col min="31" max="243" width="9" style="176"/>
    <col min="244" max="244" width="7.5" style="176" customWidth="1"/>
    <col min="245" max="245" width="55.25" style="176" customWidth="1"/>
    <col min="246" max="246" width="16.125" style="176" customWidth="1"/>
    <col min="247" max="262" width="0" style="176" hidden="1" customWidth="1"/>
    <col min="263" max="263" width="11.375" style="176" customWidth="1"/>
    <col min="264" max="264" width="14.875" style="176" customWidth="1"/>
    <col min="265" max="268" width="0" style="176" hidden="1" customWidth="1"/>
    <col min="269" max="499" width="9" style="176"/>
    <col min="500" max="500" width="7.5" style="176" customWidth="1"/>
    <col min="501" max="501" width="55.25" style="176" customWidth="1"/>
    <col min="502" max="502" width="16.125" style="176" customWidth="1"/>
    <col min="503" max="518" width="0" style="176" hidden="1" customWidth="1"/>
    <col min="519" max="519" width="11.375" style="176" customWidth="1"/>
    <col min="520" max="520" width="14.875" style="176" customWidth="1"/>
    <col min="521" max="524" width="0" style="176" hidden="1" customWidth="1"/>
    <col min="525" max="755" width="9" style="176"/>
    <col min="756" max="756" width="7.5" style="176" customWidth="1"/>
    <col min="757" max="757" width="55.25" style="176" customWidth="1"/>
    <col min="758" max="758" width="16.125" style="176" customWidth="1"/>
    <col min="759" max="774" width="0" style="176" hidden="1" customWidth="1"/>
    <col min="775" max="775" width="11.375" style="176" customWidth="1"/>
    <col min="776" max="776" width="14.875" style="176" customWidth="1"/>
    <col min="777" max="780" width="0" style="176" hidden="1" customWidth="1"/>
    <col min="781" max="1011" width="9" style="176"/>
    <col min="1012" max="1012" width="7.5" style="176" customWidth="1"/>
    <col min="1013" max="1013" width="55.25" style="176" customWidth="1"/>
    <col min="1014" max="1014" width="16.125" style="176" customWidth="1"/>
    <col min="1015" max="1030" width="0" style="176" hidden="1" customWidth="1"/>
    <col min="1031" max="1031" width="11.375" style="176" customWidth="1"/>
    <col min="1032" max="1032" width="14.875" style="176" customWidth="1"/>
    <col min="1033" max="1036" width="0" style="176" hidden="1" customWidth="1"/>
    <col min="1037" max="1267" width="9" style="176"/>
    <col min="1268" max="1268" width="7.5" style="176" customWidth="1"/>
    <col min="1269" max="1269" width="55.25" style="176" customWidth="1"/>
    <col min="1270" max="1270" width="16.125" style="176" customWidth="1"/>
    <col min="1271" max="1286" width="0" style="176" hidden="1" customWidth="1"/>
    <col min="1287" max="1287" width="11.375" style="176" customWidth="1"/>
    <col min="1288" max="1288" width="14.875" style="176" customWidth="1"/>
    <col min="1289" max="1292" width="0" style="176" hidden="1" customWidth="1"/>
    <col min="1293" max="1523" width="9" style="176"/>
    <col min="1524" max="1524" width="7.5" style="176" customWidth="1"/>
    <col min="1525" max="1525" width="55.25" style="176" customWidth="1"/>
    <col min="1526" max="1526" width="16.125" style="176" customWidth="1"/>
    <col min="1527" max="1542" width="0" style="176" hidden="1" customWidth="1"/>
    <col min="1543" max="1543" width="11.375" style="176" customWidth="1"/>
    <col min="1544" max="1544" width="14.875" style="176" customWidth="1"/>
    <col min="1545" max="1548" width="0" style="176" hidden="1" customWidth="1"/>
    <col min="1549" max="1779" width="9" style="176"/>
    <col min="1780" max="1780" width="7.5" style="176" customWidth="1"/>
    <col min="1781" max="1781" width="55.25" style="176" customWidth="1"/>
    <col min="1782" max="1782" width="16.125" style="176" customWidth="1"/>
    <col min="1783" max="1798" width="0" style="176" hidden="1" customWidth="1"/>
    <col min="1799" max="1799" width="11.375" style="176" customWidth="1"/>
    <col min="1800" max="1800" width="14.875" style="176" customWidth="1"/>
    <col min="1801" max="1804" width="0" style="176" hidden="1" customWidth="1"/>
    <col min="1805" max="2035" width="9" style="176"/>
    <col min="2036" max="2036" width="7.5" style="176" customWidth="1"/>
    <col min="2037" max="2037" width="55.25" style="176" customWidth="1"/>
    <col min="2038" max="2038" width="16.125" style="176" customWidth="1"/>
    <col min="2039" max="2054" width="0" style="176" hidden="1" customWidth="1"/>
    <col min="2055" max="2055" width="11.375" style="176" customWidth="1"/>
    <col min="2056" max="2056" width="14.875" style="176" customWidth="1"/>
    <col min="2057" max="2060" width="0" style="176" hidden="1" customWidth="1"/>
    <col min="2061" max="2291" width="9" style="176"/>
    <col min="2292" max="2292" width="7.5" style="176" customWidth="1"/>
    <col min="2293" max="2293" width="55.25" style="176" customWidth="1"/>
    <col min="2294" max="2294" width="16.125" style="176" customWidth="1"/>
    <col min="2295" max="2310" width="0" style="176" hidden="1" customWidth="1"/>
    <col min="2311" max="2311" width="11.375" style="176" customWidth="1"/>
    <col min="2312" max="2312" width="14.875" style="176" customWidth="1"/>
    <col min="2313" max="2316" width="0" style="176" hidden="1" customWidth="1"/>
    <col min="2317" max="2547" width="9" style="176"/>
    <col min="2548" max="2548" width="7.5" style="176" customWidth="1"/>
    <col min="2549" max="2549" width="55.25" style="176" customWidth="1"/>
    <col min="2550" max="2550" width="16.125" style="176" customWidth="1"/>
    <col min="2551" max="2566" width="0" style="176" hidden="1" customWidth="1"/>
    <col min="2567" max="2567" width="11.375" style="176" customWidth="1"/>
    <col min="2568" max="2568" width="14.875" style="176" customWidth="1"/>
    <col min="2569" max="2572" width="0" style="176" hidden="1" customWidth="1"/>
    <col min="2573" max="2803" width="9" style="176"/>
    <col min="2804" max="2804" width="7.5" style="176" customWidth="1"/>
    <col min="2805" max="2805" width="55.25" style="176" customWidth="1"/>
    <col min="2806" max="2806" width="16.125" style="176" customWidth="1"/>
    <col min="2807" max="2822" width="0" style="176" hidden="1" customWidth="1"/>
    <col min="2823" max="2823" width="11.375" style="176" customWidth="1"/>
    <col min="2824" max="2824" width="14.875" style="176" customWidth="1"/>
    <col min="2825" max="2828" width="0" style="176" hidden="1" customWidth="1"/>
    <col min="2829" max="3059" width="9" style="176"/>
    <col min="3060" max="3060" width="7.5" style="176" customWidth="1"/>
    <col min="3061" max="3061" width="55.25" style="176" customWidth="1"/>
    <col min="3062" max="3062" width="16.125" style="176" customWidth="1"/>
    <col min="3063" max="3078" width="0" style="176" hidden="1" customWidth="1"/>
    <col min="3079" max="3079" width="11.375" style="176" customWidth="1"/>
    <col min="3080" max="3080" width="14.875" style="176" customWidth="1"/>
    <col min="3081" max="3084" width="0" style="176" hidden="1" customWidth="1"/>
    <col min="3085" max="3315" width="9" style="176"/>
    <col min="3316" max="3316" width="7.5" style="176" customWidth="1"/>
    <col min="3317" max="3317" width="55.25" style="176" customWidth="1"/>
    <col min="3318" max="3318" width="16.125" style="176" customWidth="1"/>
    <col min="3319" max="3334" width="0" style="176" hidden="1" customWidth="1"/>
    <col min="3335" max="3335" width="11.375" style="176" customWidth="1"/>
    <col min="3336" max="3336" width="14.875" style="176" customWidth="1"/>
    <col min="3337" max="3340" width="0" style="176" hidden="1" customWidth="1"/>
    <col min="3341" max="3571" width="9" style="176"/>
    <col min="3572" max="3572" width="7.5" style="176" customWidth="1"/>
    <col min="3573" max="3573" width="55.25" style="176" customWidth="1"/>
    <col min="3574" max="3574" width="16.125" style="176" customWidth="1"/>
    <col min="3575" max="3590" width="0" style="176" hidden="1" customWidth="1"/>
    <col min="3591" max="3591" width="11.375" style="176" customWidth="1"/>
    <col min="3592" max="3592" width="14.875" style="176" customWidth="1"/>
    <col min="3593" max="3596" width="0" style="176" hidden="1" customWidth="1"/>
    <col min="3597" max="3827" width="9" style="176"/>
    <col min="3828" max="3828" width="7.5" style="176" customWidth="1"/>
    <col min="3829" max="3829" width="55.25" style="176" customWidth="1"/>
    <col min="3830" max="3830" width="16.125" style="176" customWidth="1"/>
    <col min="3831" max="3846" width="0" style="176" hidden="1" customWidth="1"/>
    <col min="3847" max="3847" width="11.375" style="176" customWidth="1"/>
    <col min="3848" max="3848" width="14.875" style="176" customWidth="1"/>
    <col min="3849" max="3852" width="0" style="176" hidden="1" customWidth="1"/>
    <col min="3853" max="4083" width="9" style="176"/>
    <col min="4084" max="4084" width="7.5" style="176" customWidth="1"/>
    <col min="4085" max="4085" width="55.25" style="176" customWidth="1"/>
    <col min="4086" max="4086" width="16.125" style="176" customWidth="1"/>
    <col min="4087" max="4102" width="0" style="176" hidden="1" customWidth="1"/>
    <col min="4103" max="4103" width="11.375" style="176" customWidth="1"/>
    <col min="4104" max="4104" width="14.875" style="176" customWidth="1"/>
    <col min="4105" max="4108" width="0" style="176" hidden="1" customWidth="1"/>
    <col min="4109" max="4339" width="9" style="176"/>
    <col min="4340" max="4340" width="7.5" style="176" customWidth="1"/>
    <col min="4341" max="4341" width="55.25" style="176" customWidth="1"/>
    <col min="4342" max="4342" width="16.125" style="176" customWidth="1"/>
    <col min="4343" max="4358" width="0" style="176" hidden="1" customWidth="1"/>
    <col min="4359" max="4359" width="11.375" style="176" customWidth="1"/>
    <col min="4360" max="4360" width="14.875" style="176" customWidth="1"/>
    <col min="4361" max="4364" width="0" style="176" hidden="1" customWidth="1"/>
    <col min="4365" max="4595" width="9" style="176"/>
    <col min="4596" max="4596" width="7.5" style="176" customWidth="1"/>
    <col min="4597" max="4597" width="55.25" style="176" customWidth="1"/>
    <col min="4598" max="4598" width="16.125" style="176" customWidth="1"/>
    <col min="4599" max="4614" width="0" style="176" hidden="1" customWidth="1"/>
    <col min="4615" max="4615" width="11.375" style="176" customWidth="1"/>
    <col min="4616" max="4616" width="14.875" style="176" customWidth="1"/>
    <col min="4617" max="4620" width="0" style="176" hidden="1" customWidth="1"/>
    <col min="4621" max="4851" width="9" style="176"/>
    <col min="4852" max="4852" width="7.5" style="176" customWidth="1"/>
    <col min="4853" max="4853" width="55.25" style="176" customWidth="1"/>
    <col min="4854" max="4854" width="16.125" style="176" customWidth="1"/>
    <col min="4855" max="4870" width="0" style="176" hidden="1" customWidth="1"/>
    <col min="4871" max="4871" width="11.375" style="176" customWidth="1"/>
    <col min="4872" max="4872" width="14.875" style="176" customWidth="1"/>
    <col min="4873" max="4876" width="0" style="176" hidden="1" customWidth="1"/>
    <col min="4877" max="5107" width="9" style="176"/>
    <col min="5108" max="5108" width="7.5" style="176" customWidth="1"/>
    <col min="5109" max="5109" width="55.25" style="176" customWidth="1"/>
    <col min="5110" max="5110" width="16.125" style="176" customWidth="1"/>
    <col min="5111" max="5126" width="0" style="176" hidden="1" customWidth="1"/>
    <col min="5127" max="5127" width="11.375" style="176" customWidth="1"/>
    <col min="5128" max="5128" width="14.875" style="176" customWidth="1"/>
    <col min="5129" max="5132" width="0" style="176" hidden="1" customWidth="1"/>
    <col min="5133" max="5363" width="9" style="176"/>
    <col min="5364" max="5364" width="7.5" style="176" customWidth="1"/>
    <col min="5365" max="5365" width="55.25" style="176" customWidth="1"/>
    <col min="5366" max="5366" width="16.125" style="176" customWidth="1"/>
    <col min="5367" max="5382" width="0" style="176" hidden="1" customWidth="1"/>
    <col min="5383" max="5383" width="11.375" style="176" customWidth="1"/>
    <col min="5384" max="5384" width="14.875" style="176" customWidth="1"/>
    <col min="5385" max="5388" width="0" style="176" hidden="1" customWidth="1"/>
    <col min="5389" max="5619" width="9" style="176"/>
    <col min="5620" max="5620" width="7.5" style="176" customWidth="1"/>
    <col min="5621" max="5621" width="55.25" style="176" customWidth="1"/>
    <col min="5622" max="5622" width="16.125" style="176" customWidth="1"/>
    <col min="5623" max="5638" width="0" style="176" hidden="1" customWidth="1"/>
    <col min="5639" max="5639" width="11.375" style="176" customWidth="1"/>
    <col min="5640" max="5640" width="14.875" style="176" customWidth="1"/>
    <col min="5641" max="5644" width="0" style="176" hidden="1" customWidth="1"/>
    <col min="5645" max="5875" width="9" style="176"/>
    <col min="5876" max="5876" width="7.5" style="176" customWidth="1"/>
    <col min="5877" max="5877" width="55.25" style="176" customWidth="1"/>
    <col min="5878" max="5878" width="16.125" style="176" customWidth="1"/>
    <col min="5879" max="5894" width="0" style="176" hidden="1" customWidth="1"/>
    <col min="5895" max="5895" width="11.375" style="176" customWidth="1"/>
    <col min="5896" max="5896" width="14.875" style="176" customWidth="1"/>
    <col min="5897" max="5900" width="0" style="176" hidden="1" customWidth="1"/>
    <col min="5901" max="6131" width="9" style="176"/>
    <col min="6132" max="6132" width="7.5" style="176" customWidth="1"/>
    <col min="6133" max="6133" width="55.25" style="176" customWidth="1"/>
    <col min="6134" max="6134" width="16.125" style="176" customWidth="1"/>
    <col min="6135" max="6150" width="0" style="176" hidden="1" customWidth="1"/>
    <col min="6151" max="6151" width="11.375" style="176" customWidth="1"/>
    <col min="6152" max="6152" width="14.875" style="176" customWidth="1"/>
    <col min="6153" max="6156" width="0" style="176" hidden="1" customWidth="1"/>
    <col min="6157" max="6387" width="9" style="176"/>
    <col min="6388" max="6388" width="7.5" style="176" customWidth="1"/>
    <col min="6389" max="6389" width="55.25" style="176" customWidth="1"/>
    <col min="6390" max="6390" width="16.125" style="176" customWidth="1"/>
    <col min="6391" max="6406" width="0" style="176" hidden="1" customWidth="1"/>
    <col min="6407" max="6407" width="11.375" style="176" customWidth="1"/>
    <col min="6408" max="6408" width="14.875" style="176" customWidth="1"/>
    <col min="6409" max="6412" width="0" style="176" hidden="1" customWidth="1"/>
    <col min="6413" max="6643" width="9" style="176"/>
    <col min="6644" max="6644" width="7.5" style="176" customWidth="1"/>
    <col min="6645" max="6645" width="55.25" style="176" customWidth="1"/>
    <col min="6646" max="6646" width="16.125" style="176" customWidth="1"/>
    <col min="6647" max="6662" width="0" style="176" hidden="1" customWidth="1"/>
    <col min="6663" max="6663" width="11.375" style="176" customWidth="1"/>
    <col min="6664" max="6664" width="14.875" style="176" customWidth="1"/>
    <col min="6665" max="6668" width="0" style="176" hidden="1" customWidth="1"/>
    <col min="6669" max="6899" width="9" style="176"/>
    <col min="6900" max="6900" width="7.5" style="176" customWidth="1"/>
    <col min="6901" max="6901" width="55.25" style="176" customWidth="1"/>
    <col min="6902" max="6902" width="16.125" style="176" customWidth="1"/>
    <col min="6903" max="6918" width="0" style="176" hidden="1" customWidth="1"/>
    <col min="6919" max="6919" width="11.375" style="176" customWidth="1"/>
    <col min="6920" max="6920" width="14.875" style="176" customWidth="1"/>
    <col min="6921" max="6924" width="0" style="176" hidden="1" customWidth="1"/>
    <col min="6925" max="7155" width="9" style="176"/>
    <col min="7156" max="7156" width="7.5" style="176" customWidth="1"/>
    <col min="7157" max="7157" width="55.25" style="176" customWidth="1"/>
    <col min="7158" max="7158" width="16.125" style="176" customWidth="1"/>
    <col min="7159" max="7174" width="0" style="176" hidden="1" customWidth="1"/>
    <col min="7175" max="7175" width="11.375" style="176" customWidth="1"/>
    <col min="7176" max="7176" width="14.875" style="176" customWidth="1"/>
    <col min="7177" max="7180" width="0" style="176" hidden="1" customWidth="1"/>
    <col min="7181" max="7411" width="9" style="176"/>
    <col min="7412" max="7412" width="7.5" style="176" customWidth="1"/>
    <col min="7413" max="7413" width="55.25" style="176" customWidth="1"/>
    <col min="7414" max="7414" width="16.125" style="176" customWidth="1"/>
    <col min="7415" max="7430" width="0" style="176" hidden="1" customWidth="1"/>
    <col min="7431" max="7431" width="11.375" style="176" customWidth="1"/>
    <col min="7432" max="7432" width="14.875" style="176" customWidth="1"/>
    <col min="7433" max="7436" width="0" style="176" hidden="1" customWidth="1"/>
    <col min="7437" max="7667" width="9" style="176"/>
    <col min="7668" max="7668" width="7.5" style="176" customWidth="1"/>
    <col min="7669" max="7669" width="55.25" style="176" customWidth="1"/>
    <col min="7670" max="7670" width="16.125" style="176" customWidth="1"/>
    <col min="7671" max="7686" width="0" style="176" hidden="1" customWidth="1"/>
    <col min="7687" max="7687" width="11.375" style="176" customWidth="1"/>
    <col min="7688" max="7688" width="14.875" style="176" customWidth="1"/>
    <col min="7689" max="7692" width="0" style="176" hidden="1" customWidth="1"/>
    <col min="7693" max="7923" width="9" style="176"/>
    <col min="7924" max="7924" width="7.5" style="176" customWidth="1"/>
    <col min="7925" max="7925" width="55.25" style="176" customWidth="1"/>
    <col min="7926" max="7926" width="16.125" style="176" customWidth="1"/>
    <col min="7927" max="7942" width="0" style="176" hidden="1" customWidth="1"/>
    <col min="7943" max="7943" width="11.375" style="176" customWidth="1"/>
    <col min="7944" max="7944" width="14.875" style="176" customWidth="1"/>
    <col min="7945" max="7948" width="0" style="176" hidden="1" customWidth="1"/>
    <col min="7949" max="8179" width="9" style="176"/>
    <col min="8180" max="8180" width="7.5" style="176" customWidth="1"/>
    <col min="8181" max="8181" width="55.25" style="176" customWidth="1"/>
    <col min="8182" max="8182" width="16.125" style="176" customWidth="1"/>
    <col min="8183" max="8198" width="0" style="176" hidden="1" customWidth="1"/>
    <col min="8199" max="8199" width="11.375" style="176" customWidth="1"/>
    <col min="8200" max="8200" width="14.875" style="176" customWidth="1"/>
    <col min="8201" max="8204" width="0" style="176" hidden="1" customWidth="1"/>
    <col min="8205" max="8435" width="9" style="176"/>
    <col min="8436" max="8436" width="7.5" style="176" customWidth="1"/>
    <col min="8437" max="8437" width="55.25" style="176" customWidth="1"/>
    <col min="8438" max="8438" width="16.125" style="176" customWidth="1"/>
    <col min="8439" max="8454" width="0" style="176" hidden="1" customWidth="1"/>
    <col min="8455" max="8455" width="11.375" style="176" customWidth="1"/>
    <col min="8456" max="8456" width="14.875" style="176" customWidth="1"/>
    <col min="8457" max="8460" width="0" style="176" hidden="1" customWidth="1"/>
    <col min="8461" max="8691" width="9" style="176"/>
    <col min="8692" max="8692" width="7.5" style="176" customWidth="1"/>
    <col min="8693" max="8693" width="55.25" style="176" customWidth="1"/>
    <col min="8694" max="8694" width="16.125" style="176" customWidth="1"/>
    <col min="8695" max="8710" width="0" style="176" hidden="1" customWidth="1"/>
    <col min="8711" max="8711" width="11.375" style="176" customWidth="1"/>
    <col min="8712" max="8712" width="14.875" style="176" customWidth="1"/>
    <col min="8713" max="8716" width="0" style="176" hidden="1" customWidth="1"/>
    <col min="8717" max="8947" width="9" style="176"/>
    <col min="8948" max="8948" width="7.5" style="176" customWidth="1"/>
    <col min="8949" max="8949" width="55.25" style="176" customWidth="1"/>
    <col min="8950" max="8950" width="16.125" style="176" customWidth="1"/>
    <col min="8951" max="8966" width="0" style="176" hidden="1" customWidth="1"/>
    <col min="8967" max="8967" width="11.375" style="176" customWidth="1"/>
    <col min="8968" max="8968" width="14.875" style="176" customWidth="1"/>
    <col min="8969" max="8972" width="0" style="176" hidden="1" customWidth="1"/>
    <col min="8973" max="9203" width="9" style="176"/>
    <col min="9204" max="9204" width="7.5" style="176" customWidth="1"/>
    <col min="9205" max="9205" width="55.25" style="176" customWidth="1"/>
    <col min="9206" max="9206" width="16.125" style="176" customWidth="1"/>
    <col min="9207" max="9222" width="0" style="176" hidden="1" customWidth="1"/>
    <col min="9223" max="9223" width="11.375" style="176" customWidth="1"/>
    <col min="9224" max="9224" width="14.875" style="176" customWidth="1"/>
    <col min="9225" max="9228" width="0" style="176" hidden="1" customWidth="1"/>
    <col min="9229" max="9459" width="9" style="176"/>
    <col min="9460" max="9460" width="7.5" style="176" customWidth="1"/>
    <col min="9461" max="9461" width="55.25" style="176" customWidth="1"/>
    <col min="9462" max="9462" width="16.125" style="176" customWidth="1"/>
    <col min="9463" max="9478" width="0" style="176" hidden="1" customWidth="1"/>
    <col min="9479" max="9479" width="11.375" style="176" customWidth="1"/>
    <col min="9480" max="9480" width="14.875" style="176" customWidth="1"/>
    <col min="9481" max="9484" width="0" style="176" hidden="1" customWidth="1"/>
    <col min="9485" max="9715" width="9" style="176"/>
    <col min="9716" max="9716" width="7.5" style="176" customWidth="1"/>
    <col min="9717" max="9717" width="55.25" style="176" customWidth="1"/>
    <col min="9718" max="9718" width="16.125" style="176" customWidth="1"/>
    <col min="9719" max="9734" width="0" style="176" hidden="1" customWidth="1"/>
    <col min="9735" max="9735" width="11.375" style="176" customWidth="1"/>
    <col min="9736" max="9736" width="14.875" style="176" customWidth="1"/>
    <col min="9737" max="9740" width="0" style="176" hidden="1" customWidth="1"/>
    <col min="9741" max="9971" width="9" style="176"/>
    <col min="9972" max="9972" width="7.5" style="176" customWidth="1"/>
    <col min="9973" max="9973" width="55.25" style="176" customWidth="1"/>
    <col min="9974" max="9974" width="16.125" style="176" customWidth="1"/>
    <col min="9975" max="9990" width="0" style="176" hidden="1" customWidth="1"/>
    <col min="9991" max="9991" width="11.375" style="176" customWidth="1"/>
    <col min="9992" max="9992" width="14.875" style="176" customWidth="1"/>
    <col min="9993" max="9996" width="0" style="176" hidden="1" customWidth="1"/>
    <col min="9997" max="10227" width="9" style="176"/>
    <col min="10228" max="10228" width="7.5" style="176" customWidth="1"/>
    <col min="10229" max="10229" width="55.25" style="176" customWidth="1"/>
    <col min="10230" max="10230" width="16.125" style="176" customWidth="1"/>
    <col min="10231" max="10246" width="0" style="176" hidden="1" customWidth="1"/>
    <col min="10247" max="10247" width="11.375" style="176" customWidth="1"/>
    <col min="10248" max="10248" width="14.875" style="176" customWidth="1"/>
    <col min="10249" max="10252" width="0" style="176" hidden="1" customWidth="1"/>
    <col min="10253" max="10483" width="9" style="176"/>
    <col min="10484" max="10484" width="7.5" style="176" customWidth="1"/>
    <col min="10485" max="10485" width="55.25" style="176" customWidth="1"/>
    <col min="10486" max="10486" width="16.125" style="176" customWidth="1"/>
    <col min="10487" max="10502" width="0" style="176" hidden="1" customWidth="1"/>
    <col min="10503" max="10503" width="11.375" style="176" customWidth="1"/>
    <col min="10504" max="10504" width="14.875" style="176" customWidth="1"/>
    <col min="10505" max="10508" width="0" style="176" hidden="1" customWidth="1"/>
    <col min="10509" max="10739" width="9" style="176"/>
    <col min="10740" max="10740" width="7.5" style="176" customWidth="1"/>
    <col min="10741" max="10741" width="55.25" style="176" customWidth="1"/>
    <col min="10742" max="10742" width="16.125" style="176" customWidth="1"/>
    <col min="10743" max="10758" width="0" style="176" hidden="1" customWidth="1"/>
    <col min="10759" max="10759" width="11.375" style="176" customWidth="1"/>
    <col min="10760" max="10760" width="14.875" style="176" customWidth="1"/>
    <col min="10761" max="10764" width="0" style="176" hidden="1" customWidth="1"/>
    <col min="10765" max="10995" width="9" style="176"/>
    <col min="10996" max="10996" width="7.5" style="176" customWidth="1"/>
    <col min="10997" max="10997" width="55.25" style="176" customWidth="1"/>
    <col min="10998" max="10998" width="16.125" style="176" customWidth="1"/>
    <col min="10999" max="11014" width="0" style="176" hidden="1" customWidth="1"/>
    <col min="11015" max="11015" width="11.375" style="176" customWidth="1"/>
    <col min="11016" max="11016" width="14.875" style="176" customWidth="1"/>
    <col min="11017" max="11020" width="0" style="176" hidden="1" customWidth="1"/>
    <col min="11021" max="11251" width="9" style="176"/>
    <col min="11252" max="11252" width="7.5" style="176" customWidth="1"/>
    <col min="11253" max="11253" width="55.25" style="176" customWidth="1"/>
    <col min="11254" max="11254" width="16.125" style="176" customWidth="1"/>
    <col min="11255" max="11270" width="0" style="176" hidden="1" customWidth="1"/>
    <col min="11271" max="11271" width="11.375" style="176" customWidth="1"/>
    <col min="11272" max="11272" width="14.875" style="176" customWidth="1"/>
    <col min="11273" max="11276" width="0" style="176" hidden="1" customWidth="1"/>
    <col min="11277" max="11507" width="9" style="176"/>
    <col min="11508" max="11508" width="7.5" style="176" customWidth="1"/>
    <col min="11509" max="11509" width="55.25" style="176" customWidth="1"/>
    <col min="11510" max="11510" width="16.125" style="176" customWidth="1"/>
    <col min="11511" max="11526" width="0" style="176" hidden="1" customWidth="1"/>
    <col min="11527" max="11527" width="11.375" style="176" customWidth="1"/>
    <col min="11528" max="11528" width="14.875" style="176" customWidth="1"/>
    <col min="11529" max="11532" width="0" style="176" hidden="1" customWidth="1"/>
    <col min="11533" max="11763" width="9" style="176"/>
    <col min="11764" max="11764" width="7.5" style="176" customWidth="1"/>
    <col min="11765" max="11765" width="55.25" style="176" customWidth="1"/>
    <col min="11766" max="11766" width="16.125" style="176" customWidth="1"/>
    <col min="11767" max="11782" width="0" style="176" hidden="1" customWidth="1"/>
    <col min="11783" max="11783" width="11.375" style="176" customWidth="1"/>
    <col min="11784" max="11784" width="14.875" style="176" customWidth="1"/>
    <col min="11785" max="11788" width="0" style="176" hidden="1" customWidth="1"/>
    <col min="11789" max="12019" width="9" style="176"/>
    <col min="12020" max="12020" width="7.5" style="176" customWidth="1"/>
    <col min="12021" max="12021" width="55.25" style="176" customWidth="1"/>
    <col min="12022" max="12022" width="16.125" style="176" customWidth="1"/>
    <col min="12023" max="12038" width="0" style="176" hidden="1" customWidth="1"/>
    <col min="12039" max="12039" width="11.375" style="176" customWidth="1"/>
    <col min="12040" max="12040" width="14.875" style="176" customWidth="1"/>
    <col min="12041" max="12044" width="0" style="176" hidden="1" customWidth="1"/>
    <col min="12045" max="12275" width="9" style="176"/>
    <col min="12276" max="12276" width="7.5" style="176" customWidth="1"/>
    <col min="12277" max="12277" width="55.25" style="176" customWidth="1"/>
    <col min="12278" max="12278" width="16.125" style="176" customWidth="1"/>
    <col min="12279" max="12294" width="0" style="176" hidden="1" customWidth="1"/>
    <col min="12295" max="12295" width="11.375" style="176" customWidth="1"/>
    <col min="12296" max="12296" width="14.875" style="176" customWidth="1"/>
    <col min="12297" max="12300" width="0" style="176" hidden="1" customWidth="1"/>
    <col min="12301" max="12531" width="9" style="176"/>
    <col min="12532" max="12532" width="7.5" style="176" customWidth="1"/>
    <col min="12533" max="12533" width="55.25" style="176" customWidth="1"/>
    <col min="12534" max="12534" width="16.125" style="176" customWidth="1"/>
    <col min="12535" max="12550" width="0" style="176" hidden="1" customWidth="1"/>
    <col min="12551" max="12551" width="11.375" style="176" customWidth="1"/>
    <col min="12552" max="12552" width="14.875" style="176" customWidth="1"/>
    <col min="12553" max="12556" width="0" style="176" hidden="1" customWidth="1"/>
    <col min="12557" max="12787" width="9" style="176"/>
    <col min="12788" max="12788" width="7.5" style="176" customWidth="1"/>
    <col min="12789" max="12789" width="55.25" style="176" customWidth="1"/>
    <col min="12790" max="12790" width="16.125" style="176" customWidth="1"/>
    <col min="12791" max="12806" width="0" style="176" hidden="1" customWidth="1"/>
    <col min="12807" max="12807" width="11.375" style="176" customWidth="1"/>
    <col min="12808" max="12808" width="14.875" style="176" customWidth="1"/>
    <col min="12809" max="12812" width="0" style="176" hidden="1" customWidth="1"/>
    <col min="12813" max="13043" width="9" style="176"/>
    <col min="13044" max="13044" width="7.5" style="176" customWidth="1"/>
    <col min="13045" max="13045" width="55.25" style="176" customWidth="1"/>
    <col min="13046" max="13046" width="16.125" style="176" customWidth="1"/>
    <col min="13047" max="13062" width="0" style="176" hidden="1" customWidth="1"/>
    <col min="13063" max="13063" width="11.375" style="176" customWidth="1"/>
    <col min="13064" max="13064" width="14.875" style="176" customWidth="1"/>
    <col min="13065" max="13068" width="0" style="176" hidden="1" customWidth="1"/>
    <col min="13069" max="13299" width="9" style="176"/>
    <col min="13300" max="13300" width="7.5" style="176" customWidth="1"/>
    <col min="13301" max="13301" width="55.25" style="176" customWidth="1"/>
    <col min="13302" max="13302" width="16.125" style="176" customWidth="1"/>
    <col min="13303" max="13318" width="0" style="176" hidden="1" customWidth="1"/>
    <col min="13319" max="13319" width="11.375" style="176" customWidth="1"/>
    <col min="13320" max="13320" width="14.875" style="176" customWidth="1"/>
    <col min="13321" max="13324" width="0" style="176" hidden="1" customWidth="1"/>
    <col min="13325" max="13555" width="9" style="176"/>
    <col min="13556" max="13556" width="7.5" style="176" customWidth="1"/>
    <col min="13557" max="13557" width="55.25" style="176" customWidth="1"/>
    <col min="13558" max="13558" width="16.125" style="176" customWidth="1"/>
    <col min="13559" max="13574" width="0" style="176" hidden="1" customWidth="1"/>
    <col min="13575" max="13575" width="11.375" style="176" customWidth="1"/>
    <col min="13576" max="13576" width="14.875" style="176" customWidth="1"/>
    <col min="13577" max="13580" width="0" style="176" hidden="1" customWidth="1"/>
    <col min="13581" max="13811" width="9" style="176"/>
    <col min="13812" max="13812" width="7.5" style="176" customWidth="1"/>
    <col min="13813" max="13813" width="55.25" style="176" customWidth="1"/>
    <col min="13814" max="13814" width="16.125" style="176" customWidth="1"/>
    <col min="13815" max="13830" width="0" style="176" hidden="1" customWidth="1"/>
    <col min="13831" max="13831" width="11.375" style="176" customWidth="1"/>
    <col min="13832" max="13832" width="14.875" style="176" customWidth="1"/>
    <col min="13833" max="13836" width="0" style="176" hidden="1" customWidth="1"/>
    <col min="13837" max="14067" width="9" style="176"/>
    <col min="14068" max="14068" width="7.5" style="176" customWidth="1"/>
    <col min="14069" max="14069" width="55.25" style="176" customWidth="1"/>
    <col min="14070" max="14070" width="16.125" style="176" customWidth="1"/>
    <col min="14071" max="14086" width="0" style="176" hidden="1" customWidth="1"/>
    <col min="14087" max="14087" width="11.375" style="176" customWidth="1"/>
    <col min="14088" max="14088" width="14.875" style="176" customWidth="1"/>
    <col min="14089" max="14092" width="0" style="176" hidden="1" customWidth="1"/>
    <col min="14093" max="14323" width="9" style="176"/>
    <col min="14324" max="14324" width="7.5" style="176" customWidth="1"/>
    <col min="14325" max="14325" width="55.25" style="176" customWidth="1"/>
    <col min="14326" max="14326" width="16.125" style="176" customWidth="1"/>
    <col min="14327" max="14342" width="0" style="176" hidden="1" customWidth="1"/>
    <col min="14343" max="14343" width="11.375" style="176" customWidth="1"/>
    <col min="14344" max="14344" width="14.875" style="176" customWidth="1"/>
    <col min="14345" max="14348" width="0" style="176" hidden="1" customWidth="1"/>
    <col min="14349" max="14579" width="9" style="176"/>
    <col min="14580" max="14580" width="7.5" style="176" customWidth="1"/>
    <col min="14581" max="14581" width="55.25" style="176" customWidth="1"/>
    <col min="14582" max="14582" width="16.125" style="176" customWidth="1"/>
    <col min="14583" max="14598" width="0" style="176" hidden="1" customWidth="1"/>
    <col min="14599" max="14599" width="11.375" style="176" customWidth="1"/>
    <col min="14600" max="14600" width="14.875" style="176" customWidth="1"/>
    <col min="14601" max="14604" width="0" style="176" hidden="1" customWidth="1"/>
    <col min="14605" max="14835" width="9" style="176"/>
    <col min="14836" max="14836" width="7.5" style="176" customWidth="1"/>
    <col min="14837" max="14837" width="55.25" style="176" customWidth="1"/>
    <col min="14838" max="14838" width="16.125" style="176" customWidth="1"/>
    <col min="14839" max="14854" width="0" style="176" hidden="1" customWidth="1"/>
    <col min="14855" max="14855" width="11.375" style="176" customWidth="1"/>
    <col min="14856" max="14856" width="14.875" style="176" customWidth="1"/>
    <col min="14857" max="14860" width="0" style="176" hidden="1" customWidth="1"/>
    <col min="14861" max="15091" width="9" style="176"/>
    <col min="15092" max="15092" width="7.5" style="176" customWidth="1"/>
    <col min="15093" max="15093" width="55.25" style="176" customWidth="1"/>
    <col min="15094" max="15094" width="16.125" style="176" customWidth="1"/>
    <col min="15095" max="15110" width="0" style="176" hidden="1" customWidth="1"/>
    <col min="15111" max="15111" width="11.375" style="176" customWidth="1"/>
    <col min="15112" max="15112" width="14.875" style="176" customWidth="1"/>
    <col min="15113" max="15116" width="0" style="176" hidden="1" customWidth="1"/>
    <col min="15117" max="15347" width="9" style="176"/>
    <col min="15348" max="15348" width="7.5" style="176" customWidth="1"/>
    <col min="15349" max="15349" width="55.25" style="176" customWidth="1"/>
    <col min="15350" max="15350" width="16.125" style="176" customWidth="1"/>
    <col min="15351" max="15366" width="0" style="176" hidden="1" customWidth="1"/>
    <col min="15367" max="15367" width="11.375" style="176" customWidth="1"/>
    <col min="15368" max="15368" width="14.875" style="176" customWidth="1"/>
    <col min="15369" max="15372" width="0" style="176" hidden="1" customWidth="1"/>
    <col min="15373" max="15603" width="9" style="176"/>
    <col min="15604" max="15604" width="7.5" style="176" customWidth="1"/>
    <col min="15605" max="15605" width="55.25" style="176" customWidth="1"/>
    <col min="15606" max="15606" width="16.125" style="176" customWidth="1"/>
    <col min="15607" max="15622" width="0" style="176" hidden="1" customWidth="1"/>
    <col min="15623" max="15623" width="11.375" style="176" customWidth="1"/>
    <col min="15624" max="15624" width="14.875" style="176" customWidth="1"/>
    <col min="15625" max="15628" width="0" style="176" hidden="1" customWidth="1"/>
    <col min="15629" max="15859" width="9" style="176"/>
    <col min="15860" max="15860" width="7.5" style="176" customWidth="1"/>
    <col min="15861" max="15861" width="55.25" style="176" customWidth="1"/>
    <col min="15862" max="15862" width="16.125" style="176" customWidth="1"/>
    <col min="15863" max="15878" width="0" style="176" hidden="1" customWidth="1"/>
    <col min="15879" max="15879" width="11.375" style="176" customWidth="1"/>
    <col min="15880" max="15880" width="14.875" style="176" customWidth="1"/>
    <col min="15881" max="15884" width="0" style="176" hidden="1" customWidth="1"/>
    <col min="15885" max="16115" width="9" style="176"/>
    <col min="16116" max="16116" width="7.5" style="176" customWidth="1"/>
    <col min="16117" max="16117" width="55.25" style="176" customWidth="1"/>
    <col min="16118" max="16118" width="16.125" style="176" customWidth="1"/>
    <col min="16119" max="16134" width="0" style="176" hidden="1" customWidth="1"/>
    <col min="16135" max="16135" width="11.375" style="176" customWidth="1"/>
    <col min="16136" max="16136" width="14.875" style="176" customWidth="1"/>
    <col min="16137" max="16140" width="0" style="176" hidden="1" customWidth="1"/>
    <col min="16141" max="16384" width="9" style="176"/>
  </cols>
  <sheetData>
    <row r="1" spans="1:30" ht="15.75" customHeight="1">
      <c r="A1" s="173" t="s">
        <v>95</v>
      </c>
      <c r="B1" s="174"/>
      <c r="C1" s="174"/>
      <c r="D1" s="174"/>
      <c r="E1" s="174"/>
      <c r="F1" s="175"/>
      <c r="G1" s="175"/>
      <c r="H1" s="175"/>
      <c r="I1" s="175"/>
      <c r="J1" s="175"/>
      <c r="K1" s="175"/>
      <c r="L1" s="175"/>
      <c r="M1" s="175"/>
      <c r="N1" s="174"/>
    </row>
    <row r="2" spans="1:30" ht="25.5" customHeight="1">
      <c r="A2" s="565" t="s">
        <v>259</v>
      </c>
      <c r="B2" s="565"/>
      <c r="C2" s="565"/>
      <c r="D2" s="565"/>
      <c r="E2" s="565"/>
      <c r="F2" s="565"/>
      <c r="G2" s="565"/>
      <c r="H2" s="565"/>
      <c r="I2" s="565"/>
      <c r="J2" s="565"/>
      <c r="K2" s="565"/>
      <c r="L2" s="565"/>
      <c r="M2" s="565"/>
      <c r="N2" s="565"/>
    </row>
    <row r="3" spans="1:30" ht="25.5" customHeight="1">
      <c r="A3" s="566" t="str">
        <f>+'03-CĐNS(HUYỆN Q.LÝ)'!A3:M3</f>
        <v>(Kèm theo Báo cáo số 86 /BC-BKTXH, ngày 08 háng 12 năm 2022 củaBan KTXH, HĐND huyện Tuần Giáo)</v>
      </c>
      <c r="B3" s="567"/>
      <c r="C3" s="567"/>
      <c r="D3" s="567"/>
      <c r="E3" s="567"/>
      <c r="F3" s="567"/>
      <c r="G3" s="567"/>
      <c r="H3" s="567"/>
      <c r="I3" s="567"/>
      <c r="J3" s="567"/>
      <c r="K3" s="567"/>
      <c r="L3" s="567"/>
      <c r="M3" s="567"/>
      <c r="N3" s="567"/>
    </row>
    <row r="4" spans="1:30" ht="17.25" customHeight="1">
      <c r="B4" s="178"/>
      <c r="C4" s="178"/>
      <c r="D4" s="179"/>
      <c r="E4" s="179"/>
      <c r="F4" s="568" t="s">
        <v>44</v>
      </c>
      <c r="G4" s="568"/>
      <c r="H4" s="568"/>
      <c r="I4" s="568"/>
      <c r="J4" s="568"/>
      <c r="K4" s="568"/>
      <c r="L4" s="568"/>
      <c r="M4" s="568"/>
      <c r="N4" s="568"/>
    </row>
    <row r="5" spans="1:30" s="174" customFormat="1" ht="33" customHeight="1">
      <c r="A5" s="569" t="s">
        <v>49</v>
      </c>
      <c r="B5" s="569" t="s">
        <v>43</v>
      </c>
      <c r="C5" s="569" t="s">
        <v>27</v>
      </c>
      <c r="D5" s="569" t="s">
        <v>87</v>
      </c>
      <c r="E5" s="558" t="s">
        <v>258</v>
      </c>
      <c r="F5" s="559"/>
      <c r="G5" s="572" t="s">
        <v>81</v>
      </c>
      <c r="H5" s="573"/>
      <c r="I5" s="572" t="s">
        <v>82</v>
      </c>
      <c r="J5" s="573"/>
      <c r="K5" s="574" t="s">
        <v>286</v>
      </c>
      <c r="L5" s="574" t="s">
        <v>246</v>
      </c>
      <c r="M5" s="574" t="s">
        <v>235</v>
      </c>
      <c r="N5" s="569" t="s">
        <v>8</v>
      </c>
      <c r="AA5" s="176"/>
      <c r="AB5" s="176"/>
      <c r="AC5" s="176"/>
      <c r="AD5" s="176"/>
    </row>
    <row r="6" spans="1:30" s="174" customFormat="1" ht="33" customHeight="1">
      <c r="A6" s="570"/>
      <c r="B6" s="570"/>
      <c r="C6" s="570"/>
      <c r="D6" s="570"/>
      <c r="E6" s="560"/>
      <c r="F6" s="561"/>
      <c r="G6" s="556" t="s">
        <v>260</v>
      </c>
      <c r="H6" s="556" t="s">
        <v>85</v>
      </c>
      <c r="I6" s="556" t="s">
        <v>260</v>
      </c>
      <c r="J6" s="556" t="s">
        <v>86</v>
      </c>
      <c r="K6" s="575"/>
      <c r="L6" s="575"/>
      <c r="M6" s="575"/>
      <c r="N6" s="570"/>
      <c r="AA6" s="176"/>
      <c r="AB6" s="176"/>
      <c r="AC6" s="176"/>
      <c r="AD6" s="176"/>
    </row>
    <row r="7" spans="1:30" s="174" customFormat="1" ht="16.5" customHeight="1">
      <c r="A7" s="571"/>
      <c r="B7" s="571"/>
      <c r="C7" s="571"/>
      <c r="D7" s="571"/>
      <c r="E7" s="562"/>
      <c r="F7" s="563"/>
      <c r="G7" s="556"/>
      <c r="H7" s="556"/>
      <c r="I7" s="556"/>
      <c r="J7" s="556"/>
      <c r="K7" s="576"/>
      <c r="L7" s="576"/>
      <c r="M7" s="576"/>
      <c r="N7" s="571"/>
      <c r="AA7" s="176"/>
      <c r="AB7" s="176"/>
      <c r="AC7" s="176"/>
      <c r="AD7" s="176"/>
    </row>
    <row r="8" spans="1:30" s="174" customFormat="1" ht="21.75" customHeight="1">
      <c r="A8" s="180" t="s">
        <v>50</v>
      </c>
      <c r="B8" s="180" t="s">
        <v>51</v>
      </c>
      <c r="C8" s="180" t="s">
        <v>52</v>
      </c>
      <c r="D8" s="180" t="s">
        <v>53</v>
      </c>
      <c r="E8" s="180" t="s">
        <v>88</v>
      </c>
      <c r="F8" s="180" t="s">
        <v>89</v>
      </c>
      <c r="G8" s="180" t="s">
        <v>89</v>
      </c>
      <c r="H8" s="180" t="s">
        <v>90</v>
      </c>
      <c r="I8" s="180" t="s">
        <v>91</v>
      </c>
      <c r="J8" s="180" t="s">
        <v>92</v>
      </c>
      <c r="K8" s="180" t="s">
        <v>93</v>
      </c>
      <c r="L8" s="180" t="s">
        <v>251</v>
      </c>
      <c r="M8" s="180" t="s">
        <v>252</v>
      </c>
      <c r="N8" s="180" t="s">
        <v>237</v>
      </c>
      <c r="AA8" s="176"/>
      <c r="AB8" s="176"/>
      <c r="AC8" s="176"/>
      <c r="AD8" s="176"/>
    </row>
    <row r="9" spans="1:30" s="174" customFormat="1" ht="25.5" customHeight="1">
      <c r="A9" s="181"/>
      <c r="B9" s="181" t="s">
        <v>54</v>
      </c>
      <c r="C9" s="181"/>
      <c r="D9" s="182">
        <f>D18+D28+D32</f>
        <v>44550</v>
      </c>
      <c r="E9" s="182">
        <f t="shared" ref="E9:K9" si="0">E18+E28+E32</f>
        <v>20078.991999999998</v>
      </c>
      <c r="F9" s="182">
        <f t="shared" si="0"/>
        <v>19100</v>
      </c>
      <c r="G9" s="182">
        <f t="shared" si="0"/>
        <v>2709</v>
      </c>
      <c r="H9" s="182">
        <f t="shared" si="0"/>
        <v>12456.417999999998</v>
      </c>
      <c r="I9" s="182">
        <f t="shared" si="0"/>
        <v>202</v>
      </c>
      <c r="J9" s="182">
        <f t="shared" si="0"/>
        <v>10906.881000000001</v>
      </c>
      <c r="K9" s="182">
        <f t="shared" si="0"/>
        <v>20078.991999999998</v>
      </c>
      <c r="L9" s="183">
        <f>L10+L32+L33</f>
        <v>79140</v>
      </c>
      <c r="M9" s="183">
        <f>M10+M32+M33</f>
        <v>21900</v>
      </c>
      <c r="N9" s="183"/>
      <c r="O9" s="184">
        <f>+D9-J9</f>
        <v>33643.118999999999</v>
      </c>
      <c r="P9" s="184">
        <f>+E9-I9</f>
        <v>19876.991999999998</v>
      </c>
      <c r="Q9" s="184">
        <f>-H9-J9</f>
        <v>-23363.298999999999</v>
      </c>
      <c r="R9" s="184">
        <f>+E9-K9</f>
        <v>0</v>
      </c>
      <c r="S9" s="184">
        <f>+K9-I9</f>
        <v>19876.991999999998</v>
      </c>
      <c r="T9" s="184">
        <f>+D9-J9-S9</f>
        <v>13766.127</v>
      </c>
      <c r="U9" s="185">
        <f>+K9-I9</f>
        <v>19876.991999999998</v>
      </c>
      <c r="V9" s="185">
        <f>+D9-K9-U9</f>
        <v>4594.0160000000033</v>
      </c>
      <c r="W9" s="185">
        <f>+E9-I9</f>
        <v>19876.991999999998</v>
      </c>
      <c r="X9" s="185">
        <f>+E9-K9</f>
        <v>0</v>
      </c>
      <c r="Y9" s="185">
        <f>+H9-J9</f>
        <v>1549.5369999999966</v>
      </c>
      <c r="Z9" s="185"/>
      <c r="AA9" s="229">
        <f>+E9-I9</f>
        <v>19876.991999999998</v>
      </c>
      <c r="AB9" s="229">
        <f>+D9-J9</f>
        <v>33643.118999999999</v>
      </c>
      <c r="AC9" s="229">
        <f>+K9-I9</f>
        <v>19876.991999999998</v>
      </c>
      <c r="AD9" s="229">
        <f>+D9-(J9+AC9)</f>
        <v>13766.127</v>
      </c>
    </row>
    <row r="10" spans="1:30" s="174" customFormat="1" ht="33" hidden="1" customHeight="1">
      <c r="A10" s="181" t="s">
        <v>23</v>
      </c>
      <c r="B10" s="186" t="s">
        <v>55</v>
      </c>
      <c r="C10" s="186"/>
      <c r="D10" s="182">
        <f t="shared" ref="D10:N10" si="1">D11+D18</f>
        <v>27750</v>
      </c>
      <c r="E10" s="182">
        <f t="shared" ref="E10" si="2">E11+E18</f>
        <v>14760</v>
      </c>
      <c r="F10" s="182">
        <f t="shared" si="1"/>
        <v>14760</v>
      </c>
      <c r="G10" s="182">
        <f t="shared" si="1"/>
        <v>2507</v>
      </c>
      <c r="H10" s="182">
        <f t="shared" si="1"/>
        <v>2507</v>
      </c>
      <c r="I10" s="182">
        <f t="shared" si="1"/>
        <v>0</v>
      </c>
      <c r="J10" s="182">
        <f t="shared" si="1"/>
        <v>0</v>
      </c>
      <c r="K10" s="182">
        <f t="shared" ref="K10:M10" si="3">K11+K18</f>
        <v>14760</v>
      </c>
      <c r="L10" s="183">
        <f t="shared" si="3"/>
        <v>16890</v>
      </c>
      <c r="M10" s="183">
        <f t="shared" si="3"/>
        <v>16890</v>
      </c>
      <c r="N10" s="183">
        <f t="shared" si="1"/>
        <v>0</v>
      </c>
      <c r="O10" s="184">
        <f t="shared" ref="O10:O32" si="4">+D10-J10</f>
        <v>27750</v>
      </c>
      <c r="P10" s="184">
        <f t="shared" ref="P10:P32" si="5">+E10-I10</f>
        <v>14760</v>
      </c>
      <c r="Q10" s="184">
        <f t="shared" ref="Q10:Q32" si="6">-H10-J10</f>
        <v>-2507</v>
      </c>
      <c r="R10" s="184">
        <f t="shared" ref="R10:R32" si="7">+E10-K10</f>
        <v>0</v>
      </c>
      <c r="S10" s="184">
        <f t="shared" ref="S10:S32" si="8">+K10-I10</f>
        <v>14760</v>
      </c>
      <c r="T10" s="184">
        <f t="shared" ref="T10:T32" si="9">+D10-J10-S10</f>
        <v>12990</v>
      </c>
      <c r="U10" s="185">
        <f t="shared" ref="U10:U35" si="10">+K10-I10</f>
        <v>14760</v>
      </c>
      <c r="V10" s="185">
        <f t="shared" ref="V10:V36" si="11">+D10-K10-U10</f>
        <v>-1770</v>
      </c>
      <c r="W10" s="185">
        <f t="shared" ref="W10:W36" si="12">+E10-I10</f>
        <v>14760</v>
      </c>
      <c r="X10" s="185">
        <f t="shared" ref="X10:X36" si="13">+E10-K10</f>
        <v>0</v>
      </c>
      <c r="Y10" s="185">
        <f t="shared" ref="Y10:Y36" si="14">+H10-J10</f>
        <v>2507</v>
      </c>
      <c r="AA10" s="229">
        <f t="shared" ref="AA10:AA36" si="15">+E10-I10</f>
        <v>14760</v>
      </c>
      <c r="AB10" s="229">
        <f t="shared" ref="AB10:AB36" si="16">+D10-J10</f>
        <v>27750</v>
      </c>
      <c r="AC10" s="229">
        <f t="shared" ref="AC10:AC36" si="17">+K10-I10</f>
        <v>14760</v>
      </c>
      <c r="AD10" s="229">
        <f t="shared" ref="AD10:AD36" si="18">+D10-(J10+AC10)</f>
        <v>12990</v>
      </c>
    </row>
    <row r="11" spans="1:30" s="174" customFormat="1" ht="33" hidden="1" customHeight="1">
      <c r="A11" s="181" t="s">
        <v>28</v>
      </c>
      <c r="B11" s="186" t="s">
        <v>56</v>
      </c>
      <c r="C11" s="186"/>
      <c r="D11" s="182">
        <f>SUM(D12:D17)</f>
        <v>0</v>
      </c>
      <c r="E11" s="182">
        <f t="shared" ref="E11" si="19">SUM(E12:E17)</f>
        <v>0</v>
      </c>
      <c r="F11" s="182">
        <f t="shared" ref="F11:N11" si="20">SUM(F12:F17)</f>
        <v>0</v>
      </c>
      <c r="G11" s="182">
        <f t="shared" si="20"/>
        <v>0</v>
      </c>
      <c r="H11" s="182">
        <f t="shared" si="20"/>
        <v>0</v>
      </c>
      <c r="I11" s="182">
        <f t="shared" si="20"/>
        <v>0</v>
      </c>
      <c r="J11" s="182">
        <f t="shared" si="20"/>
        <v>0</v>
      </c>
      <c r="K11" s="182">
        <f t="shared" ref="K11" si="21">SUM(K12:K17)</f>
        <v>0</v>
      </c>
      <c r="L11" s="183"/>
      <c r="M11" s="183"/>
      <c r="N11" s="183">
        <f t="shared" si="20"/>
        <v>0</v>
      </c>
      <c r="O11" s="184">
        <f t="shared" si="4"/>
        <v>0</v>
      </c>
      <c r="P11" s="184">
        <f t="shared" si="5"/>
        <v>0</v>
      </c>
      <c r="Q11" s="184">
        <f t="shared" si="6"/>
        <v>0</v>
      </c>
      <c r="R11" s="184">
        <f t="shared" si="7"/>
        <v>0</v>
      </c>
      <c r="S11" s="184">
        <f t="shared" si="8"/>
        <v>0</v>
      </c>
      <c r="T11" s="184">
        <f t="shared" si="9"/>
        <v>0</v>
      </c>
      <c r="U11" s="185">
        <f t="shared" si="10"/>
        <v>0</v>
      </c>
      <c r="V11" s="185">
        <f t="shared" si="11"/>
        <v>0</v>
      </c>
      <c r="W11" s="185">
        <f t="shared" si="12"/>
        <v>0</v>
      </c>
      <c r="X11" s="185">
        <f t="shared" si="13"/>
        <v>0</v>
      </c>
      <c r="Y11" s="185">
        <f t="shared" si="14"/>
        <v>0</v>
      </c>
      <c r="AA11" s="229">
        <f t="shared" si="15"/>
        <v>0</v>
      </c>
      <c r="AB11" s="229">
        <f t="shared" si="16"/>
        <v>0</v>
      </c>
      <c r="AC11" s="229">
        <f t="shared" si="17"/>
        <v>0</v>
      </c>
      <c r="AD11" s="229">
        <f t="shared" si="18"/>
        <v>0</v>
      </c>
    </row>
    <row r="12" spans="1:30" ht="33" hidden="1" customHeight="1">
      <c r="A12" s="187">
        <v>1</v>
      </c>
      <c r="B12" s="188" t="s">
        <v>57</v>
      </c>
      <c r="C12" s="189" t="s">
        <v>30</v>
      </c>
      <c r="D12" s="168"/>
      <c r="E12" s="170"/>
      <c r="F12" s="170"/>
      <c r="G12" s="170"/>
      <c r="H12" s="170"/>
      <c r="I12" s="170"/>
      <c r="J12" s="170"/>
      <c r="K12" s="170"/>
      <c r="L12" s="190"/>
      <c r="M12" s="190"/>
      <c r="N12" s="191"/>
      <c r="O12" s="184">
        <f t="shared" si="4"/>
        <v>0</v>
      </c>
      <c r="P12" s="184">
        <f t="shared" si="5"/>
        <v>0</v>
      </c>
      <c r="Q12" s="184">
        <f t="shared" si="6"/>
        <v>0</v>
      </c>
      <c r="R12" s="184">
        <f t="shared" si="7"/>
        <v>0</v>
      </c>
      <c r="S12" s="184">
        <f t="shared" si="8"/>
        <v>0</v>
      </c>
      <c r="T12" s="184">
        <f t="shared" si="9"/>
        <v>0</v>
      </c>
      <c r="U12" s="185">
        <f t="shared" si="10"/>
        <v>0</v>
      </c>
      <c r="V12" s="185">
        <f t="shared" si="11"/>
        <v>0</v>
      </c>
      <c r="W12" s="185">
        <f t="shared" si="12"/>
        <v>0</v>
      </c>
      <c r="X12" s="185">
        <f t="shared" si="13"/>
        <v>0</v>
      </c>
      <c r="Y12" s="185">
        <f t="shared" si="14"/>
        <v>0</v>
      </c>
      <c r="AA12" s="229">
        <f t="shared" si="15"/>
        <v>0</v>
      </c>
      <c r="AB12" s="229">
        <f t="shared" si="16"/>
        <v>0</v>
      </c>
      <c r="AC12" s="229">
        <f t="shared" si="17"/>
        <v>0</v>
      </c>
      <c r="AD12" s="229">
        <f t="shared" si="18"/>
        <v>0</v>
      </c>
    </row>
    <row r="13" spans="1:30" ht="33" hidden="1" customHeight="1">
      <c r="A13" s="192">
        <v>2</v>
      </c>
      <c r="B13" s="193" t="s">
        <v>59</v>
      </c>
      <c r="C13" s="189" t="s">
        <v>30</v>
      </c>
      <c r="D13" s="168"/>
      <c r="E13" s="170"/>
      <c r="F13" s="170"/>
      <c r="G13" s="170"/>
      <c r="H13" s="170"/>
      <c r="I13" s="170"/>
      <c r="J13" s="170"/>
      <c r="K13" s="170"/>
      <c r="L13" s="190"/>
      <c r="M13" s="190"/>
      <c r="N13" s="191"/>
      <c r="O13" s="184">
        <f t="shared" si="4"/>
        <v>0</v>
      </c>
      <c r="P13" s="184">
        <f t="shared" si="5"/>
        <v>0</v>
      </c>
      <c r="Q13" s="184">
        <f t="shared" si="6"/>
        <v>0</v>
      </c>
      <c r="R13" s="184">
        <f t="shared" si="7"/>
        <v>0</v>
      </c>
      <c r="S13" s="184">
        <f t="shared" si="8"/>
        <v>0</v>
      </c>
      <c r="T13" s="184">
        <f t="shared" si="9"/>
        <v>0</v>
      </c>
      <c r="U13" s="185">
        <f t="shared" si="10"/>
        <v>0</v>
      </c>
      <c r="V13" s="185">
        <f t="shared" si="11"/>
        <v>0</v>
      </c>
      <c r="W13" s="185">
        <f t="shared" si="12"/>
        <v>0</v>
      </c>
      <c r="X13" s="185">
        <f t="shared" si="13"/>
        <v>0</v>
      </c>
      <c r="Y13" s="185">
        <f t="shared" si="14"/>
        <v>0</v>
      </c>
      <c r="AA13" s="229">
        <f t="shared" si="15"/>
        <v>0</v>
      </c>
      <c r="AB13" s="229">
        <f t="shared" si="16"/>
        <v>0</v>
      </c>
      <c r="AC13" s="229">
        <f t="shared" si="17"/>
        <v>0</v>
      </c>
      <c r="AD13" s="229">
        <f t="shared" si="18"/>
        <v>0</v>
      </c>
    </row>
    <row r="14" spans="1:30" s="174" customFormat="1" ht="33" hidden="1" customHeight="1">
      <c r="A14" s="192">
        <v>3</v>
      </c>
      <c r="B14" s="193" t="s">
        <v>61</v>
      </c>
      <c r="C14" s="189" t="s">
        <v>30</v>
      </c>
      <c r="D14" s="168"/>
      <c r="E14" s="170"/>
      <c r="F14" s="170"/>
      <c r="G14" s="170"/>
      <c r="H14" s="170"/>
      <c r="I14" s="170"/>
      <c r="J14" s="170"/>
      <c r="K14" s="170"/>
      <c r="L14" s="190"/>
      <c r="M14" s="190"/>
      <c r="N14" s="191"/>
      <c r="O14" s="184">
        <f t="shared" si="4"/>
        <v>0</v>
      </c>
      <c r="P14" s="184">
        <f t="shared" si="5"/>
        <v>0</v>
      </c>
      <c r="Q14" s="184">
        <f t="shared" si="6"/>
        <v>0</v>
      </c>
      <c r="R14" s="184">
        <f t="shared" si="7"/>
        <v>0</v>
      </c>
      <c r="S14" s="184">
        <f t="shared" si="8"/>
        <v>0</v>
      </c>
      <c r="T14" s="184">
        <f t="shared" si="9"/>
        <v>0</v>
      </c>
      <c r="U14" s="185">
        <f t="shared" si="10"/>
        <v>0</v>
      </c>
      <c r="V14" s="185">
        <f t="shared" si="11"/>
        <v>0</v>
      </c>
      <c r="W14" s="185">
        <f t="shared" si="12"/>
        <v>0</v>
      </c>
      <c r="X14" s="185">
        <f t="shared" si="13"/>
        <v>0</v>
      </c>
      <c r="Y14" s="185">
        <f t="shared" si="14"/>
        <v>0</v>
      </c>
      <c r="AA14" s="229">
        <f t="shared" si="15"/>
        <v>0</v>
      </c>
      <c r="AB14" s="229">
        <f t="shared" si="16"/>
        <v>0</v>
      </c>
      <c r="AC14" s="229">
        <f t="shared" si="17"/>
        <v>0</v>
      </c>
      <c r="AD14" s="229">
        <f t="shared" si="18"/>
        <v>0</v>
      </c>
    </row>
    <row r="15" spans="1:30" s="174" customFormat="1" ht="33" hidden="1" customHeight="1">
      <c r="A15" s="192">
        <v>4</v>
      </c>
      <c r="B15" s="193" t="s">
        <v>62</v>
      </c>
      <c r="C15" s="189" t="s">
        <v>36</v>
      </c>
      <c r="D15" s="168"/>
      <c r="E15" s="170"/>
      <c r="F15" s="170"/>
      <c r="G15" s="170"/>
      <c r="H15" s="170"/>
      <c r="I15" s="170"/>
      <c r="J15" s="170"/>
      <c r="K15" s="170"/>
      <c r="L15" s="190"/>
      <c r="M15" s="190"/>
      <c r="N15" s="191"/>
      <c r="O15" s="184">
        <f t="shared" si="4"/>
        <v>0</v>
      </c>
      <c r="P15" s="184">
        <f t="shared" si="5"/>
        <v>0</v>
      </c>
      <c r="Q15" s="184">
        <f t="shared" si="6"/>
        <v>0</v>
      </c>
      <c r="R15" s="184">
        <f t="shared" si="7"/>
        <v>0</v>
      </c>
      <c r="S15" s="184">
        <f t="shared" si="8"/>
        <v>0</v>
      </c>
      <c r="T15" s="184">
        <f t="shared" si="9"/>
        <v>0</v>
      </c>
      <c r="U15" s="185">
        <f t="shared" si="10"/>
        <v>0</v>
      </c>
      <c r="V15" s="185">
        <f t="shared" si="11"/>
        <v>0</v>
      </c>
      <c r="W15" s="185">
        <f t="shared" si="12"/>
        <v>0</v>
      </c>
      <c r="X15" s="185">
        <f t="shared" si="13"/>
        <v>0</v>
      </c>
      <c r="Y15" s="185">
        <f t="shared" si="14"/>
        <v>0</v>
      </c>
      <c r="AA15" s="229">
        <f t="shared" si="15"/>
        <v>0</v>
      </c>
      <c r="AB15" s="229">
        <f t="shared" si="16"/>
        <v>0</v>
      </c>
      <c r="AC15" s="229">
        <f t="shared" si="17"/>
        <v>0</v>
      </c>
      <c r="AD15" s="229">
        <f t="shared" si="18"/>
        <v>0</v>
      </c>
    </row>
    <row r="16" spans="1:30" s="174" customFormat="1" ht="33" hidden="1" customHeight="1">
      <c r="A16" s="192">
        <v>5</v>
      </c>
      <c r="B16" s="193" t="s">
        <v>63</v>
      </c>
      <c r="C16" s="189" t="s">
        <v>30</v>
      </c>
      <c r="D16" s="168"/>
      <c r="E16" s="170"/>
      <c r="F16" s="170"/>
      <c r="G16" s="170"/>
      <c r="H16" s="170"/>
      <c r="I16" s="170"/>
      <c r="J16" s="170"/>
      <c r="K16" s="170"/>
      <c r="L16" s="190"/>
      <c r="M16" s="190"/>
      <c r="N16" s="191"/>
      <c r="O16" s="184">
        <f t="shared" si="4"/>
        <v>0</v>
      </c>
      <c r="P16" s="184">
        <f t="shared" si="5"/>
        <v>0</v>
      </c>
      <c r="Q16" s="184">
        <f t="shared" si="6"/>
        <v>0</v>
      </c>
      <c r="R16" s="184">
        <f t="shared" si="7"/>
        <v>0</v>
      </c>
      <c r="S16" s="184">
        <f t="shared" si="8"/>
        <v>0</v>
      </c>
      <c r="T16" s="184">
        <f t="shared" si="9"/>
        <v>0</v>
      </c>
      <c r="U16" s="185">
        <f t="shared" si="10"/>
        <v>0</v>
      </c>
      <c r="V16" s="185">
        <f t="shared" si="11"/>
        <v>0</v>
      </c>
      <c r="W16" s="185">
        <f t="shared" si="12"/>
        <v>0</v>
      </c>
      <c r="X16" s="185">
        <f t="shared" si="13"/>
        <v>0</v>
      </c>
      <c r="Y16" s="185">
        <f t="shared" si="14"/>
        <v>0</v>
      </c>
      <c r="AA16" s="229">
        <f t="shared" si="15"/>
        <v>0</v>
      </c>
      <c r="AB16" s="229">
        <f t="shared" si="16"/>
        <v>0</v>
      </c>
      <c r="AC16" s="229">
        <f t="shared" si="17"/>
        <v>0</v>
      </c>
      <c r="AD16" s="229">
        <f t="shared" si="18"/>
        <v>0</v>
      </c>
    </row>
    <row r="17" spans="1:30" ht="33" hidden="1" customHeight="1">
      <c r="A17" s="194">
        <v>6</v>
      </c>
      <c r="B17" s="195" t="s">
        <v>64</v>
      </c>
      <c r="C17" s="196" t="s">
        <v>65</v>
      </c>
      <c r="D17" s="168"/>
      <c r="E17" s="170"/>
      <c r="F17" s="170"/>
      <c r="G17" s="170"/>
      <c r="H17" s="170"/>
      <c r="I17" s="170"/>
      <c r="J17" s="170"/>
      <c r="K17" s="170"/>
      <c r="L17" s="190"/>
      <c r="M17" s="190"/>
      <c r="N17" s="191"/>
      <c r="O17" s="184">
        <f t="shared" si="4"/>
        <v>0</v>
      </c>
      <c r="P17" s="184">
        <f t="shared" si="5"/>
        <v>0</v>
      </c>
      <c r="Q17" s="184">
        <f t="shared" si="6"/>
        <v>0</v>
      </c>
      <c r="R17" s="184">
        <f t="shared" si="7"/>
        <v>0</v>
      </c>
      <c r="S17" s="184">
        <f t="shared" si="8"/>
        <v>0</v>
      </c>
      <c r="T17" s="184">
        <f t="shared" si="9"/>
        <v>0</v>
      </c>
      <c r="U17" s="185">
        <f t="shared" si="10"/>
        <v>0</v>
      </c>
      <c r="V17" s="185">
        <f t="shared" si="11"/>
        <v>0</v>
      </c>
      <c r="W17" s="185">
        <f t="shared" si="12"/>
        <v>0</v>
      </c>
      <c r="X17" s="185">
        <f t="shared" si="13"/>
        <v>0</v>
      </c>
      <c r="Y17" s="185">
        <f t="shared" si="14"/>
        <v>0</v>
      </c>
      <c r="AA17" s="229">
        <f t="shared" si="15"/>
        <v>0</v>
      </c>
      <c r="AB17" s="229">
        <f t="shared" si="16"/>
        <v>0</v>
      </c>
      <c r="AC17" s="229">
        <f t="shared" si="17"/>
        <v>0</v>
      </c>
      <c r="AD17" s="229">
        <f t="shared" si="18"/>
        <v>0</v>
      </c>
    </row>
    <row r="18" spans="1:30" s="202" customFormat="1" ht="24.75" customHeight="1">
      <c r="A18" s="197" t="s">
        <v>28</v>
      </c>
      <c r="B18" s="198" t="s">
        <v>66</v>
      </c>
      <c r="C18" s="199"/>
      <c r="D18" s="182">
        <f>SUM(D19:D27)</f>
        <v>27750</v>
      </c>
      <c r="E18" s="182">
        <f t="shared" ref="E18:K18" si="22">SUM(E19:E27)</f>
        <v>14760</v>
      </c>
      <c r="F18" s="182">
        <f t="shared" si="22"/>
        <v>14760</v>
      </c>
      <c r="G18" s="182">
        <f t="shared" si="22"/>
        <v>2507</v>
      </c>
      <c r="H18" s="182">
        <f t="shared" si="22"/>
        <v>2507</v>
      </c>
      <c r="I18" s="182">
        <f t="shared" si="22"/>
        <v>0</v>
      </c>
      <c r="J18" s="182">
        <f t="shared" si="22"/>
        <v>0</v>
      </c>
      <c r="K18" s="182">
        <f t="shared" si="22"/>
        <v>14760</v>
      </c>
      <c r="L18" s="183">
        <f t="shared" ref="L18:M18" si="23">SUM(L19:L31)</f>
        <v>16890</v>
      </c>
      <c r="M18" s="183">
        <f t="shared" si="23"/>
        <v>16890</v>
      </c>
      <c r="N18" s="183"/>
      <c r="O18" s="200">
        <f t="shared" si="4"/>
        <v>27750</v>
      </c>
      <c r="P18" s="200">
        <f t="shared" si="5"/>
        <v>14760</v>
      </c>
      <c r="Q18" s="200">
        <f t="shared" si="6"/>
        <v>-2507</v>
      </c>
      <c r="R18" s="200">
        <f t="shared" si="7"/>
        <v>0</v>
      </c>
      <c r="S18" s="200">
        <f t="shared" si="8"/>
        <v>14760</v>
      </c>
      <c r="T18" s="200">
        <f t="shared" si="9"/>
        <v>12990</v>
      </c>
      <c r="U18" s="201">
        <f t="shared" si="10"/>
        <v>14760</v>
      </c>
      <c r="V18" s="201">
        <f t="shared" si="11"/>
        <v>-1770</v>
      </c>
      <c r="W18" s="201">
        <f t="shared" si="12"/>
        <v>14760</v>
      </c>
      <c r="X18" s="201">
        <f t="shared" si="13"/>
        <v>0</v>
      </c>
      <c r="Y18" s="201">
        <f t="shared" si="14"/>
        <v>2507</v>
      </c>
      <c r="AA18" s="229">
        <f t="shared" si="15"/>
        <v>14760</v>
      </c>
      <c r="AB18" s="229">
        <f t="shared" si="16"/>
        <v>27750</v>
      </c>
      <c r="AC18" s="229">
        <f t="shared" si="17"/>
        <v>14760</v>
      </c>
      <c r="AD18" s="229">
        <f t="shared" si="18"/>
        <v>12990</v>
      </c>
    </row>
    <row r="19" spans="1:30" s="174" customFormat="1" ht="31.5">
      <c r="A19" s="194">
        <v>1</v>
      </c>
      <c r="B19" s="193" t="s">
        <v>67</v>
      </c>
      <c r="C19" s="192" t="s">
        <v>30</v>
      </c>
      <c r="D19" s="168">
        <v>4600</v>
      </c>
      <c r="E19" s="168">
        <f>F19</f>
        <v>3260</v>
      </c>
      <c r="F19" s="170">
        <v>3260</v>
      </c>
      <c r="G19" s="168">
        <v>288</v>
      </c>
      <c r="H19" s="170">
        <f>G19</f>
        <v>288</v>
      </c>
      <c r="I19" s="170"/>
      <c r="J19" s="170">
        <f>I19</f>
        <v>0</v>
      </c>
      <c r="K19" s="170">
        <f t="shared" ref="K19:K32" si="24">F19</f>
        <v>3260</v>
      </c>
      <c r="L19" s="190">
        <f t="shared" ref="L19:L31" si="25">D19-F19</f>
        <v>1340</v>
      </c>
      <c r="M19" s="169">
        <f>L19</f>
        <v>1340</v>
      </c>
      <c r="N19" s="586" t="s">
        <v>284</v>
      </c>
      <c r="O19" s="184">
        <f t="shared" si="4"/>
        <v>4600</v>
      </c>
      <c r="P19" s="184">
        <f t="shared" si="5"/>
        <v>3260</v>
      </c>
      <c r="Q19" s="184">
        <f t="shared" si="6"/>
        <v>-288</v>
      </c>
      <c r="R19" s="184">
        <f t="shared" si="7"/>
        <v>0</v>
      </c>
      <c r="S19" s="184">
        <f t="shared" si="8"/>
        <v>3260</v>
      </c>
      <c r="T19" s="184">
        <f t="shared" si="9"/>
        <v>1340</v>
      </c>
      <c r="U19" s="185">
        <f t="shared" si="10"/>
        <v>3260</v>
      </c>
      <c r="V19" s="185">
        <f t="shared" si="11"/>
        <v>-1920</v>
      </c>
      <c r="W19" s="185">
        <f t="shared" si="12"/>
        <v>3260</v>
      </c>
      <c r="X19" s="185">
        <f t="shared" si="13"/>
        <v>0</v>
      </c>
      <c r="Y19" s="185">
        <f t="shared" si="14"/>
        <v>288</v>
      </c>
      <c r="AA19" s="229">
        <f t="shared" si="15"/>
        <v>3260</v>
      </c>
      <c r="AB19" s="229">
        <f t="shared" si="16"/>
        <v>4600</v>
      </c>
      <c r="AC19" s="229">
        <f t="shared" si="17"/>
        <v>3260</v>
      </c>
      <c r="AD19" s="229">
        <f t="shared" si="18"/>
        <v>1340</v>
      </c>
    </row>
    <row r="20" spans="1:30" s="174" customFormat="1" ht="31.5">
      <c r="A20" s="194">
        <v>2</v>
      </c>
      <c r="B20" s="193" t="s">
        <v>68</v>
      </c>
      <c r="C20" s="192" t="s">
        <v>37</v>
      </c>
      <c r="D20" s="168">
        <v>3600</v>
      </c>
      <c r="E20" s="168">
        <f t="shared" ref="E20:E32" si="26">F20</f>
        <v>1550</v>
      </c>
      <c r="F20" s="170">
        <v>1550</v>
      </c>
      <c r="G20" s="168">
        <v>276</v>
      </c>
      <c r="H20" s="170">
        <f t="shared" ref="H20:H27" si="27">G20</f>
        <v>276</v>
      </c>
      <c r="I20" s="170"/>
      <c r="J20" s="170">
        <f t="shared" ref="J20:J26" si="28">I20</f>
        <v>0</v>
      </c>
      <c r="K20" s="170">
        <f t="shared" si="24"/>
        <v>1550</v>
      </c>
      <c r="L20" s="190">
        <f t="shared" si="25"/>
        <v>2050</v>
      </c>
      <c r="M20" s="169">
        <f t="shared" ref="M20:M31" si="29">L20</f>
        <v>2050</v>
      </c>
      <c r="N20" s="587"/>
      <c r="O20" s="184">
        <f t="shared" si="4"/>
        <v>3600</v>
      </c>
      <c r="P20" s="184">
        <f t="shared" si="5"/>
        <v>1550</v>
      </c>
      <c r="Q20" s="184">
        <f t="shared" si="6"/>
        <v>-276</v>
      </c>
      <c r="R20" s="184">
        <f t="shared" si="7"/>
        <v>0</v>
      </c>
      <c r="S20" s="184">
        <f t="shared" si="8"/>
        <v>1550</v>
      </c>
      <c r="T20" s="184">
        <f t="shared" si="9"/>
        <v>2050</v>
      </c>
      <c r="U20" s="185">
        <f t="shared" si="10"/>
        <v>1550</v>
      </c>
      <c r="V20" s="185">
        <f t="shared" si="11"/>
        <v>500</v>
      </c>
      <c r="W20" s="185">
        <f t="shared" si="12"/>
        <v>1550</v>
      </c>
      <c r="X20" s="185">
        <f t="shared" si="13"/>
        <v>0</v>
      </c>
      <c r="Y20" s="185">
        <f t="shared" si="14"/>
        <v>276</v>
      </c>
      <c r="AA20" s="229">
        <f t="shared" si="15"/>
        <v>1550</v>
      </c>
      <c r="AB20" s="229">
        <f t="shared" si="16"/>
        <v>3600</v>
      </c>
      <c r="AC20" s="229">
        <f t="shared" si="17"/>
        <v>1550</v>
      </c>
      <c r="AD20" s="229">
        <f t="shared" si="18"/>
        <v>2050</v>
      </c>
    </row>
    <row r="21" spans="1:30" s="174" customFormat="1" ht="27" customHeight="1">
      <c r="A21" s="194">
        <v>3</v>
      </c>
      <c r="B21" s="193" t="s">
        <v>69</v>
      </c>
      <c r="C21" s="192" t="s">
        <v>39</v>
      </c>
      <c r="D21" s="168">
        <v>4500</v>
      </c>
      <c r="E21" s="168">
        <f t="shared" si="26"/>
        <v>2050</v>
      </c>
      <c r="F21" s="170">
        <v>2050</v>
      </c>
      <c r="G21" s="168">
        <v>226</v>
      </c>
      <c r="H21" s="170">
        <f t="shared" si="27"/>
        <v>226</v>
      </c>
      <c r="I21" s="170"/>
      <c r="J21" s="170">
        <f t="shared" si="28"/>
        <v>0</v>
      </c>
      <c r="K21" s="170">
        <f t="shared" si="24"/>
        <v>2050</v>
      </c>
      <c r="L21" s="190">
        <f t="shared" si="25"/>
        <v>2450</v>
      </c>
      <c r="M21" s="169">
        <f t="shared" si="29"/>
        <v>2450</v>
      </c>
      <c r="N21" s="587"/>
      <c r="O21" s="184">
        <f t="shared" si="4"/>
        <v>4500</v>
      </c>
      <c r="P21" s="184">
        <f t="shared" si="5"/>
        <v>2050</v>
      </c>
      <c r="Q21" s="184">
        <f t="shared" si="6"/>
        <v>-226</v>
      </c>
      <c r="R21" s="184">
        <f t="shared" si="7"/>
        <v>0</v>
      </c>
      <c r="S21" s="184">
        <f t="shared" si="8"/>
        <v>2050</v>
      </c>
      <c r="T21" s="184">
        <f t="shared" si="9"/>
        <v>2450</v>
      </c>
      <c r="U21" s="185">
        <f t="shared" si="10"/>
        <v>2050</v>
      </c>
      <c r="V21" s="185">
        <f t="shared" si="11"/>
        <v>400</v>
      </c>
      <c r="W21" s="185">
        <f t="shared" si="12"/>
        <v>2050</v>
      </c>
      <c r="X21" s="185">
        <f t="shared" si="13"/>
        <v>0</v>
      </c>
      <c r="Y21" s="185">
        <f t="shared" si="14"/>
        <v>226</v>
      </c>
      <c r="AA21" s="229">
        <f t="shared" si="15"/>
        <v>2050</v>
      </c>
      <c r="AB21" s="229">
        <f t="shared" si="16"/>
        <v>4500</v>
      </c>
      <c r="AC21" s="229">
        <f t="shared" si="17"/>
        <v>2050</v>
      </c>
      <c r="AD21" s="229">
        <f t="shared" si="18"/>
        <v>2450</v>
      </c>
    </row>
    <row r="22" spans="1:30" s="174" customFormat="1" ht="27" customHeight="1">
      <c r="A22" s="194">
        <v>4</v>
      </c>
      <c r="B22" s="193" t="s">
        <v>70</v>
      </c>
      <c r="C22" s="192" t="s">
        <v>41</v>
      </c>
      <c r="D22" s="168">
        <v>3000</v>
      </c>
      <c r="E22" s="168">
        <f t="shared" si="26"/>
        <v>1500</v>
      </c>
      <c r="F22" s="170">
        <v>1500</v>
      </c>
      <c r="G22" s="168">
        <v>226</v>
      </c>
      <c r="H22" s="170">
        <f t="shared" si="27"/>
        <v>226</v>
      </c>
      <c r="I22" s="170"/>
      <c r="J22" s="170">
        <f t="shared" si="28"/>
        <v>0</v>
      </c>
      <c r="K22" s="170">
        <f t="shared" si="24"/>
        <v>1500</v>
      </c>
      <c r="L22" s="190">
        <f t="shared" si="25"/>
        <v>1500</v>
      </c>
      <c r="M22" s="169">
        <f t="shared" si="29"/>
        <v>1500</v>
      </c>
      <c r="N22" s="587"/>
      <c r="O22" s="184">
        <f t="shared" si="4"/>
        <v>3000</v>
      </c>
      <c r="P22" s="184">
        <f t="shared" si="5"/>
        <v>1500</v>
      </c>
      <c r="Q22" s="184">
        <f t="shared" si="6"/>
        <v>-226</v>
      </c>
      <c r="R22" s="184">
        <f t="shared" si="7"/>
        <v>0</v>
      </c>
      <c r="S22" s="184">
        <f t="shared" si="8"/>
        <v>1500</v>
      </c>
      <c r="T22" s="184">
        <f t="shared" si="9"/>
        <v>1500</v>
      </c>
      <c r="U22" s="185">
        <f t="shared" si="10"/>
        <v>1500</v>
      </c>
      <c r="V22" s="185">
        <f t="shared" si="11"/>
        <v>0</v>
      </c>
      <c r="W22" s="185">
        <f t="shared" si="12"/>
        <v>1500</v>
      </c>
      <c r="X22" s="185">
        <f t="shared" si="13"/>
        <v>0</v>
      </c>
      <c r="Y22" s="185">
        <f t="shared" si="14"/>
        <v>226</v>
      </c>
      <c r="AA22" s="229">
        <f t="shared" si="15"/>
        <v>1500</v>
      </c>
      <c r="AB22" s="229">
        <f t="shared" si="16"/>
        <v>3000</v>
      </c>
      <c r="AC22" s="229">
        <f t="shared" si="17"/>
        <v>1500</v>
      </c>
      <c r="AD22" s="229">
        <f t="shared" si="18"/>
        <v>1500</v>
      </c>
    </row>
    <row r="23" spans="1:30" s="174" customFormat="1" ht="27" customHeight="1">
      <c r="A23" s="194">
        <v>5</v>
      </c>
      <c r="B23" s="193" t="s">
        <v>71</v>
      </c>
      <c r="C23" s="192" t="s">
        <v>42</v>
      </c>
      <c r="D23" s="168">
        <v>2100</v>
      </c>
      <c r="E23" s="168">
        <f t="shared" si="26"/>
        <v>1500</v>
      </c>
      <c r="F23" s="170">
        <v>1500</v>
      </c>
      <c r="G23" s="168">
        <f>206+338</f>
        <v>544</v>
      </c>
      <c r="H23" s="170">
        <f t="shared" si="27"/>
        <v>544</v>
      </c>
      <c r="I23" s="170"/>
      <c r="J23" s="170">
        <f t="shared" si="28"/>
        <v>0</v>
      </c>
      <c r="K23" s="170">
        <f t="shared" si="24"/>
        <v>1500</v>
      </c>
      <c r="L23" s="190">
        <f t="shared" si="25"/>
        <v>600</v>
      </c>
      <c r="M23" s="169">
        <f t="shared" si="29"/>
        <v>600</v>
      </c>
      <c r="N23" s="587"/>
      <c r="O23" s="184">
        <f t="shared" si="4"/>
        <v>2100</v>
      </c>
      <c r="P23" s="184">
        <f t="shared" si="5"/>
        <v>1500</v>
      </c>
      <c r="Q23" s="184">
        <f t="shared" si="6"/>
        <v>-544</v>
      </c>
      <c r="R23" s="184">
        <f t="shared" si="7"/>
        <v>0</v>
      </c>
      <c r="S23" s="184">
        <f t="shared" si="8"/>
        <v>1500</v>
      </c>
      <c r="T23" s="184">
        <f t="shared" si="9"/>
        <v>600</v>
      </c>
      <c r="U23" s="185">
        <f t="shared" si="10"/>
        <v>1500</v>
      </c>
      <c r="V23" s="185">
        <f t="shared" si="11"/>
        <v>-900</v>
      </c>
      <c r="W23" s="185">
        <f t="shared" si="12"/>
        <v>1500</v>
      </c>
      <c r="X23" s="185">
        <f t="shared" si="13"/>
        <v>0</v>
      </c>
      <c r="Y23" s="185">
        <f t="shared" si="14"/>
        <v>544</v>
      </c>
      <c r="AA23" s="229">
        <f t="shared" si="15"/>
        <v>1500</v>
      </c>
      <c r="AB23" s="229">
        <f t="shared" si="16"/>
        <v>2100</v>
      </c>
      <c r="AC23" s="229">
        <f t="shared" si="17"/>
        <v>1500</v>
      </c>
      <c r="AD23" s="229">
        <f t="shared" si="18"/>
        <v>600</v>
      </c>
    </row>
    <row r="24" spans="1:30" ht="27" customHeight="1">
      <c r="A24" s="194">
        <v>6</v>
      </c>
      <c r="B24" s="193" t="s">
        <v>72</v>
      </c>
      <c r="C24" s="192" t="s">
        <v>40</v>
      </c>
      <c r="D24" s="168">
        <v>1800</v>
      </c>
      <c r="E24" s="168">
        <f t="shared" si="26"/>
        <v>1500</v>
      </c>
      <c r="F24" s="170">
        <v>1500</v>
      </c>
      <c r="G24" s="168">
        <v>300</v>
      </c>
      <c r="H24" s="170">
        <f t="shared" si="27"/>
        <v>300</v>
      </c>
      <c r="I24" s="170"/>
      <c r="J24" s="170">
        <f t="shared" si="28"/>
        <v>0</v>
      </c>
      <c r="K24" s="170">
        <f t="shared" si="24"/>
        <v>1500</v>
      </c>
      <c r="L24" s="190">
        <f t="shared" si="25"/>
        <v>300</v>
      </c>
      <c r="M24" s="169">
        <f t="shared" si="29"/>
        <v>300</v>
      </c>
      <c r="N24" s="587"/>
      <c r="O24" s="184">
        <f t="shared" si="4"/>
        <v>1800</v>
      </c>
      <c r="P24" s="184">
        <f t="shared" si="5"/>
        <v>1500</v>
      </c>
      <c r="Q24" s="184">
        <f t="shared" si="6"/>
        <v>-300</v>
      </c>
      <c r="R24" s="184">
        <f t="shared" si="7"/>
        <v>0</v>
      </c>
      <c r="S24" s="184">
        <f t="shared" si="8"/>
        <v>1500</v>
      </c>
      <c r="T24" s="184">
        <f t="shared" si="9"/>
        <v>300</v>
      </c>
      <c r="U24" s="185">
        <f t="shared" si="10"/>
        <v>1500</v>
      </c>
      <c r="V24" s="185">
        <f t="shared" si="11"/>
        <v>-1200</v>
      </c>
      <c r="W24" s="185">
        <f t="shared" si="12"/>
        <v>1500</v>
      </c>
      <c r="X24" s="185">
        <f t="shared" si="13"/>
        <v>0</v>
      </c>
      <c r="Y24" s="185">
        <f t="shared" si="14"/>
        <v>300</v>
      </c>
      <c r="AA24" s="229">
        <f t="shared" si="15"/>
        <v>1500</v>
      </c>
      <c r="AB24" s="229">
        <f t="shared" si="16"/>
        <v>1800</v>
      </c>
      <c r="AC24" s="229">
        <f t="shared" si="17"/>
        <v>1500</v>
      </c>
      <c r="AD24" s="229">
        <f t="shared" si="18"/>
        <v>300</v>
      </c>
    </row>
    <row r="25" spans="1:30" ht="27" customHeight="1">
      <c r="A25" s="194">
        <v>7</v>
      </c>
      <c r="B25" s="195" t="s">
        <v>73</v>
      </c>
      <c r="C25" s="192" t="s">
        <v>40</v>
      </c>
      <c r="D25" s="168">
        <v>1050</v>
      </c>
      <c r="E25" s="168">
        <f t="shared" si="26"/>
        <v>800</v>
      </c>
      <c r="F25" s="170">
        <v>800</v>
      </c>
      <c r="G25" s="168">
        <v>255</v>
      </c>
      <c r="H25" s="170">
        <f t="shared" si="27"/>
        <v>255</v>
      </c>
      <c r="I25" s="170"/>
      <c r="J25" s="170">
        <f t="shared" si="28"/>
        <v>0</v>
      </c>
      <c r="K25" s="170">
        <f t="shared" si="24"/>
        <v>800</v>
      </c>
      <c r="L25" s="190">
        <f t="shared" si="25"/>
        <v>250</v>
      </c>
      <c r="M25" s="169">
        <f t="shared" si="29"/>
        <v>250</v>
      </c>
      <c r="N25" s="587"/>
      <c r="O25" s="184">
        <f t="shared" si="4"/>
        <v>1050</v>
      </c>
      <c r="P25" s="184">
        <f t="shared" si="5"/>
        <v>800</v>
      </c>
      <c r="Q25" s="184">
        <f t="shared" si="6"/>
        <v>-255</v>
      </c>
      <c r="R25" s="184">
        <f t="shared" si="7"/>
        <v>0</v>
      </c>
      <c r="S25" s="184">
        <f t="shared" si="8"/>
        <v>800</v>
      </c>
      <c r="T25" s="184">
        <f t="shared" si="9"/>
        <v>250</v>
      </c>
      <c r="U25" s="185">
        <f t="shared" si="10"/>
        <v>800</v>
      </c>
      <c r="V25" s="185">
        <f t="shared" si="11"/>
        <v>-550</v>
      </c>
      <c r="W25" s="185">
        <f t="shared" si="12"/>
        <v>800</v>
      </c>
      <c r="X25" s="185">
        <f t="shared" si="13"/>
        <v>0</v>
      </c>
      <c r="Y25" s="185">
        <f t="shared" si="14"/>
        <v>255</v>
      </c>
      <c r="AA25" s="229">
        <f t="shared" si="15"/>
        <v>800</v>
      </c>
      <c r="AB25" s="229">
        <f t="shared" si="16"/>
        <v>1050</v>
      </c>
      <c r="AC25" s="229">
        <f t="shared" si="17"/>
        <v>800</v>
      </c>
      <c r="AD25" s="229">
        <f t="shared" si="18"/>
        <v>250</v>
      </c>
    </row>
    <row r="26" spans="1:30" ht="27" customHeight="1">
      <c r="A26" s="194">
        <v>8</v>
      </c>
      <c r="B26" s="195" t="s">
        <v>74</v>
      </c>
      <c r="C26" s="192" t="s">
        <v>75</v>
      </c>
      <c r="D26" s="168">
        <v>3600</v>
      </c>
      <c r="E26" s="168">
        <f t="shared" si="26"/>
        <v>1500</v>
      </c>
      <c r="F26" s="170">
        <v>1500</v>
      </c>
      <c r="G26" s="168">
        <v>242</v>
      </c>
      <c r="H26" s="170">
        <f t="shared" si="27"/>
        <v>242</v>
      </c>
      <c r="I26" s="170"/>
      <c r="J26" s="170">
        <f t="shared" si="28"/>
        <v>0</v>
      </c>
      <c r="K26" s="170">
        <f t="shared" si="24"/>
        <v>1500</v>
      </c>
      <c r="L26" s="190">
        <f t="shared" si="25"/>
        <v>2100</v>
      </c>
      <c r="M26" s="169">
        <f t="shared" si="29"/>
        <v>2100</v>
      </c>
      <c r="N26" s="587"/>
      <c r="O26" s="184">
        <f t="shared" si="4"/>
        <v>3600</v>
      </c>
      <c r="P26" s="184">
        <f t="shared" si="5"/>
        <v>1500</v>
      </c>
      <c r="Q26" s="184">
        <f t="shared" si="6"/>
        <v>-242</v>
      </c>
      <c r="R26" s="184">
        <f t="shared" si="7"/>
        <v>0</v>
      </c>
      <c r="S26" s="184">
        <f t="shared" si="8"/>
        <v>1500</v>
      </c>
      <c r="T26" s="184">
        <f t="shared" si="9"/>
        <v>2100</v>
      </c>
      <c r="U26" s="185">
        <f t="shared" si="10"/>
        <v>1500</v>
      </c>
      <c r="V26" s="185">
        <f t="shared" si="11"/>
        <v>600</v>
      </c>
      <c r="W26" s="185">
        <f t="shared" si="12"/>
        <v>1500</v>
      </c>
      <c r="X26" s="185">
        <f t="shared" si="13"/>
        <v>0</v>
      </c>
      <c r="Y26" s="185">
        <f t="shared" si="14"/>
        <v>242</v>
      </c>
      <c r="AA26" s="229">
        <f t="shared" si="15"/>
        <v>1500</v>
      </c>
      <c r="AB26" s="229">
        <f t="shared" si="16"/>
        <v>3600</v>
      </c>
      <c r="AC26" s="229">
        <f t="shared" si="17"/>
        <v>1500</v>
      </c>
      <c r="AD26" s="229">
        <f t="shared" si="18"/>
        <v>2100</v>
      </c>
    </row>
    <row r="27" spans="1:30" ht="27" customHeight="1">
      <c r="A27" s="194">
        <v>9</v>
      </c>
      <c r="B27" s="195" t="s">
        <v>76</v>
      </c>
      <c r="C27" s="192" t="s">
        <v>30</v>
      </c>
      <c r="D27" s="168">
        <v>3500</v>
      </c>
      <c r="E27" s="168">
        <f t="shared" ref="E27" si="30">F27</f>
        <v>1100</v>
      </c>
      <c r="F27" s="170">
        <v>1100</v>
      </c>
      <c r="G27" s="168">
        <v>150</v>
      </c>
      <c r="H27" s="170">
        <f t="shared" si="27"/>
        <v>150</v>
      </c>
      <c r="I27" s="170"/>
      <c r="J27" s="170">
        <f t="shared" ref="J27" si="31">I27</f>
        <v>0</v>
      </c>
      <c r="K27" s="170">
        <f t="shared" ref="K27" si="32">F27</f>
        <v>1100</v>
      </c>
      <c r="L27" s="190">
        <f t="shared" ref="L27" si="33">D27-F27</f>
        <v>2400</v>
      </c>
      <c r="M27" s="169">
        <f t="shared" ref="M27" si="34">L27</f>
        <v>2400</v>
      </c>
      <c r="N27" s="588"/>
      <c r="O27" s="184">
        <f>+D27-J27</f>
        <v>3500</v>
      </c>
      <c r="P27" s="184">
        <f t="shared" ref="P27" si="35">+E27-I27</f>
        <v>1100</v>
      </c>
      <c r="Q27" s="184">
        <f t="shared" ref="Q27:Q30" si="36">-H27-J27</f>
        <v>-150</v>
      </c>
      <c r="R27" s="184">
        <f t="shared" ref="R27" si="37">+E27-K27</f>
        <v>0</v>
      </c>
      <c r="S27" s="184">
        <f t="shared" ref="S27" si="38">+K27-I27</f>
        <v>1100</v>
      </c>
      <c r="T27" s="184">
        <f t="shared" ref="T27" si="39">+D27-J27-S27</f>
        <v>2400</v>
      </c>
      <c r="U27" s="185">
        <f t="shared" ref="U27" si="40">+K27-I27</f>
        <v>1100</v>
      </c>
      <c r="V27" s="185">
        <f t="shared" ref="V27" si="41">+D27-K27-U27</f>
        <v>1300</v>
      </c>
      <c r="W27" s="185">
        <f t="shared" ref="W27" si="42">+E27-I27</f>
        <v>1100</v>
      </c>
      <c r="X27" s="185">
        <f t="shared" ref="X27" si="43">+E27-K27</f>
        <v>0</v>
      </c>
      <c r="Y27" s="185">
        <f t="shared" ref="Y27:Y30" si="44">+H27-J27</f>
        <v>150</v>
      </c>
      <c r="AA27" s="229">
        <f t="shared" si="15"/>
        <v>1100</v>
      </c>
      <c r="AB27" s="229">
        <f t="shared" si="16"/>
        <v>3500</v>
      </c>
      <c r="AC27" s="229">
        <f t="shared" si="17"/>
        <v>1100</v>
      </c>
      <c r="AD27" s="229">
        <f t="shared" si="18"/>
        <v>2400</v>
      </c>
    </row>
    <row r="28" spans="1:30" s="174" customFormat="1" ht="27" customHeight="1">
      <c r="A28" s="203" t="s">
        <v>28</v>
      </c>
      <c r="B28" s="204" t="s">
        <v>56</v>
      </c>
      <c r="C28" s="205"/>
      <c r="D28" s="182">
        <f>SUM(D29:D31)</f>
        <v>16800</v>
      </c>
      <c r="E28" s="182">
        <f t="shared" ref="E28:K28" si="45">SUM(E29:E31)</f>
        <v>2078.9920000000002</v>
      </c>
      <c r="F28" s="182">
        <f t="shared" si="45"/>
        <v>1100</v>
      </c>
      <c r="G28" s="182">
        <f t="shared" si="45"/>
        <v>202</v>
      </c>
      <c r="H28" s="182">
        <f t="shared" si="45"/>
        <v>9949.4179999999978</v>
      </c>
      <c r="I28" s="182">
        <f t="shared" si="45"/>
        <v>202</v>
      </c>
      <c r="J28" s="182">
        <f t="shared" si="45"/>
        <v>10906.881000000001</v>
      </c>
      <c r="K28" s="182">
        <f t="shared" si="45"/>
        <v>2078.9920000000002</v>
      </c>
      <c r="L28" s="206"/>
      <c r="M28" s="207"/>
      <c r="N28" s="208"/>
      <c r="O28" s="184"/>
      <c r="P28" s="184"/>
      <c r="Q28" s="184"/>
      <c r="R28" s="184"/>
      <c r="S28" s="184"/>
      <c r="T28" s="184"/>
      <c r="U28" s="185"/>
      <c r="V28" s="185"/>
      <c r="W28" s="185"/>
      <c r="X28" s="185"/>
      <c r="Y28" s="185"/>
      <c r="AA28" s="229">
        <f t="shared" si="15"/>
        <v>1876.9920000000002</v>
      </c>
      <c r="AB28" s="229">
        <f t="shared" si="16"/>
        <v>5893.1189999999988</v>
      </c>
      <c r="AC28" s="229">
        <f t="shared" si="17"/>
        <v>1876.9920000000002</v>
      </c>
      <c r="AD28" s="229">
        <f t="shared" si="18"/>
        <v>4016.1269999999986</v>
      </c>
    </row>
    <row r="29" spans="1:30" ht="27" customHeight="1">
      <c r="A29" s="194">
        <v>10</v>
      </c>
      <c r="B29" s="209" t="s">
        <v>63</v>
      </c>
      <c r="C29" s="192" t="s">
        <v>30</v>
      </c>
      <c r="D29" s="168">
        <v>6600</v>
      </c>
      <c r="E29" s="168">
        <v>75.004000000000005</v>
      </c>
      <c r="F29" s="170"/>
      <c r="G29" s="170"/>
      <c r="H29" s="170">
        <v>6475.2389999999996</v>
      </c>
      <c r="I29" s="170"/>
      <c r="J29" s="170">
        <f>H29-E29</f>
        <v>6400.2349999999997</v>
      </c>
      <c r="K29" s="170">
        <f>E29</f>
        <v>75.004000000000005</v>
      </c>
      <c r="L29" s="190"/>
      <c r="M29" s="169"/>
      <c r="N29" s="586" t="s">
        <v>285</v>
      </c>
      <c r="O29" s="184">
        <f>+D29-J29</f>
        <v>199.76500000000033</v>
      </c>
      <c r="P29" s="184"/>
      <c r="Q29" s="184">
        <f t="shared" si="36"/>
        <v>-12875.473999999998</v>
      </c>
      <c r="R29" s="184"/>
      <c r="S29" s="184"/>
      <c r="T29" s="184"/>
      <c r="U29" s="185"/>
      <c r="V29" s="185"/>
      <c r="W29" s="185"/>
      <c r="X29" s="185"/>
      <c r="Y29" s="185">
        <f t="shared" si="44"/>
        <v>75.003999999999905</v>
      </c>
      <c r="Z29" s="557"/>
      <c r="AA29" s="229">
        <f t="shared" si="15"/>
        <v>75.004000000000005</v>
      </c>
      <c r="AB29" s="229">
        <f t="shared" si="16"/>
        <v>199.76500000000033</v>
      </c>
      <c r="AC29" s="229">
        <f t="shared" si="17"/>
        <v>75.004000000000005</v>
      </c>
      <c r="AD29" s="229">
        <f t="shared" si="18"/>
        <v>124.76100000000042</v>
      </c>
    </row>
    <row r="30" spans="1:30" ht="27" customHeight="1">
      <c r="A30" s="194">
        <v>11</v>
      </c>
      <c r="B30" s="209" t="s">
        <v>59</v>
      </c>
      <c r="C30" s="192" t="s">
        <v>30</v>
      </c>
      <c r="D30" s="168">
        <v>5200</v>
      </c>
      <c r="E30" s="168">
        <v>202</v>
      </c>
      <c r="F30" s="170"/>
      <c r="G30" s="170">
        <v>202</v>
      </c>
      <c r="H30" s="170">
        <v>3164.7370000000001</v>
      </c>
      <c r="I30" s="170">
        <v>202</v>
      </c>
      <c r="J30" s="170">
        <v>3252</v>
      </c>
      <c r="K30" s="170">
        <f>E30</f>
        <v>202</v>
      </c>
      <c r="L30" s="190"/>
      <c r="M30" s="169"/>
      <c r="N30" s="587"/>
      <c r="O30" s="184">
        <f>+D30-J30</f>
        <v>1948</v>
      </c>
      <c r="P30" s="184"/>
      <c r="Q30" s="184">
        <f t="shared" si="36"/>
        <v>-6416.7370000000001</v>
      </c>
      <c r="R30" s="184"/>
      <c r="S30" s="184"/>
      <c r="T30" s="184"/>
      <c r="U30" s="185"/>
      <c r="V30" s="185"/>
      <c r="W30" s="185"/>
      <c r="X30" s="185"/>
      <c r="Y30" s="185">
        <f t="shared" si="44"/>
        <v>-87.26299999999992</v>
      </c>
      <c r="Z30" s="557"/>
      <c r="AA30" s="229">
        <f t="shared" si="15"/>
        <v>0</v>
      </c>
      <c r="AB30" s="229">
        <f t="shared" si="16"/>
        <v>1948</v>
      </c>
      <c r="AC30" s="229">
        <f t="shared" si="17"/>
        <v>0</v>
      </c>
      <c r="AD30" s="229">
        <f t="shared" si="18"/>
        <v>1948</v>
      </c>
    </row>
    <row r="31" spans="1:30" ht="27" customHeight="1">
      <c r="A31" s="194">
        <v>12</v>
      </c>
      <c r="B31" s="209" t="s">
        <v>61</v>
      </c>
      <c r="C31" s="192" t="s">
        <v>30</v>
      </c>
      <c r="D31" s="168">
        <v>5000</v>
      </c>
      <c r="E31" s="168">
        <v>1801.9880000000001</v>
      </c>
      <c r="F31" s="170">
        <v>1100</v>
      </c>
      <c r="G31" s="170"/>
      <c r="H31" s="170">
        <v>309.44200000000001</v>
      </c>
      <c r="I31" s="170">
        <v>0</v>
      </c>
      <c r="J31" s="170">
        <v>1254.646</v>
      </c>
      <c r="K31" s="170">
        <f>E31</f>
        <v>1801.9880000000001</v>
      </c>
      <c r="L31" s="190">
        <f t="shared" si="25"/>
        <v>3900</v>
      </c>
      <c r="M31" s="169">
        <f t="shared" si="29"/>
        <v>3900</v>
      </c>
      <c r="N31" s="588"/>
      <c r="O31" s="184">
        <f>+D31-J31</f>
        <v>3745.3540000000003</v>
      </c>
      <c r="P31" s="184">
        <f t="shared" si="5"/>
        <v>1801.9880000000001</v>
      </c>
      <c r="Q31" s="184">
        <f t="shared" si="6"/>
        <v>-1564.088</v>
      </c>
      <c r="R31" s="184">
        <f t="shared" si="7"/>
        <v>0</v>
      </c>
      <c r="S31" s="184">
        <f t="shared" si="8"/>
        <v>1801.9880000000001</v>
      </c>
      <c r="T31" s="184">
        <f t="shared" si="9"/>
        <v>1943.3660000000002</v>
      </c>
      <c r="U31" s="185">
        <f t="shared" si="10"/>
        <v>1801.9880000000001</v>
      </c>
      <c r="V31" s="185">
        <f t="shared" si="11"/>
        <v>1396.0239999999997</v>
      </c>
      <c r="W31" s="185">
        <f t="shared" si="12"/>
        <v>1801.9880000000001</v>
      </c>
      <c r="X31" s="185">
        <f t="shared" si="13"/>
        <v>0</v>
      </c>
      <c r="Y31" s="185">
        <f t="shared" si="14"/>
        <v>-945.20399999999995</v>
      </c>
      <c r="Z31" s="557"/>
      <c r="AA31" s="229">
        <f t="shared" si="15"/>
        <v>1801.9880000000001</v>
      </c>
      <c r="AB31" s="229">
        <f t="shared" si="16"/>
        <v>3745.3540000000003</v>
      </c>
      <c r="AC31" s="229">
        <f t="shared" si="17"/>
        <v>1801.9880000000001</v>
      </c>
      <c r="AD31" s="229">
        <f t="shared" si="18"/>
        <v>1943.366</v>
      </c>
    </row>
    <row r="32" spans="1:30" s="174" customFormat="1" ht="126">
      <c r="A32" s="205" t="s">
        <v>28</v>
      </c>
      <c r="B32" s="210" t="s">
        <v>77</v>
      </c>
      <c r="C32" s="211"/>
      <c r="D32" s="182"/>
      <c r="E32" s="182">
        <f t="shared" si="26"/>
        <v>3240</v>
      </c>
      <c r="F32" s="182">
        <v>3240</v>
      </c>
      <c r="G32" s="182"/>
      <c r="H32" s="182"/>
      <c r="I32" s="182"/>
      <c r="J32" s="182"/>
      <c r="K32" s="182">
        <f t="shared" si="24"/>
        <v>3240</v>
      </c>
      <c r="L32" s="183">
        <v>3240</v>
      </c>
      <c r="M32" s="212">
        <v>3240</v>
      </c>
      <c r="N32" s="213" t="s">
        <v>284</v>
      </c>
      <c r="O32" s="184">
        <f t="shared" si="4"/>
        <v>0</v>
      </c>
      <c r="P32" s="184">
        <f t="shared" si="5"/>
        <v>3240</v>
      </c>
      <c r="Q32" s="184">
        <f t="shared" si="6"/>
        <v>0</v>
      </c>
      <c r="R32" s="184">
        <f t="shared" si="7"/>
        <v>0</v>
      </c>
      <c r="S32" s="184">
        <f t="shared" si="8"/>
        <v>3240</v>
      </c>
      <c r="T32" s="184">
        <f t="shared" si="9"/>
        <v>-3240</v>
      </c>
      <c r="U32" s="185">
        <f t="shared" si="10"/>
        <v>3240</v>
      </c>
      <c r="V32" s="185"/>
      <c r="W32" s="185">
        <f>+E32-I32</f>
        <v>3240</v>
      </c>
      <c r="X32" s="185">
        <f t="shared" si="13"/>
        <v>0</v>
      </c>
      <c r="Y32" s="185">
        <f t="shared" si="14"/>
        <v>0</v>
      </c>
      <c r="AA32" s="229">
        <f t="shared" si="15"/>
        <v>3240</v>
      </c>
      <c r="AB32" s="229">
        <f t="shared" si="16"/>
        <v>0</v>
      </c>
      <c r="AC32" s="229">
        <f t="shared" si="17"/>
        <v>3240</v>
      </c>
      <c r="AD32" s="229">
        <f t="shared" si="18"/>
        <v>-3240</v>
      </c>
    </row>
    <row r="33" spans="1:30" s="174" customFormat="1" ht="33" hidden="1" customHeight="1">
      <c r="A33" s="181" t="s">
        <v>94</v>
      </c>
      <c r="B33" s="186" t="s">
        <v>247</v>
      </c>
      <c r="C33" s="189"/>
      <c r="D33" s="214"/>
      <c r="E33" s="214"/>
      <c r="F33" s="215"/>
      <c r="G33" s="215"/>
      <c r="H33" s="215"/>
      <c r="I33" s="215"/>
      <c r="J33" s="215"/>
      <c r="K33" s="215"/>
      <c r="L33" s="206">
        <v>59010</v>
      </c>
      <c r="M33" s="216">
        <v>1770</v>
      </c>
      <c r="N33" s="217"/>
      <c r="U33" s="185">
        <f t="shared" si="10"/>
        <v>0</v>
      </c>
      <c r="V33" s="185">
        <f t="shared" si="11"/>
        <v>0</v>
      </c>
      <c r="W33" s="185">
        <f t="shared" si="12"/>
        <v>0</v>
      </c>
      <c r="X33" s="185">
        <f t="shared" si="13"/>
        <v>0</v>
      </c>
      <c r="Y33" s="185">
        <f t="shared" si="14"/>
        <v>0</v>
      </c>
      <c r="AA33" s="229">
        <f t="shared" si="15"/>
        <v>0</v>
      </c>
      <c r="AB33" s="229">
        <f t="shared" si="16"/>
        <v>0</v>
      </c>
      <c r="AC33" s="229">
        <f t="shared" si="17"/>
        <v>0</v>
      </c>
      <c r="AD33" s="229">
        <f t="shared" si="18"/>
        <v>0</v>
      </c>
    </row>
    <row r="34" spans="1:30" s="174" customFormat="1" ht="33" hidden="1" customHeight="1">
      <c r="A34" s="192">
        <v>1</v>
      </c>
      <c r="B34" s="193" t="s">
        <v>78</v>
      </c>
      <c r="C34" s="189" t="s">
        <v>30</v>
      </c>
      <c r="D34" s="218">
        <v>3400</v>
      </c>
      <c r="E34" s="218"/>
      <c r="F34" s="219" t="e">
        <f>#REF!</f>
        <v>#REF!</v>
      </c>
      <c r="G34" s="219"/>
      <c r="H34" s="219"/>
      <c r="I34" s="219"/>
      <c r="J34" s="219"/>
      <c r="K34" s="219"/>
      <c r="L34" s="219"/>
      <c r="M34" s="219"/>
      <c r="N34" s="189" t="s">
        <v>60</v>
      </c>
      <c r="U34" s="185">
        <f t="shared" si="10"/>
        <v>0</v>
      </c>
      <c r="V34" s="185">
        <f t="shared" si="11"/>
        <v>3400</v>
      </c>
      <c r="W34" s="185">
        <f t="shared" si="12"/>
        <v>0</v>
      </c>
      <c r="X34" s="185">
        <f t="shared" si="13"/>
        <v>0</v>
      </c>
      <c r="Y34" s="185">
        <f t="shared" si="14"/>
        <v>0</v>
      </c>
      <c r="AA34" s="229">
        <f t="shared" si="15"/>
        <v>0</v>
      </c>
      <c r="AB34" s="229">
        <f t="shared" si="16"/>
        <v>3400</v>
      </c>
      <c r="AC34" s="229">
        <f t="shared" si="17"/>
        <v>0</v>
      </c>
      <c r="AD34" s="229">
        <f t="shared" si="18"/>
        <v>3400</v>
      </c>
    </row>
    <row r="35" spans="1:30" s="174" customFormat="1" ht="33" hidden="1" customHeight="1">
      <c r="A35" s="192">
        <v>2</v>
      </c>
      <c r="B35" s="193" t="s">
        <v>79</v>
      </c>
      <c r="C35" s="189" t="s">
        <v>30</v>
      </c>
      <c r="D35" s="218">
        <v>3700</v>
      </c>
      <c r="E35" s="218"/>
      <c r="F35" s="219" t="e">
        <f>#REF!-0.1</f>
        <v>#REF!</v>
      </c>
      <c r="G35" s="219"/>
      <c r="H35" s="219"/>
      <c r="I35" s="219"/>
      <c r="J35" s="219"/>
      <c r="K35" s="219"/>
      <c r="L35" s="219"/>
      <c r="M35" s="219"/>
      <c r="N35" s="189" t="s">
        <v>58</v>
      </c>
      <c r="U35" s="185">
        <f t="shared" si="10"/>
        <v>0</v>
      </c>
      <c r="V35" s="185">
        <f t="shared" si="11"/>
        <v>3700</v>
      </c>
      <c r="W35" s="185">
        <f t="shared" si="12"/>
        <v>0</v>
      </c>
      <c r="X35" s="185">
        <f t="shared" si="13"/>
        <v>0</v>
      </c>
      <c r="Y35" s="185">
        <f t="shared" si="14"/>
        <v>0</v>
      </c>
      <c r="AA35" s="229">
        <f t="shared" si="15"/>
        <v>0</v>
      </c>
      <c r="AB35" s="229">
        <f t="shared" si="16"/>
        <v>3700</v>
      </c>
      <c r="AC35" s="229">
        <f t="shared" si="17"/>
        <v>0</v>
      </c>
      <c r="AD35" s="229">
        <f t="shared" si="18"/>
        <v>3700</v>
      </c>
    </row>
    <row r="36" spans="1:30" ht="16.5" thickBot="1">
      <c r="A36" s="220"/>
      <c r="B36" s="221"/>
      <c r="C36" s="221"/>
      <c r="D36" s="222"/>
      <c r="E36" s="222"/>
      <c r="F36" s="223"/>
      <c r="G36" s="223"/>
      <c r="H36" s="223"/>
      <c r="I36" s="223"/>
      <c r="J36" s="223"/>
      <c r="K36" s="223"/>
      <c r="L36" s="223"/>
      <c r="M36" s="223"/>
      <c r="N36" s="224"/>
      <c r="V36" s="185">
        <f t="shared" si="11"/>
        <v>0</v>
      </c>
      <c r="W36" s="185">
        <f t="shared" si="12"/>
        <v>0</v>
      </c>
      <c r="X36" s="185">
        <f t="shared" si="13"/>
        <v>0</v>
      </c>
      <c r="Y36" s="185">
        <f t="shared" si="14"/>
        <v>0</v>
      </c>
      <c r="AA36" s="229">
        <f t="shared" si="15"/>
        <v>0</v>
      </c>
      <c r="AB36" s="229">
        <f t="shared" si="16"/>
        <v>0</v>
      </c>
      <c r="AC36" s="229">
        <f t="shared" si="17"/>
        <v>0</v>
      </c>
      <c r="AD36" s="229">
        <f t="shared" si="18"/>
        <v>0</v>
      </c>
    </row>
    <row r="37" spans="1:30" ht="16.5" thickTop="1"/>
    <row r="38" spans="1:30" ht="40.5" customHeight="1">
      <c r="C38" s="557"/>
      <c r="D38" s="557"/>
      <c r="E38" s="177"/>
      <c r="N38" s="228"/>
    </row>
    <row r="39" spans="1:30">
      <c r="N39" s="228"/>
    </row>
  </sheetData>
  <mergeCells count="22">
    <mergeCell ref="Z29:Z31"/>
    <mergeCell ref="N29:N31"/>
    <mergeCell ref="C38:D38"/>
    <mergeCell ref="E5:F7"/>
    <mergeCell ref="A2:N2"/>
    <mergeCell ref="A3:N3"/>
    <mergeCell ref="F4:N4"/>
    <mergeCell ref="A5:A7"/>
    <mergeCell ref="B5:B7"/>
    <mergeCell ref="C5:C7"/>
    <mergeCell ref="D5:D7"/>
    <mergeCell ref="G5:H5"/>
    <mergeCell ref="I5:J5"/>
    <mergeCell ref="K5:K7"/>
    <mergeCell ref="L5:L7"/>
    <mergeCell ref="M5:M7"/>
    <mergeCell ref="G6:G7"/>
    <mergeCell ref="H6:H7"/>
    <mergeCell ref="I6:I7"/>
    <mergeCell ref="J6:J7"/>
    <mergeCell ref="N19:N27"/>
    <mergeCell ref="N5:N7"/>
  </mergeCells>
  <pageMargins left="0.39370078740157499" right="0" top="0.74803149606299202" bottom="0" header="0.31496062992126" footer="0.31496062992126"/>
  <pageSetup paperSize="9" scale="74" fitToHeight="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S83"/>
  <sheetViews>
    <sheetView workbookViewId="0">
      <selection activeCell="I8" sqref="I8"/>
    </sheetView>
  </sheetViews>
  <sheetFormatPr defaultColWidth="8.75" defaultRowHeight="15.75"/>
  <cols>
    <col min="1" max="1" width="5.625" style="57" customWidth="1"/>
    <col min="2" max="2" width="45.625" style="54" customWidth="1"/>
    <col min="3" max="3" width="13.625" style="54" customWidth="1"/>
    <col min="4" max="4" width="12.875" style="68" customWidth="1"/>
    <col min="5" max="7" width="12.875" style="69" customWidth="1"/>
    <col min="8" max="8" width="12" style="95" customWidth="1"/>
    <col min="9" max="9" width="12" style="113" customWidth="1"/>
    <col min="10" max="10" width="12" style="95" customWidth="1"/>
    <col min="11" max="11" width="12.875" style="115" customWidth="1"/>
    <col min="12" max="12" width="12.875" style="95" customWidth="1"/>
    <col min="13" max="13" width="13.25" style="53" customWidth="1"/>
    <col min="14" max="14" width="15.25" style="53" customWidth="1"/>
    <col min="15" max="15" width="14.875" style="54" customWidth="1"/>
    <col min="16" max="16" width="18.75" style="54" customWidth="1"/>
    <col min="17" max="17" width="14.125" style="54" customWidth="1"/>
    <col min="18" max="18" width="16.625" style="54" customWidth="1"/>
    <col min="19" max="19" width="15.375" style="54" customWidth="1"/>
    <col min="20" max="16384" width="8.75" style="54"/>
  </cols>
  <sheetData>
    <row r="1" spans="1:19" ht="24" customHeight="1">
      <c r="A1" s="593" t="s">
        <v>96</v>
      </c>
      <c r="B1" s="593"/>
      <c r="C1" s="52"/>
      <c r="D1" s="52"/>
      <c r="E1" s="51"/>
      <c r="F1" s="51"/>
      <c r="G1" s="51"/>
      <c r="H1" s="94"/>
      <c r="I1" s="112"/>
      <c r="J1" s="94"/>
      <c r="K1" s="114"/>
      <c r="L1" s="94"/>
      <c r="N1" s="52"/>
    </row>
    <row r="2" spans="1:19" ht="27" customHeight="1">
      <c r="A2" s="594" t="s">
        <v>256</v>
      </c>
      <c r="B2" s="594"/>
      <c r="C2" s="594"/>
      <c r="D2" s="594"/>
      <c r="E2" s="594"/>
      <c r="F2" s="594"/>
      <c r="G2" s="594"/>
      <c r="H2" s="594"/>
      <c r="I2" s="594"/>
      <c r="J2" s="594"/>
      <c r="K2" s="594"/>
      <c r="L2" s="594"/>
      <c r="M2" s="594"/>
      <c r="N2" s="55"/>
    </row>
    <row r="3" spans="1:19" ht="27" customHeight="1">
      <c r="A3" s="595" t="str">
        <f>'Biểu số 04 (ĐTC huyện)'!A3:N3</f>
        <v>(Kèm theo Báo cáo số 86 /BC-BKTXH, ngày 08 háng 12 năm 2022 củaBan KTXH, HĐND huyện Tuần Giáo)</v>
      </c>
      <c r="B3" s="596"/>
      <c r="C3" s="596"/>
      <c r="D3" s="596"/>
      <c r="E3" s="596"/>
      <c r="F3" s="596"/>
      <c r="G3" s="596"/>
      <c r="H3" s="596"/>
      <c r="I3" s="596"/>
      <c r="J3" s="596"/>
      <c r="K3" s="596"/>
      <c r="L3" s="596"/>
      <c r="M3" s="596"/>
      <c r="N3" s="56"/>
    </row>
    <row r="4" spans="1:19" ht="27.95" customHeight="1">
      <c r="B4" s="58"/>
      <c r="C4" s="58"/>
      <c r="D4" s="59"/>
      <c r="E4" s="592" t="s">
        <v>44</v>
      </c>
      <c r="F4" s="592"/>
      <c r="G4" s="592"/>
      <c r="H4" s="592"/>
      <c r="I4" s="592"/>
      <c r="J4" s="592"/>
      <c r="K4" s="592"/>
      <c r="L4" s="592"/>
      <c r="M4" s="592"/>
      <c r="N4" s="60"/>
    </row>
    <row r="5" spans="1:19" ht="38.25" customHeight="1">
      <c r="A5" s="597" t="s">
        <v>49</v>
      </c>
      <c r="B5" s="598" t="s">
        <v>43</v>
      </c>
      <c r="C5" s="599" t="s">
        <v>27</v>
      </c>
      <c r="D5" s="597" t="s">
        <v>5</v>
      </c>
      <c r="E5" s="604" t="s">
        <v>97</v>
      </c>
      <c r="F5" s="606"/>
      <c r="G5" s="605"/>
      <c r="H5" s="600" t="s">
        <v>81</v>
      </c>
      <c r="I5" s="601"/>
      <c r="J5" s="600" t="s">
        <v>82</v>
      </c>
      <c r="K5" s="601"/>
      <c r="L5" s="541" t="s">
        <v>234</v>
      </c>
      <c r="M5" s="589" t="s">
        <v>8</v>
      </c>
      <c r="N5" s="60"/>
    </row>
    <row r="6" spans="1:19" ht="38.25" customHeight="1">
      <c r="A6" s="597"/>
      <c r="B6" s="598"/>
      <c r="C6" s="599"/>
      <c r="D6" s="597"/>
      <c r="E6" s="603" t="s">
        <v>250</v>
      </c>
      <c r="F6" s="604" t="s">
        <v>253</v>
      </c>
      <c r="G6" s="605"/>
      <c r="H6" s="534" t="s">
        <v>203</v>
      </c>
      <c r="I6" s="534" t="s">
        <v>85</v>
      </c>
      <c r="J6" s="534" t="s">
        <v>203</v>
      </c>
      <c r="K6" s="534" t="s">
        <v>86</v>
      </c>
      <c r="L6" s="542"/>
      <c r="M6" s="590"/>
      <c r="N6" s="60"/>
    </row>
    <row r="7" spans="1:19" s="15" customFormat="1" ht="50.25" customHeight="1">
      <c r="A7" s="597"/>
      <c r="B7" s="598"/>
      <c r="C7" s="599"/>
      <c r="D7" s="597"/>
      <c r="E7" s="603"/>
      <c r="F7" s="148" t="s">
        <v>254</v>
      </c>
      <c r="G7" s="149" t="s">
        <v>255</v>
      </c>
      <c r="H7" s="534"/>
      <c r="I7" s="534"/>
      <c r="J7" s="534"/>
      <c r="K7" s="534"/>
      <c r="L7" s="602"/>
      <c r="M7" s="591"/>
      <c r="N7" s="130"/>
    </row>
    <row r="8" spans="1:19" s="15" customFormat="1" ht="24.75" customHeight="1">
      <c r="A8" s="17"/>
      <c r="B8" s="17" t="s">
        <v>54</v>
      </c>
      <c r="C8" s="17"/>
      <c r="D8" s="122">
        <f t="shared" ref="D8:K8" si="0">D9+D46+D63+D79</f>
        <v>211080</v>
      </c>
      <c r="E8" s="122">
        <f>F8+G8</f>
        <v>43926.791000000005</v>
      </c>
      <c r="F8" s="122">
        <f>F9+F46+F63+F79</f>
        <v>43230.198000000004</v>
      </c>
      <c r="G8" s="122">
        <f>G9+G46+G63+G79</f>
        <v>696.59299999999985</v>
      </c>
      <c r="H8" s="122">
        <f t="shared" si="0"/>
        <v>26940.749000000003</v>
      </c>
      <c r="I8" s="122">
        <f t="shared" si="0"/>
        <v>163307.34599999996</v>
      </c>
      <c r="J8" s="122">
        <f t="shared" si="0"/>
        <v>27969.047999999999</v>
      </c>
      <c r="K8" s="122">
        <f t="shared" si="0"/>
        <v>154252.16899999997</v>
      </c>
      <c r="L8" s="122">
        <f t="shared" ref="L8" si="1">L9+L46+L63+L79</f>
        <v>42562.854000000007</v>
      </c>
      <c r="M8" s="131"/>
      <c r="N8" s="132">
        <f>+D8-K8</f>
        <v>56827.831000000035</v>
      </c>
      <c r="O8" s="150">
        <f>+E8-J8</f>
        <v>15957.743000000006</v>
      </c>
      <c r="P8" s="133">
        <f>+I8-K8</f>
        <v>9055.176999999996</v>
      </c>
      <c r="Q8" s="150">
        <f>+E8-L8</f>
        <v>1363.9369999999981</v>
      </c>
      <c r="R8" s="150">
        <f>+L8-J8</f>
        <v>14593.806000000008</v>
      </c>
      <c r="S8" s="150">
        <f>+D8-K8-R8</f>
        <v>42234.025000000023</v>
      </c>
    </row>
    <row r="9" spans="1:19" s="16" customFormat="1" ht="34.5" customHeight="1">
      <c r="A9" s="8" t="s">
        <v>98</v>
      </c>
      <c r="B9" s="116" t="s">
        <v>99</v>
      </c>
      <c r="C9" s="116"/>
      <c r="D9" s="122">
        <f t="shared" ref="D9:K9" si="2">D10+D38</f>
        <v>123060</v>
      </c>
      <c r="E9" s="122">
        <f>F9+G9</f>
        <v>23451.724999999999</v>
      </c>
      <c r="F9" s="122">
        <f>F10+F38</f>
        <v>22849</v>
      </c>
      <c r="G9" s="122">
        <f>G10</f>
        <v>602.72499999999991</v>
      </c>
      <c r="H9" s="122">
        <f t="shared" si="2"/>
        <v>8109</v>
      </c>
      <c r="I9" s="122">
        <f t="shared" si="2"/>
        <v>96900.128999999957</v>
      </c>
      <c r="J9" s="122">
        <f t="shared" si="2"/>
        <v>14321.231999999998</v>
      </c>
      <c r="K9" s="122">
        <f t="shared" si="2"/>
        <v>96294.47699999997</v>
      </c>
      <c r="L9" s="122">
        <f t="shared" ref="L9" si="3">L10+L38</f>
        <v>22567.788</v>
      </c>
      <c r="M9" s="117"/>
      <c r="N9" s="132">
        <f t="shared" ref="N9:N72" si="4">+D9-K9</f>
        <v>26765.52300000003</v>
      </c>
      <c r="O9" s="150">
        <f t="shared" ref="O9:O72" si="5">+E9-J9</f>
        <v>9130.4930000000004</v>
      </c>
      <c r="P9" s="133">
        <f t="shared" ref="P9:P72" si="6">+I9-K9</f>
        <v>605.65199999998731</v>
      </c>
      <c r="Q9" s="150">
        <f t="shared" ref="Q9:Q72" si="7">+E9-L9</f>
        <v>883.93699999999808</v>
      </c>
      <c r="R9" s="150">
        <f t="shared" ref="R9:R72" si="8">+L9-J9</f>
        <v>8246.5560000000023</v>
      </c>
      <c r="S9" s="150">
        <f t="shared" ref="S9:S72" si="9">+D9-K9-R9</f>
        <v>18518.967000000026</v>
      </c>
    </row>
    <row r="10" spans="1:19" s="15" customFormat="1" ht="34.5" customHeight="1">
      <c r="A10" s="17" t="s">
        <v>23</v>
      </c>
      <c r="B10" s="18" t="s">
        <v>231</v>
      </c>
      <c r="C10" s="18"/>
      <c r="D10" s="122">
        <f t="shared" ref="D10:L10" si="10">D11</f>
        <v>109960</v>
      </c>
      <c r="E10" s="122">
        <f t="shared" si="10"/>
        <v>14151.725</v>
      </c>
      <c r="F10" s="122">
        <f t="shared" si="10"/>
        <v>13549</v>
      </c>
      <c r="G10" s="122">
        <f t="shared" si="10"/>
        <v>602.72499999999991</v>
      </c>
      <c r="H10" s="122">
        <f t="shared" si="10"/>
        <v>5039</v>
      </c>
      <c r="I10" s="122">
        <f t="shared" si="10"/>
        <v>93830.128999999957</v>
      </c>
      <c r="J10" s="122">
        <f t="shared" si="10"/>
        <v>10151.231999999998</v>
      </c>
      <c r="K10" s="122">
        <f t="shared" si="10"/>
        <v>92124.47699999997</v>
      </c>
      <c r="L10" s="122">
        <f t="shared" si="10"/>
        <v>13267.788</v>
      </c>
      <c r="M10" s="89"/>
      <c r="N10" s="132">
        <f t="shared" si="4"/>
        <v>17835.52300000003</v>
      </c>
      <c r="O10" s="150">
        <f t="shared" si="5"/>
        <v>4000.4930000000022</v>
      </c>
      <c r="P10" s="133">
        <f t="shared" si="6"/>
        <v>1705.6519999999873</v>
      </c>
      <c r="Q10" s="150">
        <f t="shared" si="7"/>
        <v>883.9369999999999</v>
      </c>
      <c r="R10" s="150">
        <f t="shared" si="8"/>
        <v>3116.5560000000023</v>
      </c>
      <c r="S10" s="150">
        <f t="shared" si="9"/>
        <v>14718.967000000028</v>
      </c>
    </row>
    <row r="11" spans="1:19" s="15" customFormat="1" ht="34.5" customHeight="1">
      <c r="A11" s="17" t="s">
        <v>28</v>
      </c>
      <c r="B11" s="18" t="s">
        <v>100</v>
      </c>
      <c r="C11" s="18"/>
      <c r="D11" s="122">
        <f t="shared" ref="D11:K11" si="11">SUM(D12:D37)</f>
        <v>109960</v>
      </c>
      <c r="E11" s="122">
        <f>F11+G11</f>
        <v>14151.725</v>
      </c>
      <c r="F11" s="122">
        <f t="shared" si="11"/>
        <v>13549</v>
      </c>
      <c r="G11" s="122">
        <f t="shared" si="11"/>
        <v>602.72499999999991</v>
      </c>
      <c r="H11" s="122">
        <f t="shared" si="11"/>
        <v>5039</v>
      </c>
      <c r="I11" s="122">
        <f t="shared" si="11"/>
        <v>93830.128999999957</v>
      </c>
      <c r="J11" s="122">
        <f t="shared" si="11"/>
        <v>10151.231999999998</v>
      </c>
      <c r="K11" s="122">
        <f t="shared" si="11"/>
        <v>92124.47699999997</v>
      </c>
      <c r="L11" s="122">
        <f t="shared" ref="L11" si="12">SUM(L12:L37)</f>
        <v>13267.788</v>
      </c>
      <c r="M11" s="19"/>
      <c r="N11" s="132">
        <f t="shared" si="4"/>
        <v>17835.52300000003</v>
      </c>
      <c r="O11" s="150">
        <f t="shared" si="5"/>
        <v>4000.4930000000022</v>
      </c>
      <c r="P11" s="133">
        <f t="shared" si="6"/>
        <v>1705.6519999999873</v>
      </c>
      <c r="Q11" s="150">
        <f t="shared" si="7"/>
        <v>883.9369999999999</v>
      </c>
      <c r="R11" s="150">
        <f t="shared" si="8"/>
        <v>3116.5560000000023</v>
      </c>
      <c r="S11" s="150">
        <f t="shared" si="9"/>
        <v>14718.967000000028</v>
      </c>
    </row>
    <row r="12" spans="1:19" s="15" customFormat="1" ht="34.5" customHeight="1">
      <c r="A12" s="81">
        <v>1</v>
      </c>
      <c r="B12" s="88" t="s">
        <v>101</v>
      </c>
      <c r="C12" s="81" t="s">
        <v>42</v>
      </c>
      <c r="D12" s="100">
        <v>5300</v>
      </c>
      <c r="E12" s="100">
        <f>F12+G12</f>
        <v>53.551000000000002</v>
      </c>
      <c r="F12" s="100">
        <v>53.551000000000002</v>
      </c>
      <c r="G12" s="100"/>
      <c r="H12" s="100">
        <v>0</v>
      </c>
      <c r="I12" s="100">
        <v>5033.5510000000004</v>
      </c>
      <c r="J12" s="100">
        <v>53.551000000000002</v>
      </c>
      <c r="K12" s="100">
        <v>5033.5510000000004</v>
      </c>
      <c r="L12" s="100">
        <f t="shared" ref="L12:L21" si="13">E12</f>
        <v>53.551000000000002</v>
      </c>
      <c r="M12" s="89" t="s">
        <v>233</v>
      </c>
      <c r="N12" s="132">
        <f t="shared" si="4"/>
        <v>266.44899999999961</v>
      </c>
      <c r="O12" s="150">
        <f t="shared" si="5"/>
        <v>0</v>
      </c>
      <c r="P12" s="133">
        <f t="shared" si="6"/>
        <v>0</v>
      </c>
      <c r="Q12" s="150">
        <f t="shared" si="7"/>
        <v>0</v>
      </c>
      <c r="R12" s="150">
        <f t="shared" si="8"/>
        <v>0</v>
      </c>
      <c r="S12" s="150">
        <f t="shared" si="9"/>
        <v>266.44899999999961</v>
      </c>
    </row>
    <row r="13" spans="1:19" s="15" customFormat="1" ht="34.5" customHeight="1">
      <c r="A13" s="81">
        <v>2</v>
      </c>
      <c r="B13" s="88" t="s">
        <v>102</v>
      </c>
      <c r="C13" s="81" t="s">
        <v>42</v>
      </c>
      <c r="D13" s="100">
        <v>2150</v>
      </c>
      <c r="E13" s="100">
        <f t="shared" ref="E13:E37" si="14">F13+G13</f>
        <v>11.617000000000001</v>
      </c>
      <c r="F13" s="100">
        <v>11.617000000000001</v>
      </c>
      <c r="G13" s="100"/>
      <c r="H13" s="100">
        <v>0</v>
      </c>
      <c r="I13" s="100">
        <v>2007.8789999999999</v>
      </c>
      <c r="J13" s="100">
        <v>11.617000000000001</v>
      </c>
      <c r="K13" s="100">
        <v>2007.8789999999999</v>
      </c>
      <c r="L13" s="100">
        <f t="shared" si="13"/>
        <v>11.617000000000001</v>
      </c>
      <c r="M13" s="89" t="s">
        <v>233</v>
      </c>
      <c r="N13" s="132">
        <f t="shared" si="4"/>
        <v>142.12100000000009</v>
      </c>
      <c r="O13" s="150">
        <f t="shared" si="5"/>
        <v>0</v>
      </c>
      <c r="P13" s="133">
        <f t="shared" si="6"/>
        <v>0</v>
      </c>
      <c r="Q13" s="150">
        <f t="shared" si="7"/>
        <v>0</v>
      </c>
      <c r="R13" s="150">
        <f t="shared" si="8"/>
        <v>0</v>
      </c>
      <c r="S13" s="150">
        <f t="shared" si="9"/>
        <v>142.12100000000009</v>
      </c>
    </row>
    <row r="14" spans="1:19" s="15" customFormat="1" ht="34.5" customHeight="1">
      <c r="A14" s="81">
        <v>3</v>
      </c>
      <c r="B14" s="88" t="s">
        <v>103</v>
      </c>
      <c r="C14" s="81" t="s">
        <v>104</v>
      </c>
      <c r="D14" s="100">
        <v>4000</v>
      </c>
      <c r="E14" s="100">
        <f t="shared" si="14"/>
        <v>809.45099999999991</v>
      </c>
      <c r="F14" s="100">
        <f>809.656-0.205</f>
        <v>809.45099999999991</v>
      </c>
      <c r="G14" s="100"/>
      <c r="H14" s="100">
        <v>0</v>
      </c>
      <c r="I14" s="100">
        <v>3787.886</v>
      </c>
      <c r="J14" s="100">
        <f>E14</f>
        <v>809.45099999999991</v>
      </c>
      <c r="K14" s="100">
        <v>3787.886</v>
      </c>
      <c r="L14" s="100">
        <f t="shared" si="13"/>
        <v>809.45099999999991</v>
      </c>
      <c r="M14" s="89" t="s">
        <v>233</v>
      </c>
      <c r="N14" s="132">
        <f t="shared" si="4"/>
        <v>212.11400000000003</v>
      </c>
      <c r="O14" s="150">
        <f t="shared" si="5"/>
        <v>0</v>
      </c>
      <c r="P14" s="133">
        <f t="shared" si="6"/>
        <v>0</v>
      </c>
      <c r="Q14" s="150">
        <f t="shared" si="7"/>
        <v>0</v>
      </c>
      <c r="R14" s="150">
        <f t="shared" si="8"/>
        <v>0</v>
      </c>
      <c r="S14" s="150">
        <f t="shared" si="9"/>
        <v>212.11400000000003</v>
      </c>
    </row>
    <row r="15" spans="1:19" s="52" customFormat="1" ht="34.5" customHeight="1">
      <c r="A15" s="13">
        <v>4</v>
      </c>
      <c r="B15" s="144" t="s">
        <v>105</v>
      </c>
      <c r="C15" s="13" t="s">
        <v>40</v>
      </c>
      <c r="D15" s="155">
        <v>2650</v>
      </c>
      <c r="E15" s="108">
        <f t="shared" si="14"/>
        <v>106.182</v>
      </c>
      <c r="F15" s="108">
        <v>106.182</v>
      </c>
      <c r="G15" s="108"/>
      <c r="H15" s="108">
        <v>0</v>
      </c>
      <c r="I15" s="108">
        <v>2602.8000000000002</v>
      </c>
      <c r="J15" s="108">
        <f>E15</f>
        <v>106.182</v>
      </c>
      <c r="K15" s="155">
        <v>2602.8000000000002</v>
      </c>
      <c r="L15" s="108">
        <f t="shared" si="13"/>
        <v>106.182</v>
      </c>
      <c r="M15" s="64" t="s">
        <v>233</v>
      </c>
      <c r="N15" s="154">
        <f>+D15-K15</f>
        <v>47.199999999999818</v>
      </c>
      <c r="O15" s="153">
        <f t="shared" si="5"/>
        <v>0</v>
      </c>
      <c r="P15" s="62">
        <f t="shared" si="6"/>
        <v>0</v>
      </c>
      <c r="Q15" s="153">
        <f t="shared" si="7"/>
        <v>0</v>
      </c>
      <c r="R15" s="153">
        <f t="shared" si="8"/>
        <v>0</v>
      </c>
      <c r="S15" s="153">
        <f>+D15-K15-R15</f>
        <v>47.199999999999818</v>
      </c>
    </row>
    <row r="16" spans="1:19" s="15" customFormat="1" ht="34.5" customHeight="1">
      <c r="A16" s="81">
        <v>5</v>
      </c>
      <c r="B16" s="88" t="s">
        <v>106</v>
      </c>
      <c r="C16" s="81" t="s">
        <v>42</v>
      </c>
      <c r="D16" s="100">
        <v>10700</v>
      </c>
      <c r="E16" s="100">
        <f t="shared" si="14"/>
        <v>1000</v>
      </c>
      <c r="F16" s="100">
        <v>1000</v>
      </c>
      <c r="G16" s="100"/>
      <c r="H16" s="100">
        <v>0</v>
      </c>
      <c r="I16" s="100">
        <v>9944.6890000000003</v>
      </c>
      <c r="J16" s="100">
        <v>994.68899999999996</v>
      </c>
      <c r="K16" s="100">
        <v>9944.6890000000003</v>
      </c>
      <c r="L16" s="100">
        <f t="shared" si="13"/>
        <v>1000</v>
      </c>
      <c r="M16" s="89" t="s">
        <v>236</v>
      </c>
      <c r="N16" s="132">
        <f t="shared" si="4"/>
        <v>755.31099999999969</v>
      </c>
      <c r="O16" s="150">
        <f t="shared" si="5"/>
        <v>5.3110000000000355</v>
      </c>
      <c r="P16" s="133">
        <f t="shared" si="6"/>
        <v>0</v>
      </c>
      <c r="Q16" s="150">
        <f t="shared" si="7"/>
        <v>0</v>
      </c>
      <c r="R16" s="150">
        <f t="shared" si="8"/>
        <v>5.3110000000000355</v>
      </c>
      <c r="S16" s="150">
        <f t="shared" si="9"/>
        <v>749.99999999999966</v>
      </c>
    </row>
    <row r="17" spans="1:19" s="15" customFormat="1" ht="34.5" customHeight="1">
      <c r="A17" s="81">
        <v>6</v>
      </c>
      <c r="B17" s="88" t="s">
        <v>107</v>
      </c>
      <c r="C17" s="81" t="s">
        <v>108</v>
      </c>
      <c r="D17" s="100">
        <v>2500</v>
      </c>
      <c r="E17" s="100">
        <f t="shared" si="14"/>
        <v>350</v>
      </c>
      <c r="F17" s="100">
        <v>350</v>
      </c>
      <c r="G17" s="100"/>
      <c r="H17" s="100">
        <v>0</v>
      </c>
      <c r="I17" s="100">
        <v>2219.3000000000002</v>
      </c>
      <c r="J17" s="100">
        <f>206.631+12.714</f>
        <v>219.345</v>
      </c>
      <c r="K17" s="100">
        <v>2219.3000000000002</v>
      </c>
      <c r="L17" s="100">
        <f t="shared" si="13"/>
        <v>350</v>
      </c>
      <c r="M17" s="89" t="s">
        <v>233</v>
      </c>
      <c r="N17" s="132">
        <f t="shared" si="4"/>
        <v>280.69999999999982</v>
      </c>
      <c r="O17" s="150">
        <f t="shared" si="5"/>
        <v>130.655</v>
      </c>
      <c r="P17" s="133">
        <f t="shared" si="6"/>
        <v>0</v>
      </c>
      <c r="Q17" s="150">
        <f t="shared" si="7"/>
        <v>0</v>
      </c>
      <c r="R17" s="150">
        <f t="shared" si="8"/>
        <v>130.655</v>
      </c>
      <c r="S17" s="150">
        <f t="shared" si="9"/>
        <v>150.04499999999982</v>
      </c>
    </row>
    <row r="18" spans="1:19" s="15" customFormat="1" ht="34.5" customHeight="1">
      <c r="A18" s="81">
        <v>7</v>
      </c>
      <c r="B18" s="88" t="s">
        <v>109</v>
      </c>
      <c r="C18" s="81" t="s">
        <v>104</v>
      </c>
      <c r="D18" s="100">
        <v>3200</v>
      </c>
      <c r="E18" s="100">
        <f t="shared" si="14"/>
        <v>147</v>
      </c>
      <c r="F18" s="100">
        <v>147</v>
      </c>
      <c r="G18" s="100"/>
      <c r="H18" s="100">
        <v>0</v>
      </c>
      <c r="I18" s="100">
        <v>3026.65</v>
      </c>
      <c r="J18" s="100">
        <v>147</v>
      </c>
      <c r="K18" s="100">
        <v>3026.65</v>
      </c>
      <c r="L18" s="100">
        <f t="shared" si="13"/>
        <v>147</v>
      </c>
      <c r="M18" s="89" t="s">
        <v>233</v>
      </c>
      <c r="N18" s="132">
        <f t="shared" si="4"/>
        <v>173.34999999999991</v>
      </c>
      <c r="O18" s="150">
        <f t="shared" si="5"/>
        <v>0</v>
      </c>
      <c r="P18" s="133">
        <f t="shared" si="6"/>
        <v>0</v>
      </c>
      <c r="Q18" s="150">
        <f t="shared" si="7"/>
        <v>0</v>
      </c>
      <c r="R18" s="150">
        <f t="shared" si="8"/>
        <v>0</v>
      </c>
      <c r="S18" s="150">
        <f t="shared" si="9"/>
        <v>173.34999999999991</v>
      </c>
    </row>
    <row r="19" spans="1:19" s="15" customFormat="1" ht="33" customHeight="1">
      <c r="A19" s="81">
        <v>8</v>
      </c>
      <c r="B19" s="88" t="s">
        <v>110</v>
      </c>
      <c r="C19" s="81" t="s">
        <v>111</v>
      </c>
      <c r="D19" s="100">
        <v>8300</v>
      </c>
      <c r="E19" s="100">
        <f t="shared" si="14"/>
        <v>2541.1990000000001</v>
      </c>
      <c r="F19" s="100">
        <f>1500+1541.199-500</f>
        <v>2541.1990000000001</v>
      </c>
      <c r="G19" s="100"/>
      <c r="H19" s="100">
        <v>2350</v>
      </c>
      <c r="I19" s="100">
        <v>5562.915</v>
      </c>
      <c r="J19" s="100">
        <f>E19</f>
        <v>2541.1990000000001</v>
      </c>
      <c r="K19" s="100">
        <v>5562.915</v>
      </c>
      <c r="L19" s="100">
        <f t="shared" si="13"/>
        <v>2541.1990000000001</v>
      </c>
      <c r="M19" s="107" t="s">
        <v>241</v>
      </c>
      <c r="N19" s="132">
        <f t="shared" si="4"/>
        <v>2737.085</v>
      </c>
      <c r="O19" s="150">
        <f t="shared" si="5"/>
        <v>0</v>
      </c>
      <c r="P19" s="133">
        <f t="shared" si="6"/>
        <v>0</v>
      </c>
      <c r="Q19" s="150">
        <f t="shared" si="7"/>
        <v>0</v>
      </c>
      <c r="R19" s="150">
        <f t="shared" si="8"/>
        <v>0</v>
      </c>
      <c r="S19" s="150">
        <f t="shared" si="9"/>
        <v>2737.085</v>
      </c>
    </row>
    <row r="20" spans="1:19" s="15" customFormat="1" ht="33" customHeight="1">
      <c r="A20" s="81">
        <v>9</v>
      </c>
      <c r="B20" s="88" t="s">
        <v>112</v>
      </c>
      <c r="C20" s="81" t="s">
        <v>40</v>
      </c>
      <c r="D20" s="100">
        <v>9800</v>
      </c>
      <c r="E20" s="100">
        <f t="shared" si="14"/>
        <v>1000</v>
      </c>
      <c r="F20" s="100">
        <v>1000</v>
      </c>
      <c r="G20" s="100"/>
      <c r="H20" s="100">
        <v>1500</v>
      </c>
      <c r="I20" s="100">
        <v>3545</v>
      </c>
      <c r="J20" s="100">
        <v>1000</v>
      </c>
      <c r="K20" s="100">
        <v>3545</v>
      </c>
      <c r="L20" s="100">
        <f t="shared" si="13"/>
        <v>1000</v>
      </c>
      <c r="M20" s="107" t="s">
        <v>241</v>
      </c>
      <c r="N20" s="132">
        <f t="shared" si="4"/>
        <v>6255</v>
      </c>
      <c r="O20" s="150">
        <f t="shared" si="5"/>
        <v>0</v>
      </c>
      <c r="P20" s="133">
        <f t="shared" si="6"/>
        <v>0</v>
      </c>
      <c r="Q20" s="150">
        <f t="shared" si="7"/>
        <v>0</v>
      </c>
      <c r="R20" s="150">
        <f t="shared" si="8"/>
        <v>0</v>
      </c>
      <c r="S20" s="150">
        <f t="shared" si="9"/>
        <v>6255</v>
      </c>
    </row>
    <row r="21" spans="1:19" s="15" customFormat="1" ht="33" customHeight="1">
      <c r="A21" s="81">
        <v>10</v>
      </c>
      <c r="B21" s="88" t="s">
        <v>113</v>
      </c>
      <c r="C21" s="81" t="s">
        <v>41</v>
      </c>
      <c r="D21" s="100">
        <v>4500</v>
      </c>
      <c r="E21" s="100">
        <f t="shared" si="14"/>
        <v>1500</v>
      </c>
      <c r="F21" s="100">
        <v>1500</v>
      </c>
      <c r="G21" s="100"/>
      <c r="H21" s="100">
        <v>0</v>
      </c>
      <c r="I21" s="100">
        <v>4249.7820000000002</v>
      </c>
      <c r="J21" s="100">
        <v>1421.721</v>
      </c>
      <c r="K21" s="100">
        <v>4249.7820000000002</v>
      </c>
      <c r="L21" s="100">
        <f t="shared" si="13"/>
        <v>1500</v>
      </c>
      <c r="M21" s="107" t="s">
        <v>233</v>
      </c>
      <c r="N21" s="132">
        <f t="shared" si="4"/>
        <v>250.21799999999985</v>
      </c>
      <c r="O21" s="150">
        <f t="shared" si="5"/>
        <v>78.278999999999996</v>
      </c>
      <c r="P21" s="133">
        <f t="shared" si="6"/>
        <v>0</v>
      </c>
      <c r="Q21" s="150">
        <f t="shared" si="7"/>
        <v>0</v>
      </c>
      <c r="R21" s="150">
        <f t="shared" si="8"/>
        <v>78.278999999999996</v>
      </c>
      <c r="S21" s="150">
        <f t="shared" si="9"/>
        <v>171.93899999999985</v>
      </c>
    </row>
    <row r="22" spans="1:19" s="15" customFormat="1" ht="60.75" customHeight="1">
      <c r="A22" s="81">
        <v>11</v>
      </c>
      <c r="B22" s="88" t="s">
        <v>114</v>
      </c>
      <c r="C22" s="81" t="s">
        <v>41</v>
      </c>
      <c r="D22" s="100">
        <v>4000</v>
      </c>
      <c r="E22" s="100">
        <f t="shared" si="14"/>
        <v>1500</v>
      </c>
      <c r="F22" s="100">
        <v>1500</v>
      </c>
      <c r="G22" s="100"/>
      <c r="H22" s="100">
        <v>0</v>
      </c>
      <c r="I22" s="100">
        <v>3301.48</v>
      </c>
      <c r="J22" s="100">
        <v>698.5</v>
      </c>
      <c r="K22" s="100">
        <v>3301.48</v>
      </c>
      <c r="L22" s="100">
        <f>J22</f>
        <v>698.5</v>
      </c>
      <c r="M22" s="89" t="s">
        <v>240</v>
      </c>
      <c r="N22" s="132">
        <f t="shared" si="4"/>
        <v>698.52</v>
      </c>
      <c r="O22" s="150">
        <f t="shared" si="5"/>
        <v>801.5</v>
      </c>
      <c r="P22" s="133">
        <f t="shared" si="6"/>
        <v>0</v>
      </c>
      <c r="Q22" s="150">
        <f t="shared" si="7"/>
        <v>801.5</v>
      </c>
      <c r="R22" s="150">
        <f t="shared" si="8"/>
        <v>0</v>
      </c>
      <c r="S22" s="150">
        <f t="shared" si="9"/>
        <v>698.52</v>
      </c>
    </row>
    <row r="23" spans="1:19" s="15" customFormat="1" ht="33" customHeight="1">
      <c r="A23" s="81">
        <v>12</v>
      </c>
      <c r="B23" s="88" t="s">
        <v>115</v>
      </c>
      <c r="C23" s="81" t="s">
        <v>40</v>
      </c>
      <c r="D23" s="100">
        <v>2600</v>
      </c>
      <c r="E23" s="100">
        <f t="shared" si="14"/>
        <v>1000</v>
      </c>
      <c r="F23" s="100">
        <v>1000</v>
      </c>
      <c r="G23" s="100"/>
      <c r="H23" s="100">
        <v>0</v>
      </c>
      <c r="I23" s="100">
        <v>2278.4389999999999</v>
      </c>
      <c r="J23" s="100">
        <v>1000</v>
      </c>
      <c r="K23" s="100">
        <v>2278.4389999999999</v>
      </c>
      <c r="L23" s="100">
        <f t="shared" ref="L23:L34" si="15">E23</f>
        <v>1000</v>
      </c>
      <c r="M23" s="89" t="s">
        <v>236</v>
      </c>
      <c r="N23" s="132">
        <f t="shared" si="4"/>
        <v>321.56100000000015</v>
      </c>
      <c r="O23" s="150">
        <f t="shared" si="5"/>
        <v>0</v>
      </c>
      <c r="P23" s="133">
        <f t="shared" si="6"/>
        <v>0</v>
      </c>
      <c r="Q23" s="150">
        <f t="shared" si="7"/>
        <v>0</v>
      </c>
      <c r="R23" s="150">
        <f t="shared" si="8"/>
        <v>0</v>
      </c>
      <c r="S23" s="150">
        <f t="shared" si="9"/>
        <v>321.56100000000015</v>
      </c>
    </row>
    <row r="24" spans="1:19" s="15" customFormat="1" ht="33" customHeight="1">
      <c r="A24" s="81">
        <v>13</v>
      </c>
      <c r="B24" s="88" t="s">
        <v>116</v>
      </c>
      <c r="C24" s="81" t="s">
        <v>36</v>
      </c>
      <c r="D24" s="100">
        <v>4500</v>
      </c>
      <c r="E24" s="100">
        <f t="shared" si="14"/>
        <v>400</v>
      </c>
      <c r="F24" s="100">
        <v>400</v>
      </c>
      <c r="G24" s="100"/>
      <c r="H24" s="100">
        <v>0</v>
      </c>
      <c r="I24" s="100">
        <v>4306.6959999999999</v>
      </c>
      <c r="J24" s="100">
        <v>294.11399999999998</v>
      </c>
      <c r="K24" s="100">
        <v>4306.6959999999999</v>
      </c>
      <c r="L24" s="100">
        <f t="shared" si="15"/>
        <v>400</v>
      </c>
      <c r="M24" s="89" t="s">
        <v>236</v>
      </c>
      <c r="N24" s="132">
        <f t="shared" si="4"/>
        <v>193.30400000000009</v>
      </c>
      <c r="O24" s="150">
        <f t="shared" si="5"/>
        <v>105.88600000000002</v>
      </c>
      <c r="P24" s="133">
        <f t="shared" si="6"/>
        <v>0</v>
      </c>
      <c r="Q24" s="150">
        <f t="shared" si="7"/>
        <v>0</v>
      </c>
      <c r="R24" s="150">
        <f t="shared" si="8"/>
        <v>105.88600000000002</v>
      </c>
      <c r="S24" s="150">
        <f t="shared" si="9"/>
        <v>87.418000000000063</v>
      </c>
    </row>
    <row r="25" spans="1:19" s="15" customFormat="1" ht="33" customHeight="1">
      <c r="A25" s="81">
        <v>14</v>
      </c>
      <c r="B25" s="88" t="s">
        <v>117</v>
      </c>
      <c r="C25" s="81" t="s">
        <v>118</v>
      </c>
      <c r="D25" s="155">
        <v>6000</v>
      </c>
      <c r="E25" s="108">
        <f t="shared" si="14"/>
        <v>2800</v>
      </c>
      <c r="F25" s="108">
        <v>2800</v>
      </c>
      <c r="G25" s="100"/>
      <c r="H25" s="100">
        <v>1189</v>
      </c>
      <c r="I25" s="100">
        <v>4233</v>
      </c>
      <c r="J25" s="155">
        <v>110.121</v>
      </c>
      <c r="K25" s="155">
        <v>2585.4</v>
      </c>
      <c r="L25" s="155">
        <f t="shared" si="15"/>
        <v>2800</v>
      </c>
      <c r="M25" s="107" t="s">
        <v>239</v>
      </c>
      <c r="N25" s="132">
        <f t="shared" si="4"/>
        <v>3414.6</v>
      </c>
      <c r="O25" s="150">
        <f t="shared" si="5"/>
        <v>2689.8789999999999</v>
      </c>
      <c r="P25" s="133">
        <f t="shared" si="6"/>
        <v>1647.6</v>
      </c>
      <c r="Q25" s="150">
        <f t="shared" si="7"/>
        <v>0</v>
      </c>
      <c r="R25" s="150">
        <f t="shared" si="8"/>
        <v>2689.8789999999999</v>
      </c>
      <c r="S25" s="150">
        <f>+D25-K25-R25</f>
        <v>724.721</v>
      </c>
    </row>
    <row r="26" spans="1:19" s="15" customFormat="1" ht="33" customHeight="1">
      <c r="A26" s="81">
        <v>15</v>
      </c>
      <c r="B26" s="88" t="s">
        <v>119</v>
      </c>
      <c r="C26" s="81" t="s">
        <v>41</v>
      </c>
      <c r="D26" s="100">
        <v>1200</v>
      </c>
      <c r="E26" s="100">
        <f t="shared" si="14"/>
        <v>120</v>
      </c>
      <c r="F26" s="100">
        <v>120</v>
      </c>
      <c r="G26" s="100"/>
      <c r="H26" s="100">
        <v>0</v>
      </c>
      <c r="I26" s="100">
        <v>1112.375</v>
      </c>
      <c r="J26" s="100">
        <v>112.375</v>
      </c>
      <c r="K26" s="100">
        <v>1112.375</v>
      </c>
      <c r="L26" s="100">
        <f t="shared" si="15"/>
        <v>120</v>
      </c>
      <c r="M26" s="89" t="s">
        <v>236</v>
      </c>
      <c r="N26" s="132">
        <f t="shared" si="4"/>
        <v>87.625</v>
      </c>
      <c r="O26" s="150">
        <f t="shared" si="5"/>
        <v>7.625</v>
      </c>
      <c r="P26" s="133">
        <f t="shared" si="6"/>
        <v>0</v>
      </c>
      <c r="Q26" s="150">
        <f t="shared" si="7"/>
        <v>0</v>
      </c>
      <c r="R26" s="150">
        <f t="shared" si="8"/>
        <v>7.625</v>
      </c>
      <c r="S26" s="150">
        <f t="shared" si="9"/>
        <v>80</v>
      </c>
    </row>
    <row r="27" spans="1:19" s="15" customFormat="1" ht="33" customHeight="1">
      <c r="A27" s="81">
        <v>16</v>
      </c>
      <c r="B27" s="88" t="s">
        <v>120</v>
      </c>
      <c r="C27" s="81" t="s">
        <v>30</v>
      </c>
      <c r="D27" s="155">
        <v>5080</v>
      </c>
      <c r="E27" s="100">
        <f t="shared" si="14"/>
        <v>210</v>
      </c>
      <c r="F27" s="100">
        <v>210</v>
      </c>
      <c r="G27" s="100"/>
      <c r="H27" s="100">
        <v>0</v>
      </c>
      <c r="I27" s="100">
        <v>4999.0519999999997</v>
      </c>
      <c r="J27" s="155">
        <v>40.079000000000001</v>
      </c>
      <c r="K27" s="155">
        <v>4941</v>
      </c>
      <c r="L27" s="155">
        <v>139</v>
      </c>
      <c r="M27" s="89" t="s">
        <v>236</v>
      </c>
      <c r="N27" s="132">
        <f t="shared" si="4"/>
        <v>139</v>
      </c>
      <c r="O27" s="150">
        <f t="shared" si="5"/>
        <v>169.92099999999999</v>
      </c>
      <c r="P27" s="133">
        <f t="shared" si="6"/>
        <v>58.05199999999968</v>
      </c>
      <c r="Q27" s="150">
        <f t="shared" si="7"/>
        <v>71</v>
      </c>
      <c r="R27" s="150">
        <f t="shared" si="8"/>
        <v>98.920999999999992</v>
      </c>
      <c r="S27" s="150">
        <f>+D27-K27-R27</f>
        <v>40.079000000000008</v>
      </c>
    </row>
    <row r="28" spans="1:19" s="15" customFormat="1" ht="33" customHeight="1">
      <c r="A28" s="81">
        <v>17</v>
      </c>
      <c r="B28" s="134" t="s">
        <v>216</v>
      </c>
      <c r="C28" s="81" t="s">
        <v>161</v>
      </c>
      <c r="D28" s="100">
        <v>2700</v>
      </c>
      <c r="E28" s="100">
        <f t="shared" si="14"/>
        <v>14.759</v>
      </c>
      <c r="F28" s="100"/>
      <c r="G28" s="100">
        <v>14.759</v>
      </c>
      <c r="H28" s="100">
        <v>0</v>
      </c>
      <c r="I28" s="100">
        <v>2535.1320000000001</v>
      </c>
      <c r="J28" s="100">
        <v>14.759</v>
      </c>
      <c r="K28" s="100">
        <v>2535.1320000000001</v>
      </c>
      <c r="L28" s="100">
        <f t="shared" si="15"/>
        <v>14.759</v>
      </c>
      <c r="M28" s="89" t="s">
        <v>233</v>
      </c>
      <c r="N28" s="132">
        <f t="shared" si="4"/>
        <v>164.86799999999994</v>
      </c>
      <c r="O28" s="150">
        <f t="shared" si="5"/>
        <v>0</v>
      </c>
      <c r="P28" s="133">
        <f t="shared" si="6"/>
        <v>0</v>
      </c>
      <c r="Q28" s="150">
        <f t="shared" si="7"/>
        <v>0</v>
      </c>
      <c r="R28" s="150">
        <f t="shared" si="8"/>
        <v>0</v>
      </c>
      <c r="S28" s="150">
        <f t="shared" si="9"/>
        <v>164.86799999999994</v>
      </c>
    </row>
    <row r="29" spans="1:19" s="15" customFormat="1" ht="33" customHeight="1">
      <c r="A29" s="81">
        <v>18</v>
      </c>
      <c r="B29" s="134" t="s">
        <v>217</v>
      </c>
      <c r="C29" s="81" t="s">
        <v>40</v>
      </c>
      <c r="D29" s="100">
        <v>1750</v>
      </c>
      <c r="E29" s="100">
        <f t="shared" si="14"/>
        <v>9.0730000000000004</v>
      </c>
      <c r="F29" s="100"/>
      <c r="G29" s="100">
        <v>9.0730000000000004</v>
      </c>
      <c r="H29" s="100">
        <v>0</v>
      </c>
      <c r="I29" s="100">
        <v>1543.874</v>
      </c>
      <c r="J29" s="100">
        <f t="shared" ref="J29:J34" si="16">E29</f>
        <v>9.0730000000000004</v>
      </c>
      <c r="K29" s="100">
        <v>1543.874</v>
      </c>
      <c r="L29" s="100">
        <f t="shared" si="15"/>
        <v>9.0730000000000004</v>
      </c>
      <c r="M29" s="89" t="s">
        <v>233</v>
      </c>
      <c r="N29" s="132">
        <f t="shared" si="4"/>
        <v>206.12599999999998</v>
      </c>
      <c r="O29" s="150">
        <f t="shared" si="5"/>
        <v>0</v>
      </c>
      <c r="P29" s="133">
        <f t="shared" si="6"/>
        <v>0</v>
      </c>
      <c r="Q29" s="150">
        <f t="shared" si="7"/>
        <v>0</v>
      </c>
      <c r="R29" s="150">
        <f t="shared" si="8"/>
        <v>0</v>
      </c>
      <c r="S29" s="150">
        <f t="shared" si="9"/>
        <v>206.12599999999998</v>
      </c>
    </row>
    <row r="30" spans="1:19" s="15" customFormat="1" ht="33" customHeight="1">
      <c r="A30" s="81">
        <v>19</v>
      </c>
      <c r="B30" s="134" t="s">
        <v>218</v>
      </c>
      <c r="C30" s="81" t="s">
        <v>42</v>
      </c>
      <c r="D30" s="100">
        <v>5000</v>
      </c>
      <c r="E30" s="100">
        <f t="shared" si="14"/>
        <v>91.766999999999996</v>
      </c>
      <c r="F30" s="100"/>
      <c r="G30" s="100">
        <v>91.766999999999996</v>
      </c>
      <c r="H30" s="100">
        <v>0</v>
      </c>
      <c r="I30" s="100">
        <v>4914.0929999999998</v>
      </c>
      <c r="J30" s="100">
        <f t="shared" si="16"/>
        <v>91.766999999999996</v>
      </c>
      <c r="K30" s="100">
        <v>4914.0929999999998</v>
      </c>
      <c r="L30" s="100">
        <f t="shared" si="15"/>
        <v>91.766999999999996</v>
      </c>
      <c r="M30" s="89" t="s">
        <v>233</v>
      </c>
      <c r="N30" s="132">
        <f t="shared" si="4"/>
        <v>85.907000000000153</v>
      </c>
      <c r="O30" s="150">
        <f t="shared" si="5"/>
        <v>0</v>
      </c>
      <c r="P30" s="133">
        <f t="shared" si="6"/>
        <v>0</v>
      </c>
      <c r="Q30" s="150">
        <f t="shared" si="7"/>
        <v>0</v>
      </c>
      <c r="R30" s="150">
        <f t="shared" si="8"/>
        <v>0</v>
      </c>
      <c r="S30" s="150">
        <f t="shared" si="9"/>
        <v>85.907000000000153</v>
      </c>
    </row>
    <row r="31" spans="1:19" s="15" customFormat="1" ht="33" customHeight="1">
      <c r="A31" s="81">
        <v>20</v>
      </c>
      <c r="B31" s="134" t="s">
        <v>219</v>
      </c>
      <c r="C31" s="81" t="s">
        <v>40</v>
      </c>
      <c r="D31" s="100">
        <v>2800</v>
      </c>
      <c r="E31" s="100">
        <f t="shared" si="14"/>
        <v>63.707000000000001</v>
      </c>
      <c r="F31" s="100"/>
      <c r="G31" s="100">
        <v>63.707000000000001</v>
      </c>
      <c r="H31" s="100">
        <v>0</v>
      </c>
      <c r="I31" s="100">
        <v>2459.3130000000001</v>
      </c>
      <c r="J31" s="100">
        <f t="shared" si="16"/>
        <v>63.707000000000001</v>
      </c>
      <c r="K31" s="100">
        <v>2459.3130000000001</v>
      </c>
      <c r="L31" s="100">
        <f t="shared" si="15"/>
        <v>63.707000000000001</v>
      </c>
      <c r="M31" s="89" t="s">
        <v>233</v>
      </c>
      <c r="N31" s="132">
        <f t="shared" si="4"/>
        <v>340.6869999999999</v>
      </c>
      <c r="O31" s="150">
        <f t="shared" si="5"/>
        <v>0</v>
      </c>
      <c r="P31" s="133">
        <f t="shared" si="6"/>
        <v>0</v>
      </c>
      <c r="Q31" s="150">
        <f t="shared" si="7"/>
        <v>0</v>
      </c>
      <c r="R31" s="150">
        <f t="shared" si="8"/>
        <v>0</v>
      </c>
      <c r="S31" s="150">
        <f t="shared" si="9"/>
        <v>340.6869999999999</v>
      </c>
    </row>
    <row r="32" spans="1:19" s="15" customFormat="1" ht="33" customHeight="1">
      <c r="A32" s="81">
        <v>21</v>
      </c>
      <c r="B32" s="134" t="s">
        <v>220</v>
      </c>
      <c r="C32" s="81" t="s">
        <v>161</v>
      </c>
      <c r="D32" s="100">
        <v>2700</v>
      </c>
      <c r="E32" s="100">
        <f t="shared" si="14"/>
        <v>16.626000000000001</v>
      </c>
      <c r="F32" s="100"/>
      <c r="G32" s="100">
        <v>16.626000000000001</v>
      </c>
      <c r="H32" s="100">
        <v>0</v>
      </c>
      <c r="I32" s="100">
        <v>2424.5819999999999</v>
      </c>
      <c r="J32" s="100">
        <f t="shared" si="16"/>
        <v>16.626000000000001</v>
      </c>
      <c r="K32" s="100">
        <v>2424.5819999999999</v>
      </c>
      <c r="L32" s="100">
        <f t="shared" si="15"/>
        <v>16.626000000000001</v>
      </c>
      <c r="M32" s="89" t="s">
        <v>233</v>
      </c>
      <c r="N32" s="132">
        <f t="shared" si="4"/>
        <v>275.41800000000012</v>
      </c>
      <c r="O32" s="150">
        <f t="shared" si="5"/>
        <v>0</v>
      </c>
      <c r="P32" s="133">
        <f t="shared" si="6"/>
        <v>0</v>
      </c>
      <c r="Q32" s="150">
        <f t="shared" si="7"/>
        <v>0</v>
      </c>
      <c r="R32" s="150">
        <f t="shared" si="8"/>
        <v>0</v>
      </c>
      <c r="S32" s="150">
        <f t="shared" si="9"/>
        <v>275.41800000000012</v>
      </c>
    </row>
    <row r="33" spans="1:19" s="15" customFormat="1" ht="33" customHeight="1">
      <c r="A33" s="81">
        <v>22</v>
      </c>
      <c r="B33" s="134" t="s">
        <v>221</v>
      </c>
      <c r="C33" s="97" t="s">
        <v>38</v>
      </c>
      <c r="D33" s="100">
        <v>2800</v>
      </c>
      <c r="E33" s="100">
        <f t="shared" si="14"/>
        <v>84.075999999999993</v>
      </c>
      <c r="F33" s="100"/>
      <c r="G33" s="100">
        <v>84.075999999999993</v>
      </c>
      <c r="H33" s="100">
        <v>0</v>
      </c>
      <c r="I33" s="100">
        <v>2664.317</v>
      </c>
      <c r="J33" s="100">
        <f t="shared" si="16"/>
        <v>84.075999999999993</v>
      </c>
      <c r="K33" s="100">
        <v>2664.317</v>
      </c>
      <c r="L33" s="100">
        <f t="shared" si="15"/>
        <v>84.075999999999993</v>
      </c>
      <c r="M33" s="89" t="s">
        <v>233</v>
      </c>
      <c r="N33" s="132">
        <f t="shared" si="4"/>
        <v>135.68299999999999</v>
      </c>
      <c r="O33" s="150">
        <f t="shared" si="5"/>
        <v>0</v>
      </c>
      <c r="P33" s="133">
        <f t="shared" si="6"/>
        <v>0</v>
      </c>
      <c r="Q33" s="150">
        <f t="shared" si="7"/>
        <v>0</v>
      </c>
      <c r="R33" s="150">
        <f t="shared" si="8"/>
        <v>0</v>
      </c>
      <c r="S33" s="150">
        <f t="shared" si="9"/>
        <v>135.68299999999999</v>
      </c>
    </row>
    <row r="34" spans="1:19" s="15" customFormat="1" ht="33" customHeight="1">
      <c r="A34" s="81">
        <v>23</v>
      </c>
      <c r="B34" s="134" t="s">
        <v>222</v>
      </c>
      <c r="C34" s="81" t="s">
        <v>41</v>
      </c>
      <c r="D34" s="100">
        <v>2500</v>
      </c>
      <c r="E34" s="100">
        <f t="shared" si="14"/>
        <v>66.519000000000005</v>
      </c>
      <c r="F34" s="100"/>
      <c r="G34" s="100">
        <v>66.519000000000005</v>
      </c>
      <c r="H34" s="100">
        <v>0</v>
      </c>
      <c r="I34" s="100">
        <v>2322.7130000000002</v>
      </c>
      <c r="J34" s="100">
        <f t="shared" si="16"/>
        <v>66.519000000000005</v>
      </c>
      <c r="K34" s="100">
        <v>2322.7130000000002</v>
      </c>
      <c r="L34" s="100">
        <f t="shared" si="15"/>
        <v>66.519000000000005</v>
      </c>
      <c r="M34" s="89" t="s">
        <v>233</v>
      </c>
      <c r="N34" s="132">
        <f t="shared" si="4"/>
        <v>177.28699999999981</v>
      </c>
      <c r="O34" s="150">
        <f t="shared" si="5"/>
        <v>0</v>
      </c>
      <c r="P34" s="133">
        <f t="shared" si="6"/>
        <v>0</v>
      </c>
      <c r="Q34" s="150">
        <f t="shared" si="7"/>
        <v>0</v>
      </c>
      <c r="R34" s="150">
        <f t="shared" si="8"/>
        <v>0</v>
      </c>
      <c r="S34" s="150">
        <f t="shared" si="9"/>
        <v>177.28699999999981</v>
      </c>
    </row>
    <row r="35" spans="1:19" s="15" customFormat="1" ht="33" customHeight="1">
      <c r="A35" s="81">
        <v>24</v>
      </c>
      <c r="B35" s="134" t="s">
        <v>223</v>
      </c>
      <c r="C35" s="81" t="s">
        <v>108</v>
      </c>
      <c r="D35" s="100">
        <v>6500</v>
      </c>
      <c r="E35" s="100">
        <f t="shared" si="14"/>
        <v>11.436999999999999</v>
      </c>
      <c r="F35" s="100"/>
      <c r="G35" s="100">
        <v>11.436999999999999</v>
      </c>
      <c r="H35" s="100">
        <v>0</v>
      </c>
      <c r="I35" s="100">
        <v>6188.5630000000001</v>
      </c>
      <c r="J35" s="100"/>
      <c r="K35" s="100">
        <v>6188.5630000000001</v>
      </c>
      <c r="L35" s="100"/>
      <c r="M35" s="89" t="s">
        <v>238</v>
      </c>
      <c r="N35" s="132">
        <f t="shared" si="4"/>
        <v>311.4369999999999</v>
      </c>
      <c r="O35" s="150">
        <f t="shared" si="5"/>
        <v>11.436999999999999</v>
      </c>
      <c r="P35" s="133">
        <f t="shared" si="6"/>
        <v>0</v>
      </c>
      <c r="Q35" s="150">
        <f t="shared" si="7"/>
        <v>11.436999999999999</v>
      </c>
      <c r="R35" s="150">
        <f t="shared" si="8"/>
        <v>0</v>
      </c>
      <c r="S35" s="150">
        <f t="shared" si="9"/>
        <v>311.4369999999999</v>
      </c>
    </row>
    <row r="36" spans="1:19" s="15" customFormat="1" ht="33" customHeight="1">
      <c r="A36" s="81">
        <v>25</v>
      </c>
      <c r="B36" s="134" t="s">
        <v>224</v>
      </c>
      <c r="C36" s="81" t="s">
        <v>132</v>
      </c>
      <c r="D36" s="100">
        <v>1730</v>
      </c>
      <c r="E36" s="100">
        <f t="shared" si="14"/>
        <v>0.4</v>
      </c>
      <c r="F36" s="100"/>
      <c r="G36" s="100">
        <v>0.4</v>
      </c>
      <c r="H36" s="100">
        <v>0</v>
      </c>
      <c r="I36" s="100">
        <v>1654.0419999999999</v>
      </c>
      <c r="J36" s="100">
        <f>E36</f>
        <v>0.4</v>
      </c>
      <c r="K36" s="100">
        <v>1654.0419999999999</v>
      </c>
      <c r="L36" s="100">
        <f>E36</f>
        <v>0.4</v>
      </c>
      <c r="M36" s="89" t="s">
        <v>233</v>
      </c>
      <c r="N36" s="132">
        <f t="shared" si="4"/>
        <v>75.958000000000084</v>
      </c>
      <c r="O36" s="150">
        <f t="shared" si="5"/>
        <v>0</v>
      </c>
      <c r="P36" s="133">
        <f t="shared" si="6"/>
        <v>0</v>
      </c>
      <c r="Q36" s="150">
        <f t="shared" si="7"/>
        <v>0</v>
      </c>
      <c r="R36" s="150">
        <f t="shared" si="8"/>
        <v>0</v>
      </c>
      <c r="S36" s="150">
        <f t="shared" si="9"/>
        <v>75.958000000000084</v>
      </c>
    </row>
    <row r="37" spans="1:19" s="15" customFormat="1" ht="33" customHeight="1">
      <c r="A37" s="96">
        <v>26</v>
      </c>
      <c r="B37" s="135" t="s">
        <v>225</v>
      </c>
      <c r="C37" s="96" t="s">
        <v>42</v>
      </c>
      <c r="D37" s="101">
        <v>5000</v>
      </c>
      <c r="E37" s="100">
        <f t="shared" si="14"/>
        <v>244.36099999999999</v>
      </c>
      <c r="F37" s="101"/>
      <c r="G37" s="101">
        <v>244.36099999999999</v>
      </c>
      <c r="H37" s="101">
        <v>0</v>
      </c>
      <c r="I37" s="101">
        <v>4912.0060000000003</v>
      </c>
      <c r="J37" s="101">
        <f>E37</f>
        <v>244.36099999999999</v>
      </c>
      <c r="K37" s="101">
        <v>4912.0060000000003</v>
      </c>
      <c r="L37" s="100">
        <f>E37</f>
        <v>244.36099999999999</v>
      </c>
      <c r="M37" s="89" t="s">
        <v>233</v>
      </c>
      <c r="N37" s="132">
        <f t="shared" si="4"/>
        <v>87.993999999999687</v>
      </c>
      <c r="O37" s="150">
        <f t="shared" si="5"/>
        <v>0</v>
      </c>
      <c r="P37" s="133">
        <f t="shared" si="6"/>
        <v>0</v>
      </c>
      <c r="Q37" s="150">
        <f t="shared" si="7"/>
        <v>0</v>
      </c>
      <c r="R37" s="150">
        <f t="shared" si="8"/>
        <v>0</v>
      </c>
      <c r="S37" s="150">
        <f t="shared" si="9"/>
        <v>87.993999999999687</v>
      </c>
    </row>
    <row r="38" spans="1:19" s="15" customFormat="1" ht="33" customHeight="1">
      <c r="A38" s="136" t="s">
        <v>46</v>
      </c>
      <c r="B38" s="23" t="s">
        <v>232</v>
      </c>
      <c r="C38" s="20"/>
      <c r="D38" s="122">
        <f t="shared" ref="D38:L38" si="17">D39</f>
        <v>13100</v>
      </c>
      <c r="E38" s="122">
        <f>F38+G38</f>
        <v>9300</v>
      </c>
      <c r="F38" s="122">
        <f>F39</f>
        <v>9300</v>
      </c>
      <c r="G38" s="122"/>
      <c r="H38" s="122">
        <f t="shared" si="17"/>
        <v>3070</v>
      </c>
      <c r="I38" s="122">
        <f t="shared" si="17"/>
        <v>3070</v>
      </c>
      <c r="J38" s="122">
        <f t="shared" si="17"/>
        <v>4170</v>
      </c>
      <c r="K38" s="122">
        <f t="shared" si="17"/>
        <v>4170</v>
      </c>
      <c r="L38" s="122">
        <f t="shared" si="17"/>
        <v>9300</v>
      </c>
      <c r="M38" s="19"/>
      <c r="N38" s="132">
        <f t="shared" si="4"/>
        <v>8930</v>
      </c>
      <c r="O38" s="150">
        <f t="shared" si="5"/>
        <v>5130</v>
      </c>
      <c r="P38" s="133">
        <f t="shared" si="6"/>
        <v>-1100</v>
      </c>
      <c r="Q38" s="150">
        <f t="shared" si="7"/>
        <v>0</v>
      </c>
      <c r="R38" s="150">
        <f t="shared" si="8"/>
        <v>5130</v>
      </c>
      <c r="S38" s="150">
        <f t="shared" si="9"/>
        <v>3800</v>
      </c>
    </row>
    <row r="39" spans="1:19" s="15" customFormat="1">
      <c r="A39" s="21" t="s">
        <v>28</v>
      </c>
      <c r="B39" s="116" t="s">
        <v>121</v>
      </c>
      <c r="C39" s="20"/>
      <c r="D39" s="122">
        <f t="shared" ref="D39:K39" si="18">SUM(D40:D45)</f>
        <v>13100</v>
      </c>
      <c r="E39" s="122">
        <f>F39+G39</f>
        <v>9300</v>
      </c>
      <c r="F39" s="122">
        <f t="shared" si="18"/>
        <v>9300</v>
      </c>
      <c r="G39" s="122"/>
      <c r="H39" s="122">
        <f t="shared" si="18"/>
        <v>3070</v>
      </c>
      <c r="I39" s="122">
        <f t="shared" si="18"/>
        <v>3070</v>
      </c>
      <c r="J39" s="122">
        <f t="shared" si="18"/>
        <v>4170</v>
      </c>
      <c r="K39" s="122">
        <f t="shared" si="18"/>
        <v>4170</v>
      </c>
      <c r="L39" s="122">
        <f t="shared" ref="L39" si="19">SUM(L40:L45)</f>
        <v>9300</v>
      </c>
      <c r="M39" s="19"/>
      <c r="N39" s="132">
        <f t="shared" si="4"/>
        <v>8930</v>
      </c>
      <c r="O39" s="150">
        <f t="shared" si="5"/>
        <v>5130</v>
      </c>
      <c r="P39" s="133">
        <f>+I39-K39</f>
        <v>-1100</v>
      </c>
      <c r="Q39" s="150">
        <f t="shared" si="7"/>
        <v>0</v>
      </c>
      <c r="R39" s="150">
        <f t="shared" si="8"/>
        <v>5130</v>
      </c>
      <c r="S39" s="150">
        <f t="shared" si="9"/>
        <v>3800</v>
      </c>
    </row>
    <row r="40" spans="1:19" s="15" customFormat="1" ht="47.25">
      <c r="A40" s="49">
        <v>1</v>
      </c>
      <c r="B40" s="88" t="s">
        <v>122</v>
      </c>
      <c r="C40" s="20" t="s">
        <v>201</v>
      </c>
      <c r="D40" s="104">
        <v>1500</v>
      </c>
      <c r="E40" s="100">
        <f t="shared" ref="E40:E45" si="20">F40+G40</f>
        <v>1200</v>
      </c>
      <c r="F40" s="104">
        <v>1200</v>
      </c>
      <c r="G40" s="104"/>
      <c r="H40" s="104">
        <v>470</v>
      </c>
      <c r="I40" s="104">
        <v>470</v>
      </c>
      <c r="J40" s="104">
        <v>470</v>
      </c>
      <c r="K40" s="104">
        <v>470</v>
      </c>
      <c r="L40" s="104">
        <f t="shared" ref="L40:L45" si="21">E40</f>
        <v>1200</v>
      </c>
      <c r="M40" s="19"/>
      <c r="N40" s="132">
        <f t="shared" si="4"/>
        <v>1030</v>
      </c>
      <c r="O40" s="150">
        <f t="shared" si="5"/>
        <v>730</v>
      </c>
      <c r="P40" s="133">
        <f t="shared" si="6"/>
        <v>0</v>
      </c>
      <c r="Q40" s="150">
        <f t="shared" si="7"/>
        <v>0</v>
      </c>
      <c r="R40" s="150">
        <f t="shared" si="8"/>
        <v>730</v>
      </c>
      <c r="S40" s="150">
        <f t="shared" si="9"/>
        <v>300</v>
      </c>
    </row>
    <row r="41" spans="1:19" s="15" customFormat="1" ht="24.75" customHeight="1">
      <c r="A41" s="49">
        <v>2</v>
      </c>
      <c r="B41" s="88" t="s">
        <v>123</v>
      </c>
      <c r="C41" s="20" t="s">
        <v>128</v>
      </c>
      <c r="D41" s="104">
        <v>1500</v>
      </c>
      <c r="E41" s="100">
        <f t="shared" si="20"/>
        <v>1200</v>
      </c>
      <c r="F41" s="104">
        <v>1200</v>
      </c>
      <c r="G41" s="104"/>
      <c r="H41" s="104">
        <v>450</v>
      </c>
      <c r="I41" s="104">
        <v>450</v>
      </c>
      <c r="J41" s="104">
        <v>450</v>
      </c>
      <c r="K41" s="104">
        <f t="shared" ref="K41:K44" si="22">J41</f>
        <v>450</v>
      </c>
      <c r="L41" s="104">
        <f t="shared" si="21"/>
        <v>1200</v>
      </c>
      <c r="M41" s="19"/>
      <c r="N41" s="132">
        <f t="shared" si="4"/>
        <v>1050</v>
      </c>
      <c r="O41" s="150">
        <f t="shared" si="5"/>
        <v>750</v>
      </c>
      <c r="P41" s="133">
        <f t="shared" si="6"/>
        <v>0</v>
      </c>
      <c r="Q41" s="150">
        <f t="shared" si="7"/>
        <v>0</v>
      </c>
      <c r="R41" s="150">
        <f t="shared" si="8"/>
        <v>750</v>
      </c>
      <c r="S41" s="150">
        <f t="shared" si="9"/>
        <v>300</v>
      </c>
    </row>
    <row r="42" spans="1:19" s="15" customFormat="1" ht="31.5">
      <c r="A42" s="49">
        <v>3</v>
      </c>
      <c r="B42" s="88" t="s">
        <v>124</v>
      </c>
      <c r="C42" s="20" t="s">
        <v>174</v>
      </c>
      <c r="D42" s="104">
        <v>1500</v>
      </c>
      <c r="E42" s="100">
        <f t="shared" si="20"/>
        <v>1000</v>
      </c>
      <c r="F42" s="104">
        <v>1000</v>
      </c>
      <c r="G42" s="104"/>
      <c r="H42" s="104">
        <v>400</v>
      </c>
      <c r="I42" s="104">
        <v>400</v>
      </c>
      <c r="J42" s="104">
        <v>400</v>
      </c>
      <c r="K42" s="104">
        <f t="shared" si="22"/>
        <v>400</v>
      </c>
      <c r="L42" s="104">
        <f t="shared" si="21"/>
        <v>1000</v>
      </c>
      <c r="M42" s="19"/>
      <c r="N42" s="132">
        <f t="shared" si="4"/>
        <v>1100</v>
      </c>
      <c r="O42" s="150">
        <f t="shared" si="5"/>
        <v>600</v>
      </c>
      <c r="P42" s="133">
        <f t="shared" si="6"/>
        <v>0</v>
      </c>
      <c r="Q42" s="150">
        <f t="shared" si="7"/>
        <v>0</v>
      </c>
      <c r="R42" s="150">
        <f t="shared" si="8"/>
        <v>600</v>
      </c>
      <c r="S42" s="150">
        <f t="shared" si="9"/>
        <v>500</v>
      </c>
    </row>
    <row r="43" spans="1:19" s="16" customFormat="1" ht="47.25">
      <c r="A43" s="49">
        <v>4</v>
      </c>
      <c r="B43" s="88" t="s">
        <v>125</v>
      </c>
      <c r="C43" s="20" t="s">
        <v>30</v>
      </c>
      <c r="D43" s="104">
        <v>100</v>
      </c>
      <c r="E43" s="100">
        <f t="shared" si="20"/>
        <v>100</v>
      </c>
      <c r="F43" s="104">
        <v>100</v>
      </c>
      <c r="G43" s="104"/>
      <c r="H43" s="104">
        <v>100</v>
      </c>
      <c r="I43" s="104">
        <v>100</v>
      </c>
      <c r="J43" s="104">
        <v>100</v>
      </c>
      <c r="K43" s="104">
        <f t="shared" si="22"/>
        <v>100</v>
      </c>
      <c r="L43" s="104">
        <f t="shared" si="21"/>
        <v>100</v>
      </c>
      <c r="M43" s="89"/>
      <c r="N43" s="132">
        <f t="shared" si="4"/>
        <v>0</v>
      </c>
      <c r="O43" s="150">
        <f t="shared" si="5"/>
        <v>0</v>
      </c>
      <c r="P43" s="133">
        <f t="shared" si="6"/>
        <v>0</v>
      </c>
      <c r="Q43" s="150">
        <f t="shared" si="7"/>
        <v>0</v>
      </c>
      <c r="R43" s="150">
        <f t="shared" si="8"/>
        <v>0</v>
      </c>
      <c r="S43" s="150">
        <f t="shared" si="9"/>
        <v>0</v>
      </c>
    </row>
    <row r="44" spans="1:19" s="16" customFormat="1" ht="27" customHeight="1">
      <c r="A44" s="49">
        <v>5</v>
      </c>
      <c r="B44" s="88" t="s">
        <v>126</v>
      </c>
      <c r="C44" s="20" t="s">
        <v>108</v>
      </c>
      <c r="D44" s="104">
        <v>5500</v>
      </c>
      <c r="E44" s="100">
        <f t="shared" si="20"/>
        <v>4000</v>
      </c>
      <c r="F44" s="104">
        <v>4000</v>
      </c>
      <c r="G44" s="104"/>
      <c r="H44" s="104">
        <v>900</v>
      </c>
      <c r="I44" s="156">
        <f>H44</f>
        <v>900</v>
      </c>
      <c r="J44" s="104">
        <v>2000</v>
      </c>
      <c r="K44" s="156">
        <f t="shared" si="22"/>
        <v>2000</v>
      </c>
      <c r="L44" s="104">
        <f t="shared" si="21"/>
        <v>4000</v>
      </c>
      <c r="M44" s="117"/>
      <c r="N44" s="132">
        <f t="shared" si="4"/>
        <v>3500</v>
      </c>
      <c r="O44" s="150">
        <f t="shared" si="5"/>
        <v>2000</v>
      </c>
      <c r="P44" s="151">
        <f t="shared" si="6"/>
        <v>-1100</v>
      </c>
      <c r="Q44" s="150">
        <f t="shared" si="7"/>
        <v>0</v>
      </c>
      <c r="R44" s="150">
        <f t="shared" si="8"/>
        <v>2000</v>
      </c>
      <c r="S44" s="150">
        <f t="shared" si="9"/>
        <v>1500</v>
      </c>
    </row>
    <row r="45" spans="1:19" s="16" customFormat="1" ht="27.75" customHeight="1">
      <c r="A45" s="49">
        <v>6</v>
      </c>
      <c r="B45" s="88" t="s">
        <v>127</v>
      </c>
      <c r="C45" s="81" t="s">
        <v>128</v>
      </c>
      <c r="D45" s="104">
        <v>3000</v>
      </c>
      <c r="E45" s="100">
        <f t="shared" si="20"/>
        <v>1800</v>
      </c>
      <c r="F45" s="104">
        <v>1800</v>
      </c>
      <c r="G45" s="104"/>
      <c r="H45" s="104">
        <v>750</v>
      </c>
      <c r="I45" s="104">
        <f>H45</f>
        <v>750</v>
      </c>
      <c r="J45" s="104">
        <v>750</v>
      </c>
      <c r="K45" s="104">
        <v>750</v>
      </c>
      <c r="L45" s="104">
        <f t="shared" si="21"/>
        <v>1800</v>
      </c>
      <c r="M45" s="117"/>
      <c r="N45" s="132">
        <f t="shared" si="4"/>
        <v>2250</v>
      </c>
      <c r="O45" s="150">
        <f t="shared" si="5"/>
        <v>1050</v>
      </c>
      <c r="P45" s="133">
        <f t="shared" si="6"/>
        <v>0</v>
      </c>
      <c r="Q45" s="150">
        <f t="shared" si="7"/>
        <v>0</v>
      </c>
      <c r="R45" s="150">
        <f t="shared" si="8"/>
        <v>1050</v>
      </c>
      <c r="S45" s="150">
        <f t="shared" si="9"/>
        <v>1200</v>
      </c>
    </row>
    <row r="46" spans="1:19" s="16" customFormat="1" ht="23.25" customHeight="1">
      <c r="A46" s="17" t="s">
        <v>129</v>
      </c>
      <c r="B46" s="18" t="s">
        <v>130</v>
      </c>
      <c r="C46" s="20"/>
      <c r="D46" s="122">
        <f t="shared" ref="D46:L46" si="23">D47</f>
        <v>40850</v>
      </c>
      <c r="E46" s="122">
        <f>F46+G46</f>
        <v>7393.8680000000004</v>
      </c>
      <c r="F46" s="122">
        <f>F47</f>
        <v>7300</v>
      </c>
      <c r="G46" s="122">
        <f>G47</f>
        <v>93.867999999999995</v>
      </c>
      <c r="H46" s="122">
        <f t="shared" si="23"/>
        <v>5712.5460000000003</v>
      </c>
      <c r="I46" s="122">
        <f t="shared" si="23"/>
        <v>38784.251000000004</v>
      </c>
      <c r="J46" s="122">
        <f t="shared" si="23"/>
        <v>6499.6010000000006</v>
      </c>
      <c r="K46" s="122">
        <f t="shared" si="23"/>
        <v>36951.786</v>
      </c>
      <c r="L46" s="122">
        <f t="shared" si="23"/>
        <v>7393.8680000000004</v>
      </c>
      <c r="M46" s="89"/>
      <c r="N46" s="132">
        <f t="shared" si="4"/>
        <v>3898.2139999999999</v>
      </c>
      <c r="O46" s="150">
        <f t="shared" si="5"/>
        <v>894.26699999999983</v>
      </c>
      <c r="P46" s="133">
        <f t="shared" si="6"/>
        <v>1832.4650000000038</v>
      </c>
      <c r="Q46" s="150">
        <f t="shared" si="7"/>
        <v>0</v>
      </c>
      <c r="R46" s="150">
        <f t="shared" si="8"/>
        <v>894.26699999999983</v>
      </c>
      <c r="S46" s="150">
        <f t="shared" si="9"/>
        <v>3003.9470000000001</v>
      </c>
    </row>
    <row r="47" spans="1:19" s="16" customFormat="1" ht="23.25" customHeight="1">
      <c r="A47" s="17" t="s">
        <v>23</v>
      </c>
      <c r="B47" s="18" t="s">
        <v>231</v>
      </c>
      <c r="C47" s="20"/>
      <c r="D47" s="122">
        <f t="shared" ref="D47:K47" si="24">SUM(D49:D59)</f>
        <v>40850</v>
      </c>
      <c r="E47" s="122">
        <f>F47+G47</f>
        <v>7393.8680000000004</v>
      </c>
      <c r="F47" s="122">
        <f>F48</f>
        <v>7300</v>
      </c>
      <c r="G47" s="122">
        <f>G48</f>
        <v>93.867999999999995</v>
      </c>
      <c r="H47" s="122">
        <f t="shared" si="24"/>
        <v>5712.5460000000003</v>
      </c>
      <c r="I47" s="122">
        <f t="shared" si="24"/>
        <v>38784.251000000004</v>
      </c>
      <c r="J47" s="122">
        <f t="shared" si="24"/>
        <v>6499.6010000000006</v>
      </c>
      <c r="K47" s="122">
        <f t="shared" si="24"/>
        <v>36951.786</v>
      </c>
      <c r="L47" s="122">
        <f t="shared" ref="L47" si="25">SUM(L49:L59)</f>
        <v>7393.8680000000004</v>
      </c>
      <c r="M47" s="129"/>
      <c r="N47" s="132">
        <f t="shared" si="4"/>
        <v>3898.2139999999999</v>
      </c>
      <c r="O47" s="150">
        <f t="shared" si="5"/>
        <v>894.26699999999983</v>
      </c>
      <c r="P47" s="133">
        <f t="shared" si="6"/>
        <v>1832.4650000000038</v>
      </c>
      <c r="Q47" s="150">
        <f t="shared" si="7"/>
        <v>0</v>
      </c>
      <c r="R47" s="150">
        <f t="shared" si="8"/>
        <v>894.26699999999983</v>
      </c>
      <c r="S47" s="150">
        <f t="shared" si="9"/>
        <v>3003.9470000000001</v>
      </c>
    </row>
    <row r="48" spans="1:19" s="16" customFormat="1" ht="23.25" customHeight="1">
      <c r="A48" s="20" t="s">
        <v>28</v>
      </c>
      <c r="B48" s="18" t="s">
        <v>100</v>
      </c>
      <c r="C48" s="20"/>
      <c r="D48" s="122">
        <f t="shared" ref="D48:K48" si="26">SUM(D49:D59)</f>
        <v>40850</v>
      </c>
      <c r="E48" s="122">
        <f>F48+G48</f>
        <v>7393.8680000000004</v>
      </c>
      <c r="F48" s="122">
        <f t="shared" si="26"/>
        <v>7300</v>
      </c>
      <c r="G48" s="122">
        <f t="shared" si="26"/>
        <v>93.867999999999995</v>
      </c>
      <c r="H48" s="122">
        <f t="shared" si="26"/>
        <v>5712.5460000000003</v>
      </c>
      <c r="I48" s="122">
        <f t="shared" si="26"/>
        <v>38784.251000000004</v>
      </c>
      <c r="J48" s="122">
        <f t="shared" si="26"/>
        <v>6499.6010000000006</v>
      </c>
      <c r="K48" s="122">
        <f t="shared" si="26"/>
        <v>36951.786</v>
      </c>
      <c r="L48" s="122">
        <f t="shared" ref="L48" si="27">SUM(L49:L59)</f>
        <v>7393.8680000000004</v>
      </c>
      <c r="M48" s="121"/>
      <c r="N48" s="132">
        <f t="shared" si="4"/>
        <v>3898.2139999999999</v>
      </c>
      <c r="O48" s="150">
        <f t="shared" si="5"/>
        <v>894.26699999999983</v>
      </c>
      <c r="P48" s="133">
        <f t="shared" si="6"/>
        <v>1832.4650000000038</v>
      </c>
      <c r="Q48" s="150">
        <f t="shared" si="7"/>
        <v>0</v>
      </c>
      <c r="R48" s="150">
        <f t="shared" si="8"/>
        <v>894.26699999999983</v>
      </c>
      <c r="S48" s="150">
        <f t="shared" si="9"/>
        <v>3003.9470000000001</v>
      </c>
    </row>
    <row r="49" spans="1:19" s="15" customFormat="1" ht="30" customHeight="1">
      <c r="A49" s="81">
        <v>1</v>
      </c>
      <c r="B49" s="88" t="s">
        <v>131</v>
      </c>
      <c r="C49" s="81" t="s">
        <v>132</v>
      </c>
      <c r="D49" s="103">
        <v>3000</v>
      </c>
      <c r="E49" s="104">
        <f>F49+G49</f>
        <v>1300</v>
      </c>
      <c r="F49" s="104">
        <v>1300</v>
      </c>
      <c r="G49" s="104"/>
      <c r="H49" s="104">
        <v>1344.9639999999999</v>
      </c>
      <c r="I49" s="104">
        <f>1272.236+H49</f>
        <v>2617.1999999999998</v>
      </c>
      <c r="J49" s="104">
        <v>500</v>
      </c>
      <c r="K49" s="104">
        <f>1272.236+J49</f>
        <v>1772.2360000000001</v>
      </c>
      <c r="L49" s="104">
        <f t="shared" ref="L49:L59" si="28">E49</f>
        <v>1300</v>
      </c>
      <c r="M49" s="89" t="s">
        <v>241</v>
      </c>
      <c r="N49" s="132">
        <f t="shared" si="4"/>
        <v>1227.7639999999999</v>
      </c>
      <c r="O49" s="150">
        <f t="shared" si="5"/>
        <v>800</v>
      </c>
      <c r="P49" s="133">
        <f t="shared" si="6"/>
        <v>844.96399999999971</v>
      </c>
      <c r="Q49" s="150">
        <f t="shared" si="7"/>
        <v>0</v>
      </c>
      <c r="R49" s="150">
        <f t="shared" si="8"/>
        <v>800</v>
      </c>
      <c r="S49" s="150">
        <f t="shared" si="9"/>
        <v>427.7639999999999</v>
      </c>
    </row>
    <row r="50" spans="1:19" s="15" customFormat="1" ht="23.25" customHeight="1">
      <c r="A50" s="81">
        <v>2</v>
      </c>
      <c r="B50" s="88" t="s">
        <v>133</v>
      </c>
      <c r="C50" s="81" t="s">
        <v>41</v>
      </c>
      <c r="D50" s="103">
        <v>2500</v>
      </c>
      <c r="E50" s="104">
        <f t="shared" ref="E50:E59" si="29">F50+G50</f>
        <v>1050</v>
      </c>
      <c r="F50" s="104">
        <v>1050</v>
      </c>
      <c r="G50" s="104"/>
      <c r="H50" s="104">
        <v>0</v>
      </c>
      <c r="I50" s="104">
        <v>2050</v>
      </c>
      <c r="J50" s="104">
        <v>1050</v>
      </c>
      <c r="K50" s="104">
        <v>2050</v>
      </c>
      <c r="L50" s="104">
        <f t="shared" si="28"/>
        <v>1050</v>
      </c>
      <c r="M50" s="89" t="s">
        <v>233</v>
      </c>
      <c r="N50" s="132">
        <f t="shared" si="4"/>
        <v>450</v>
      </c>
      <c r="O50" s="150">
        <f t="shared" si="5"/>
        <v>0</v>
      </c>
      <c r="P50" s="133">
        <f t="shared" si="6"/>
        <v>0</v>
      </c>
      <c r="Q50" s="150">
        <f t="shared" si="7"/>
        <v>0</v>
      </c>
      <c r="R50" s="150">
        <f t="shared" si="8"/>
        <v>0</v>
      </c>
      <c r="S50" s="150">
        <f t="shared" si="9"/>
        <v>450</v>
      </c>
    </row>
    <row r="51" spans="1:19" s="15" customFormat="1" ht="31.5" customHeight="1">
      <c r="A51" s="81">
        <v>3</v>
      </c>
      <c r="B51" s="88" t="s">
        <v>134</v>
      </c>
      <c r="C51" s="81" t="s">
        <v>41</v>
      </c>
      <c r="D51" s="103">
        <v>1250</v>
      </c>
      <c r="E51" s="104">
        <f t="shared" si="29"/>
        <v>450</v>
      </c>
      <c r="F51" s="104">
        <v>450</v>
      </c>
      <c r="G51" s="104"/>
      <c r="H51" s="104">
        <v>0</v>
      </c>
      <c r="I51" s="104">
        <f>1150.825-7.125</f>
        <v>1143.7</v>
      </c>
      <c r="J51" s="104">
        <v>415.69200000000001</v>
      </c>
      <c r="K51" s="104">
        <v>1143.7</v>
      </c>
      <c r="L51" s="104">
        <f t="shared" si="28"/>
        <v>450</v>
      </c>
      <c r="M51" s="89" t="s">
        <v>236</v>
      </c>
      <c r="N51" s="132">
        <f t="shared" si="4"/>
        <v>106.29999999999995</v>
      </c>
      <c r="O51" s="150">
        <f t="shared" si="5"/>
        <v>34.307999999999993</v>
      </c>
      <c r="P51" s="133">
        <f t="shared" si="6"/>
        <v>0</v>
      </c>
      <c r="Q51" s="150">
        <f t="shared" si="7"/>
        <v>0</v>
      </c>
      <c r="R51" s="150">
        <f t="shared" si="8"/>
        <v>34.307999999999993</v>
      </c>
      <c r="S51" s="150">
        <f t="shared" si="9"/>
        <v>71.991999999999962</v>
      </c>
    </row>
    <row r="52" spans="1:19" s="15" customFormat="1" ht="31.5" customHeight="1">
      <c r="A52" s="81">
        <v>4</v>
      </c>
      <c r="B52" s="88" t="s">
        <v>135</v>
      </c>
      <c r="C52" s="81" t="s">
        <v>118</v>
      </c>
      <c r="D52" s="103">
        <v>3900</v>
      </c>
      <c r="E52" s="104">
        <f t="shared" si="29"/>
        <v>1500</v>
      </c>
      <c r="F52" s="104">
        <v>1500</v>
      </c>
      <c r="G52" s="104"/>
      <c r="H52" s="104">
        <v>0</v>
      </c>
      <c r="I52" s="104">
        <v>3842.46</v>
      </c>
      <c r="J52" s="104">
        <v>1500</v>
      </c>
      <c r="K52" s="104">
        <v>3500</v>
      </c>
      <c r="L52" s="104">
        <f t="shared" si="28"/>
        <v>1500</v>
      </c>
      <c r="M52" s="89" t="s">
        <v>233</v>
      </c>
      <c r="N52" s="132">
        <f t="shared" si="4"/>
        <v>400</v>
      </c>
      <c r="O52" s="150">
        <f t="shared" si="5"/>
        <v>0</v>
      </c>
      <c r="P52" s="133">
        <f t="shared" si="6"/>
        <v>342.46000000000004</v>
      </c>
      <c r="Q52" s="150">
        <f t="shared" si="7"/>
        <v>0</v>
      </c>
      <c r="R52" s="150">
        <f t="shared" si="8"/>
        <v>0</v>
      </c>
      <c r="S52" s="150">
        <f t="shared" si="9"/>
        <v>400</v>
      </c>
    </row>
    <row r="53" spans="1:19" s="15" customFormat="1" ht="31.5">
      <c r="A53" s="81">
        <v>5</v>
      </c>
      <c r="B53" s="88" t="s">
        <v>136</v>
      </c>
      <c r="C53" s="81" t="s">
        <v>41</v>
      </c>
      <c r="D53" s="103">
        <v>6000</v>
      </c>
      <c r="E53" s="104">
        <f t="shared" si="29"/>
        <v>500</v>
      </c>
      <c r="F53" s="104">
        <v>500</v>
      </c>
      <c r="G53" s="104"/>
      <c r="H53" s="104">
        <v>1307.5820000000001</v>
      </c>
      <c r="I53" s="104">
        <v>5750.5820000000003</v>
      </c>
      <c r="J53" s="104">
        <v>500</v>
      </c>
      <c r="K53" s="104">
        <v>5500</v>
      </c>
      <c r="L53" s="104">
        <f t="shared" si="28"/>
        <v>500</v>
      </c>
      <c r="M53" s="98" t="s">
        <v>198</v>
      </c>
      <c r="N53" s="132">
        <f t="shared" si="4"/>
        <v>500</v>
      </c>
      <c r="O53" s="150">
        <f t="shared" si="5"/>
        <v>0</v>
      </c>
      <c r="P53" s="133">
        <f t="shared" si="6"/>
        <v>250.58200000000033</v>
      </c>
      <c r="Q53" s="150">
        <f t="shared" si="7"/>
        <v>0</v>
      </c>
      <c r="R53" s="150">
        <f t="shared" si="8"/>
        <v>0</v>
      </c>
      <c r="S53" s="150">
        <f t="shared" si="9"/>
        <v>500</v>
      </c>
    </row>
    <row r="54" spans="1:19" s="15" customFormat="1" ht="31.5">
      <c r="A54" s="81">
        <v>6</v>
      </c>
      <c r="B54" s="88" t="s">
        <v>137</v>
      </c>
      <c r="C54" s="81" t="s">
        <v>118</v>
      </c>
      <c r="D54" s="103">
        <v>14950</v>
      </c>
      <c r="E54" s="104">
        <f t="shared" si="29"/>
        <v>2500</v>
      </c>
      <c r="F54" s="104">
        <v>2500</v>
      </c>
      <c r="G54" s="104"/>
      <c r="H54" s="104">
        <v>3060</v>
      </c>
      <c r="I54" s="104">
        <v>14834.5</v>
      </c>
      <c r="J54" s="104">
        <v>2440.0410000000002</v>
      </c>
      <c r="K54" s="104">
        <v>14440.040999999999</v>
      </c>
      <c r="L54" s="104">
        <f t="shared" si="28"/>
        <v>2500</v>
      </c>
      <c r="M54" s="98" t="s">
        <v>199</v>
      </c>
      <c r="N54" s="132">
        <f t="shared" si="4"/>
        <v>509.95900000000074</v>
      </c>
      <c r="O54" s="150">
        <f t="shared" si="5"/>
        <v>59.958999999999833</v>
      </c>
      <c r="P54" s="133">
        <f t="shared" si="6"/>
        <v>394.45900000000074</v>
      </c>
      <c r="Q54" s="150">
        <f t="shared" si="7"/>
        <v>0</v>
      </c>
      <c r="R54" s="150">
        <f t="shared" si="8"/>
        <v>59.958999999999833</v>
      </c>
      <c r="S54" s="150">
        <f t="shared" si="9"/>
        <v>450.00000000000091</v>
      </c>
    </row>
    <row r="55" spans="1:19" s="15" customFormat="1" ht="40.5" customHeight="1">
      <c r="A55" s="81">
        <v>7</v>
      </c>
      <c r="B55" s="88" t="s">
        <v>226</v>
      </c>
      <c r="C55" s="81" t="s">
        <v>40</v>
      </c>
      <c r="D55" s="103">
        <v>1350</v>
      </c>
      <c r="E55" s="104">
        <f t="shared" si="29"/>
        <v>7.6619999999999999</v>
      </c>
      <c r="F55" s="104"/>
      <c r="G55" s="104">
        <v>7.6619999999999999</v>
      </c>
      <c r="H55" s="104"/>
      <c r="I55" s="104">
        <v>1326.712</v>
      </c>
      <c r="J55" s="104">
        <f>E55</f>
        <v>7.6619999999999999</v>
      </c>
      <c r="K55" s="104">
        <f>I55</f>
        <v>1326.712</v>
      </c>
      <c r="L55" s="104">
        <f t="shared" si="28"/>
        <v>7.6619999999999999</v>
      </c>
      <c r="M55" s="125" t="s">
        <v>233</v>
      </c>
      <c r="N55" s="132">
        <f t="shared" si="4"/>
        <v>23.288000000000011</v>
      </c>
      <c r="O55" s="150">
        <f t="shared" si="5"/>
        <v>0</v>
      </c>
      <c r="P55" s="133">
        <f t="shared" si="6"/>
        <v>0</v>
      </c>
      <c r="Q55" s="150">
        <f t="shared" si="7"/>
        <v>0</v>
      </c>
      <c r="R55" s="150">
        <f t="shared" si="8"/>
        <v>0</v>
      </c>
      <c r="S55" s="150">
        <f t="shared" si="9"/>
        <v>23.288000000000011</v>
      </c>
    </row>
    <row r="56" spans="1:19" s="15" customFormat="1">
      <c r="A56" s="81">
        <v>8</v>
      </c>
      <c r="B56" s="88" t="s">
        <v>227</v>
      </c>
      <c r="C56" s="81" t="s">
        <v>41</v>
      </c>
      <c r="D56" s="103">
        <v>700</v>
      </c>
      <c r="E56" s="104">
        <f t="shared" si="29"/>
        <v>47.966000000000001</v>
      </c>
      <c r="F56" s="104"/>
      <c r="G56" s="104">
        <v>47.966000000000001</v>
      </c>
      <c r="H56" s="104"/>
      <c r="I56" s="104">
        <v>623.96600000000001</v>
      </c>
      <c r="J56" s="104">
        <f>E56</f>
        <v>47.966000000000001</v>
      </c>
      <c r="K56" s="104">
        <f>I56</f>
        <v>623.96600000000001</v>
      </c>
      <c r="L56" s="104">
        <f t="shared" si="28"/>
        <v>47.966000000000001</v>
      </c>
      <c r="M56" s="125" t="s">
        <v>233</v>
      </c>
      <c r="N56" s="132">
        <f t="shared" si="4"/>
        <v>76.033999999999992</v>
      </c>
      <c r="O56" s="150">
        <f t="shared" si="5"/>
        <v>0</v>
      </c>
      <c r="P56" s="133">
        <f t="shared" si="6"/>
        <v>0</v>
      </c>
      <c r="Q56" s="150">
        <f t="shared" si="7"/>
        <v>0</v>
      </c>
      <c r="R56" s="150">
        <f t="shared" si="8"/>
        <v>0</v>
      </c>
      <c r="S56" s="150">
        <f t="shared" si="9"/>
        <v>76.033999999999992</v>
      </c>
    </row>
    <row r="57" spans="1:19" s="15" customFormat="1">
      <c r="A57" s="81">
        <v>9</v>
      </c>
      <c r="B57" s="88" t="s">
        <v>228</v>
      </c>
      <c r="C57" s="81" t="s">
        <v>40</v>
      </c>
      <c r="D57" s="103">
        <v>2500</v>
      </c>
      <c r="E57" s="104">
        <f t="shared" si="29"/>
        <v>13.387</v>
      </c>
      <c r="F57" s="104"/>
      <c r="G57" s="104">
        <v>13.387</v>
      </c>
      <c r="H57" s="104"/>
      <c r="I57" s="104">
        <v>2314.83</v>
      </c>
      <c r="J57" s="104">
        <f>E57</f>
        <v>13.387</v>
      </c>
      <c r="K57" s="104">
        <f>I57</f>
        <v>2314.83</v>
      </c>
      <c r="L57" s="104">
        <f t="shared" si="28"/>
        <v>13.387</v>
      </c>
      <c r="M57" s="125" t="s">
        <v>233</v>
      </c>
      <c r="N57" s="132">
        <f t="shared" si="4"/>
        <v>185.17000000000007</v>
      </c>
      <c r="O57" s="150">
        <f t="shared" si="5"/>
        <v>0</v>
      </c>
      <c r="P57" s="133">
        <f t="shared" si="6"/>
        <v>0</v>
      </c>
      <c r="Q57" s="150">
        <f t="shared" si="7"/>
        <v>0</v>
      </c>
      <c r="R57" s="150">
        <f t="shared" si="8"/>
        <v>0</v>
      </c>
      <c r="S57" s="150">
        <f t="shared" si="9"/>
        <v>185.17000000000007</v>
      </c>
    </row>
    <row r="58" spans="1:19" s="15" customFormat="1">
      <c r="A58" s="81">
        <v>10</v>
      </c>
      <c r="B58" s="88" t="s">
        <v>229</v>
      </c>
      <c r="C58" s="81" t="s">
        <v>42</v>
      </c>
      <c r="D58" s="103">
        <v>2200</v>
      </c>
      <c r="E58" s="104">
        <f t="shared" si="29"/>
        <v>11.753</v>
      </c>
      <c r="F58" s="104"/>
      <c r="G58" s="104">
        <v>11.753</v>
      </c>
      <c r="H58" s="104"/>
      <c r="I58" s="104">
        <v>1977.2560000000001</v>
      </c>
      <c r="J58" s="104">
        <f>E58</f>
        <v>11.753</v>
      </c>
      <c r="K58" s="104">
        <f>I58</f>
        <v>1977.2560000000001</v>
      </c>
      <c r="L58" s="104">
        <f t="shared" si="28"/>
        <v>11.753</v>
      </c>
      <c r="M58" s="125" t="s">
        <v>233</v>
      </c>
      <c r="N58" s="132">
        <f t="shared" si="4"/>
        <v>222.74399999999991</v>
      </c>
      <c r="O58" s="150">
        <f t="shared" si="5"/>
        <v>0</v>
      </c>
      <c r="P58" s="133">
        <f t="shared" si="6"/>
        <v>0</v>
      </c>
      <c r="Q58" s="150">
        <f t="shared" si="7"/>
        <v>0</v>
      </c>
      <c r="R58" s="150">
        <f t="shared" si="8"/>
        <v>0</v>
      </c>
      <c r="S58" s="150">
        <f t="shared" si="9"/>
        <v>222.74399999999991</v>
      </c>
    </row>
    <row r="59" spans="1:19" s="15" customFormat="1">
      <c r="A59" s="81">
        <v>11</v>
      </c>
      <c r="B59" s="88" t="s">
        <v>230</v>
      </c>
      <c r="C59" s="81" t="s">
        <v>40</v>
      </c>
      <c r="D59" s="103">
        <v>2500</v>
      </c>
      <c r="E59" s="104">
        <f t="shared" si="29"/>
        <v>13.1</v>
      </c>
      <c r="F59" s="104"/>
      <c r="G59" s="104">
        <v>13.1</v>
      </c>
      <c r="H59" s="104"/>
      <c r="I59" s="104">
        <v>2303.0450000000001</v>
      </c>
      <c r="J59" s="104">
        <f>E59</f>
        <v>13.1</v>
      </c>
      <c r="K59" s="104">
        <f>I59</f>
        <v>2303.0450000000001</v>
      </c>
      <c r="L59" s="104">
        <f t="shared" si="28"/>
        <v>13.1</v>
      </c>
      <c r="M59" s="125" t="s">
        <v>233</v>
      </c>
      <c r="N59" s="132">
        <f t="shared" si="4"/>
        <v>196.95499999999993</v>
      </c>
      <c r="O59" s="150">
        <f t="shared" si="5"/>
        <v>0</v>
      </c>
      <c r="P59" s="133">
        <f t="shared" si="6"/>
        <v>0</v>
      </c>
      <c r="Q59" s="150">
        <f t="shared" si="7"/>
        <v>0</v>
      </c>
      <c r="R59" s="150">
        <f t="shared" si="8"/>
        <v>0</v>
      </c>
      <c r="S59" s="150">
        <f t="shared" si="9"/>
        <v>196.95499999999993</v>
      </c>
    </row>
    <row r="60" spans="1:19" s="15" customFormat="1" ht="27" hidden="1" customHeight="1">
      <c r="A60" s="17" t="s">
        <v>28</v>
      </c>
      <c r="B60" s="23" t="s">
        <v>66</v>
      </c>
      <c r="C60" s="20"/>
      <c r="D60" s="126">
        <f>SUM(D61:D62)</f>
        <v>0</v>
      </c>
      <c r="E60" s="126">
        <f>SUM(E61:E62)</f>
        <v>0</v>
      </c>
      <c r="F60" s="126"/>
      <c r="G60" s="126"/>
      <c r="H60" s="127"/>
      <c r="I60" s="126"/>
      <c r="J60" s="127"/>
      <c r="K60" s="127"/>
      <c r="L60" s="127"/>
      <c r="M60" s="18"/>
      <c r="N60" s="132">
        <f t="shared" si="4"/>
        <v>0</v>
      </c>
      <c r="O60" s="150">
        <f t="shared" si="5"/>
        <v>0</v>
      </c>
      <c r="P60" s="133">
        <f t="shared" si="6"/>
        <v>0</v>
      </c>
      <c r="Q60" s="150">
        <f t="shared" si="7"/>
        <v>0</v>
      </c>
      <c r="R60" s="150">
        <f t="shared" si="8"/>
        <v>0</v>
      </c>
      <c r="S60" s="150">
        <f t="shared" si="9"/>
        <v>0</v>
      </c>
    </row>
    <row r="61" spans="1:19" s="16" customFormat="1" ht="27" hidden="1" customHeight="1">
      <c r="A61" s="81"/>
      <c r="B61" s="116" t="s">
        <v>121</v>
      </c>
      <c r="C61" s="20"/>
      <c r="D61" s="104"/>
      <c r="E61" s="104"/>
      <c r="F61" s="104"/>
      <c r="G61" s="104"/>
      <c r="H61" s="128"/>
      <c r="I61" s="104"/>
      <c r="J61" s="128"/>
      <c r="K61" s="128"/>
      <c r="L61" s="128"/>
      <c r="M61" s="121"/>
      <c r="N61" s="132">
        <f t="shared" si="4"/>
        <v>0</v>
      </c>
      <c r="O61" s="150">
        <f t="shared" si="5"/>
        <v>0</v>
      </c>
      <c r="P61" s="133">
        <f t="shared" si="6"/>
        <v>0</v>
      </c>
      <c r="Q61" s="150">
        <f t="shared" si="7"/>
        <v>0</v>
      </c>
      <c r="R61" s="150">
        <f t="shared" si="8"/>
        <v>0</v>
      </c>
      <c r="S61" s="150">
        <f t="shared" si="9"/>
        <v>0</v>
      </c>
    </row>
    <row r="62" spans="1:19" s="16" customFormat="1" ht="27" hidden="1" customHeight="1">
      <c r="A62" s="81"/>
      <c r="B62" s="9"/>
      <c r="C62" s="81"/>
      <c r="D62" s="104"/>
      <c r="E62" s="104"/>
      <c r="F62" s="104"/>
      <c r="G62" s="104"/>
      <c r="H62" s="128"/>
      <c r="I62" s="104"/>
      <c r="J62" s="128"/>
      <c r="K62" s="128"/>
      <c r="L62" s="128"/>
      <c r="M62" s="121"/>
      <c r="N62" s="132">
        <f t="shared" si="4"/>
        <v>0</v>
      </c>
      <c r="O62" s="150">
        <f t="shared" si="5"/>
        <v>0</v>
      </c>
      <c r="P62" s="133">
        <f t="shared" si="6"/>
        <v>0</v>
      </c>
      <c r="Q62" s="150">
        <f t="shared" si="7"/>
        <v>0</v>
      </c>
      <c r="R62" s="150">
        <f t="shared" si="8"/>
        <v>0</v>
      </c>
      <c r="S62" s="150">
        <f t="shared" si="9"/>
        <v>0</v>
      </c>
    </row>
    <row r="63" spans="1:19" s="16" customFormat="1" ht="27" customHeight="1">
      <c r="A63" s="17" t="s">
        <v>138</v>
      </c>
      <c r="B63" s="116" t="s">
        <v>139</v>
      </c>
      <c r="C63" s="116"/>
      <c r="D63" s="122">
        <f t="shared" ref="D63:K63" si="30">D64+D72</f>
        <v>36170</v>
      </c>
      <c r="E63" s="122">
        <f>F63+G63</f>
        <v>10544.198</v>
      </c>
      <c r="F63" s="122">
        <f t="shared" si="30"/>
        <v>10544.198</v>
      </c>
      <c r="G63" s="122"/>
      <c r="H63" s="122">
        <f t="shared" si="30"/>
        <v>3184.4260000000004</v>
      </c>
      <c r="I63" s="122">
        <f t="shared" si="30"/>
        <v>17133.188999999998</v>
      </c>
      <c r="J63" s="122">
        <f t="shared" si="30"/>
        <v>4611.2150000000001</v>
      </c>
      <c r="K63" s="122">
        <f t="shared" si="30"/>
        <v>15302.273000000001</v>
      </c>
      <c r="L63" s="122">
        <f t="shared" ref="L63" si="31">L64+L72</f>
        <v>10064.198</v>
      </c>
      <c r="M63" s="117"/>
      <c r="N63" s="132">
        <f t="shared" si="4"/>
        <v>20867.726999999999</v>
      </c>
      <c r="O63" s="150">
        <f t="shared" si="5"/>
        <v>5932.9830000000002</v>
      </c>
      <c r="P63" s="133">
        <f t="shared" si="6"/>
        <v>1830.9159999999974</v>
      </c>
      <c r="Q63" s="150">
        <f t="shared" si="7"/>
        <v>480</v>
      </c>
      <c r="R63" s="150">
        <f t="shared" si="8"/>
        <v>5452.9830000000002</v>
      </c>
      <c r="S63" s="150">
        <f t="shared" si="9"/>
        <v>15414.743999999999</v>
      </c>
    </row>
    <row r="64" spans="1:19" s="16" customFormat="1" ht="27" customHeight="1">
      <c r="A64" s="17" t="s">
        <v>23</v>
      </c>
      <c r="B64" s="18" t="s">
        <v>231</v>
      </c>
      <c r="C64" s="118"/>
      <c r="D64" s="122">
        <f t="shared" ref="D64:K64" si="32">SUM(D66:D71)</f>
        <v>27850</v>
      </c>
      <c r="E64" s="122">
        <f>F64+G64</f>
        <v>6177.1980000000003</v>
      </c>
      <c r="F64" s="122">
        <f>F65</f>
        <v>6177.1980000000003</v>
      </c>
      <c r="G64" s="122"/>
      <c r="H64" s="122">
        <f t="shared" si="32"/>
        <v>1885.432</v>
      </c>
      <c r="I64" s="122">
        <f t="shared" si="32"/>
        <v>15834.195</v>
      </c>
      <c r="J64" s="122">
        <f t="shared" si="32"/>
        <v>3312.221</v>
      </c>
      <c r="K64" s="122">
        <f t="shared" si="32"/>
        <v>14003.279</v>
      </c>
      <c r="L64" s="122">
        <f t="shared" ref="L64" si="33">SUM(L66:L71)</f>
        <v>6177.1980000000003</v>
      </c>
      <c r="M64" s="89"/>
      <c r="N64" s="132">
        <f t="shared" si="4"/>
        <v>13846.721</v>
      </c>
      <c r="O64" s="150">
        <f t="shared" si="5"/>
        <v>2864.9770000000003</v>
      </c>
      <c r="P64" s="133">
        <f t="shared" si="6"/>
        <v>1830.9159999999993</v>
      </c>
      <c r="Q64" s="150">
        <f t="shared" si="7"/>
        <v>0</v>
      </c>
      <c r="R64" s="150">
        <f t="shared" si="8"/>
        <v>2864.9770000000003</v>
      </c>
      <c r="S64" s="150">
        <f t="shared" si="9"/>
        <v>10981.743999999999</v>
      </c>
    </row>
    <row r="65" spans="1:19" s="15" customFormat="1" ht="27" customHeight="1">
      <c r="A65" s="119" t="s">
        <v>28</v>
      </c>
      <c r="B65" s="18" t="s">
        <v>100</v>
      </c>
      <c r="C65" s="120"/>
      <c r="D65" s="122">
        <f t="shared" ref="D65:K65" si="34">SUM(D66:D71)</f>
        <v>27850</v>
      </c>
      <c r="E65" s="122">
        <f>F65+G65</f>
        <v>6177.1980000000003</v>
      </c>
      <c r="F65" s="122">
        <f t="shared" si="34"/>
        <v>6177.1980000000003</v>
      </c>
      <c r="G65" s="122"/>
      <c r="H65" s="122">
        <f t="shared" si="34"/>
        <v>1885.432</v>
      </c>
      <c r="I65" s="122">
        <f t="shared" si="34"/>
        <v>15834.195</v>
      </c>
      <c r="J65" s="122">
        <f t="shared" si="34"/>
        <v>3312.221</v>
      </c>
      <c r="K65" s="122">
        <f t="shared" si="34"/>
        <v>14003.279</v>
      </c>
      <c r="L65" s="122">
        <f t="shared" ref="L65" si="35">SUM(L66:L71)</f>
        <v>6177.1980000000003</v>
      </c>
      <c r="M65" s="89"/>
      <c r="N65" s="132">
        <f t="shared" si="4"/>
        <v>13846.721</v>
      </c>
      <c r="O65" s="150">
        <f t="shared" si="5"/>
        <v>2864.9770000000003</v>
      </c>
      <c r="P65" s="133">
        <f t="shared" si="6"/>
        <v>1830.9159999999993</v>
      </c>
      <c r="Q65" s="150">
        <f t="shared" si="7"/>
        <v>0</v>
      </c>
      <c r="R65" s="150">
        <f t="shared" si="8"/>
        <v>2864.9770000000003</v>
      </c>
      <c r="S65" s="150">
        <f t="shared" si="9"/>
        <v>10981.743999999999</v>
      </c>
    </row>
    <row r="66" spans="1:19" s="15" customFormat="1" ht="27" customHeight="1">
      <c r="A66" s="81">
        <v>1</v>
      </c>
      <c r="B66" s="88" t="s">
        <v>140</v>
      </c>
      <c r="C66" s="81" t="s">
        <v>30</v>
      </c>
      <c r="D66" s="103">
        <v>9300</v>
      </c>
      <c r="E66" s="104">
        <f>F66+G66</f>
        <v>2000</v>
      </c>
      <c r="F66" s="104">
        <v>2000</v>
      </c>
      <c r="G66" s="104"/>
      <c r="H66" s="104">
        <v>250</v>
      </c>
      <c r="I66" s="104">
        <v>1000</v>
      </c>
      <c r="J66" s="104">
        <v>500</v>
      </c>
      <c r="K66" s="104">
        <f>J66+500</f>
        <v>1000</v>
      </c>
      <c r="L66" s="104">
        <f t="shared" ref="L66:L71" si="36">E66</f>
        <v>2000</v>
      </c>
      <c r="M66" s="89" t="s">
        <v>241</v>
      </c>
      <c r="N66" s="132">
        <f t="shared" si="4"/>
        <v>8300</v>
      </c>
      <c r="O66" s="150">
        <f t="shared" si="5"/>
        <v>1500</v>
      </c>
      <c r="P66" s="133">
        <f t="shared" si="6"/>
        <v>0</v>
      </c>
      <c r="Q66" s="150">
        <f t="shared" si="7"/>
        <v>0</v>
      </c>
      <c r="R66" s="150">
        <f t="shared" si="8"/>
        <v>1500</v>
      </c>
      <c r="S66" s="150">
        <f t="shared" si="9"/>
        <v>6800</v>
      </c>
    </row>
    <row r="67" spans="1:19" s="15" customFormat="1" ht="27" customHeight="1">
      <c r="A67" s="81">
        <v>2</v>
      </c>
      <c r="B67" s="88" t="s">
        <v>141</v>
      </c>
      <c r="C67" s="81" t="s">
        <v>30</v>
      </c>
      <c r="D67" s="100">
        <v>5000</v>
      </c>
      <c r="E67" s="104">
        <f t="shared" ref="E67:E71" si="37">F67+G67</f>
        <v>459.19799999999998</v>
      </c>
      <c r="F67" s="100">
        <v>459.19799999999998</v>
      </c>
      <c r="G67" s="100"/>
      <c r="H67" s="100">
        <v>0</v>
      </c>
      <c r="I67" s="100">
        <v>4643.6410000000005</v>
      </c>
      <c r="J67" s="100">
        <f>E67</f>
        <v>459.19799999999998</v>
      </c>
      <c r="K67" s="100">
        <f>4184.443+J67</f>
        <v>4643.6410000000005</v>
      </c>
      <c r="L67" s="104">
        <f t="shared" si="36"/>
        <v>459.19799999999998</v>
      </c>
      <c r="M67" s="123" t="s">
        <v>233</v>
      </c>
      <c r="N67" s="132">
        <f t="shared" si="4"/>
        <v>356.35899999999947</v>
      </c>
      <c r="O67" s="150">
        <f t="shared" si="5"/>
        <v>0</v>
      </c>
      <c r="P67" s="133">
        <f t="shared" si="6"/>
        <v>0</v>
      </c>
      <c r="Q67" s="150">
        <f t="shared" si="7"/>
        <v>0</v>
      </c>
      <c r="R67" s="150">
        <f t="shared" si="8"/>
        <v>0</v>
      </c>
      <c r="S67" s="150">
        <f t="shared" si="9"/>
        <v>356.35899999999947</v>
      </c>
    </row>
    <row r="68" spans="1:19" s="15" customFormat="1" ht="27" customHeight="1">
      <c r="A68" s="81">
        <v>3</v>
      </c>
      <c r="B68" s="88" t="s">
        <v>142</v>
      </c>
      <c r="C68" s="81" t="s">
        <v>30</v>
      </c>
      <c r="D68" s="103">
        <v>5300</v>
      </c>
      <c r="E68" s="104">
        <f t="shared" si="37"/>
        <v>2200</v>
      </c>
      <c r="F68" s="104">
        <v>2200</v>
      </c>
      <c r="G68" s="104"/>
      <c r="H68" s="104">
        <v>1500</v>
      </c>
      <c r="I68" s="104">
        <f>149.557+1976.548+86.023+749</f>
        <v>2961.1280000000002</v>
      </c>
      <c r="J68" s="104">
        <f>86.023+749</f>
        <v>835.02300000000002</v>
      </c>
      <c r="K68" s="104">
        <f>149.557+1976.548+J68</f>
        <v>2961.1280000000002</v>
      </c>
      <c r="L68" s="104">
        <f t="shared" si="36"/>
        <v>2200</v>
      </c>
      <c r="M68" s="89" t="s">
        <v>241</v>
      </c>
      <c r="N68" s="132">
        <f t="shared" si="4"/>
        <v>2338.8719999999998</v>
      </c>
      <c r="O68" s="150">
        <f t="shared" si="5"/>
        <v>1364.9769999999999</v>
      </c>
      <c r="P68" s="133">
        <f t="shared" si="6"/>
        <v>0</v>
      </c>
      <c r="Q68" s="150">
        <f t="shared" si="7"/>
        <v>0</v>
      </c>
      <c r="R68" s="150">
        <f t="shared" si="8"/>
        <v>1364.9769999999999</v>
      </c>
      <c r="S68" s="150">
        <f t="shared" si="9"/>
        <v>973.89499999999998</v>
      </c>
    </row>
    <row r="69" spans="1:19" s="15" customFormat="1" ht="32.25" customHeight="1">
      <c r="A69" s="81">
        <v>4</v>
      </c>
      <c r="B69" s="88" t="s">
        <v>143</v>
      </c>
      <c r="C69" s="81" t="s">
        <v>30</v>
      </c>
      <c r="D69" s="103">
        <v>3300</v>
      </c>
      <c r="E69" s="104">
        <f t="shared" si="37"/>
        <v>550</v>
      </c>
      <c r="F69" s="104">
        <v>550</v>
      </c>
      <c r="G69" s="104"/>
      <c r="H69" s="104">
        <v>64.108000000000004</v>
      </c>
      <c r="I69" s="104">
        <f>2545.167+160.689+6.929+6.714+2.847+3.48+88.229+0.313+1.22+1.22+64.108</f>
        <v>2880.9159999999997</v>
      </c>
      <c r="J69" s="104">
        <v>550</v>
      </c>
      <c r="K69" s="104">
        <v>1050</v>
      </c>
      <c r="L69" s="104">
        <f t="shared" si="36"/>
        <v>550</v>
      </c>
      <c r="M69" s="89" t="s">
        <v>241</v>
      </c>
      <c r="N69" s="132">
        <f t="shared" si="4"/>
        <v>2250</v>
      </c>
      <c r="O69" s="150">
        <f t="shared" si="5"/>
        <v>0</v>
      </c>
      <c r="P69" s="133">
        <f t="shared" si="6"/>
        <v>1830.9159999999997</v>
      </c>
      <c r="Q69" s="150">
        <f t="shared" si="7"/>
        <v>0</v>
      </c>
      <c r="R69" s="150">
        <f t="shared" si="8"/>
        <v>0</v>
      </c>
      <c r="S69" s="150">
        <f t="shared" si="9"/>
        <v>2250</v>
      </c>
    </row>
    <row r="70" spans="1:19" s="15" customFormat="1" ht="31.5">
      <c r="A70" s="81">
        <v>5</v>
      </c>
      <c r="B70" s="88" t="s">
        <v>144</v>
      </c>
      <c r="C70" s="10" t="s">
        <v>145</v>
      </c>
      <c r="D70" s="103">
        <v>3500</v>
      </c>
      <c r="E70" s="104">
        <f t="shared" si="37"/>
        <v>843</v>
      </c>
      <c r="F70" s="104">
        <v>843</v>
      </c>
      <c r="G70" s="104"/>
      <c r="H70" s="104">
        <v>71.323999999999998</v>
      </c>
      <c r="I70" s="104">
        <f>170.276+7.709+7.47+3.168+3.872+98.16+0.332+1.358+1.358+3106.697+71.324</f>
        <v>3471.7240000000002</v>
      </c>
      <c r="J70" s="104">
        <v>843</v>
      </c>
      <c r="K70" s="104">
        <v>3471.7240000000002</v>
      </c>
      <c r="L70" s="104">
        <f t="shared" si="36"/>
        <v>843</v>
      </c>
      <c r="M70" s="89" t="s">
        <v>233</v>
      </c>
      <c r="N70" s="132">
        <f t="shared" si="4"/>
        <v>28.27599999999984</v>
      </c>
      <c r="O70" s="150">
        <f t="shared" si="5"/>
        <v>0</v>
      </c>
      <c r="P70" s="133">
        <f t="shared" si="6"/>
        <v>0</v>
      </c>
      <c r="Q70" s="150">
        <f t="shared" si="7"/>
        <v>0</v>
      </c>
      <c r="R70" s="150">
        <f t="shared" si="8"/>
        <v>0</v>
      </c>
      <c r="S70" s="150">
        <f t="shared" si="9"/>
        <v>28.27599999999984</v>
      </c>
    </row>
    <row r="71" spans="1:19" s="15" customFormat="1" ht="22.5" customHeight="1">
      <c r="A71" s="81">
        <v>6</v>
      </c>
      <c r="B71" s="88" t="s">
        <v>146</v>
      </c>
      <c r="C71" s="81" t="s">
        <v>42</v>
      </c>
      <c r="D71" s="103">
        <v>1450</v>
      </c>
      <c r="E71" s="104">
        <f t="shared" si="37"/>
        <v>125</v>
      </c>
      <c r="F71" s="104">
        <v>125</v>
      </c>
      <c r="G71" s="104"/>
      <c r="H71" s="104"/>
      <c r="I71" s="104">
        <v>876.78599999999994</v>
      </c>
      <c r="J71" s="104">
        <v>125</v>
      </c>
      <c r="K71" s="104">
        <f>+J71+751.786</f>
        <v>876.78599999999994</v>
      </c>
      <c r="L71" s="104">
        <f t="shared" si="36"/>
        <v>125</v>
      </c>
      <c r="M71" s="89" t="s">
        <v>233</v>
      </c>
      <c r="N71" s="132">
        <f t="shared" si="4"/>
        <v>573.21400000000006</v>
      </c>
      <c r="O71" s="150">
        <f t="shared" si="5"/>
        <v>0</v>
      </c>
      <c r="P71" s="133">
        <f t="shared" si="6"/>
        <v>0</v>
      </c>
      <c r="Q71" s="150">
        <f t="shared" si="7"/>
        <v>0</v>
      </c>
      <c r="R71" s="150">
        <f t="shared" si="8"/>
        <v>0</v>
      </c>
      <c r="S71" s="150">
        <f t="shared" si="9"/>
        <v>573.21400000000006</v>
      </c>
    </row>
    <row r="72" spans="1:19" s="15" customFormat="1" ht="22.5" customHeight="1">
      <c r="A72" s="17" t="s">
        <v>46</v>
      </c>
      <c r="B72" s="23" t="s">
        <v>232</v>
      </c>
      <c r="C72" s="17"/>
      <c r="D72" s="122">
        <f t="shared" ref="D72:L72" si="38">SUM(D73:D73)</f>
        <v>8320</v>
      </c>
      <c r="E72" s="122">
        <f t="shared" si="38"/>
        <v>4367</v>
      </c>
      <c r="F72" s="122">
        <f t="shared" si="38"/>
        <v>4367</v>
      </c>
      <c r="G72" s="122"/>
      <c r="H72" s="122">
        <f t="shared" si="38"/>
        <v>1298.9940000000001</v>
      </c>
      <c r="I72" s="122">
        <f t="shared" si="38"/>
        <v>1298.9940000000001</v>
      </c>
      <c r="J72" s="122">
        <f t="shared" si="38"/>
        <v>1298.9940000000001</v>
      </c>
      <c r="K72" s="122">
        <f t="shared" si="38"/>
        <v>1298.9940000000001</v>
      </c>
      <c r="L72" s="122">
        <f t="shared" si="38"/>
        <v>3887</v>
      </c>
      <c r="M72" s="118"/>
      <c r="N72" s="132">
        <f t="shared" si="4"/>
        <v>7021.0059999999994</v>
      </c>
      <c r="O72" s="150">
        <f t="shared" si="5"/>
        <v>3068.0059999999999</v>
      </c>
      <c r="P72" s="133">
        <f t="shared" si="6"/>
        <v>0</v>
      </c>
      <c r="Q72" s="150">
        <f t="shared" si="7"/>
        <v>480</v>
      </c>
      <c r="R72" s="150">
        <f t="shared" si="8"/>
        <v>2588.0059999999999</v>
      </c>
      <c r="S72" s="150">
        <f t="shared" si="9"/>
        <v>4433</v>
      </c>
    </row>
    <row r="73" spans="1:19" s="15" customFormat="1" ht="22.5" customHeight="1">
      <c r="A73" s="49" t="s">
        <v>28</v>
      </c>
      <c r="B73" s="116" t="s">
        <v>121</v>
      </c>
      <c r="C73" s="50"/>
      <c r="D73" s="124">
        <f t="shared" ref="D73:K73" si="39">SUM(D74:D78)</f>
        <v>8320</v>
      </c>
      <c r="E73" s="124">
        <f>F73+G73</f>
        <v>4367</v>
      </c>
      <c r="F73" s="124">
        <f t="shared" si="39"/>
        <v>4367</v>
      </c>
      <c r="G73" s="124"/>
      <c r="H73" s="124">
        <f t="shared" si="39"/>
        <v>1298.9940000000001</v>
      </c>
      <c r="I73" s="124">
        <f t="shared" si="39"/>
        <v>1298.9940000000001</v>
      </c>
      <c r="J73" s="124">
        <f t="shared" si="39"/>
        <v>1298.9940000000001</v>
      </c>
      <c r="K73" s="124">
        <f t="shared" si="39"/>
        <v>1298.9940000000001</v>
      </c>
      <c r="L73" s="124">
        <f t="shared" ref="L73" si="40">SUM(L74:L78)</f>
        <v>3887</v>
      </c>
      <c r="M73" s="9"/>
      <c r="N73" s="132">
        <f t="shared" ref="N73:N83" si="41">+D73-K73</f>
        <v>7021.0059999999994</v>
      </c>
      <c r="O73" s="150">
        <f t="shared" ref="O73:O83" si="42">+E73-J73</f>
        <v>3068.0059999999999</v>
      </c>
      <c r="P73" s="133">
        <f t="shared" ref="P73:P83" si="43">+I73-K73</f>
        <v>0</v>
      </c>
      <c r="Q73" s="150">
        <f t="shared" ref="Q73:Q83" si="44">+E73-L73</f>
        <v>480</v>
      </c>
      <c r="R73" s="150">
        <f t="shared" ref="R73:R83" si="45">+L73-J73</f>
        <v>2588.0059999999999</v>
      </c>
      <c r="S73" s="150">
        <f t="shared" ref="S73:S83" si="46">+D73-K73-R73</f>
        <v>4433</v>
      </c>
    </row>
    <row r="74" spans="1:19" s="16" customFormat="1" ht="33" customHeight="1">
      <c r="A74" s="49">
        <v>1</v>
      </c>
      <c r="B74" s="88" t="s">
        <v>147</v>
      </c>
      <c r="C74" s="88" t="s">
        <v>30</v>
      </c>
      <c r="D74" s="103">
        <v>2500</v>
      </c>
      <c r="E74" s="103">
        <f>F74+G74</f>
        <v>500</v>
      </c>
      <c r="F74" s="103">
        <v>500</v>
      </c>
      <c r="G74" s="103"/>
      <c r="H74" s="103">
        <v>500</v>
      </c>
      <c r="I74" s="103">
        <v>500</v>
      </c>
      <c r="J74" s="103">
        <v>500</v>
      </c>
      <c r="K74" s="103">
        <f>J74</f>
        <v>500</v>
      </c>
      <c r="L74" s="103">
        <f>E74</f>
        <v>500</v>
      </c>
      <c r="M74" s="89" t="s">
        <v>241</v>
      </c>
      <c r="N74" s="132">
        <f t="shared" si="41"/>
        <v>2000</v>
      </c>
      <c r="O74" s="150">
        <f t="shared" si="42"/>
        <v>0</v>
      </c>
      <c r="P74" s="133">
        <f t="shared" si="43"/>
        <v>0</v>
      </c>
      <c r="Q74" s="150">
        <f t="shared" si="44"/>
        <v>0</v>
      </c>
      <c r="R74" s="150">
        <f t="shared" si="45"/>
        <v>0</v>
      </c>
      <c r="S74" s="150">
        <f t="shared" si="46"/>
        <v>2000</v>
      </c>
    </row>
    <row r="75" spans="1:19" s="16" customFormat="1" ht="51" customHeight="1">
      <c r="A75" s="49">
        <v>2</v>
      </c>
      <c r="B75" s="88" t="s">
        <v>148</v>
      </c>
      <c r="C75" s="50" t="s">
        <v>200</v>
      </c>
      <c r="D75" s="103">
        <v>1500</v>
      </c>
      <c r="E75" s="103">
        <f t="shared" ref="E75:E78" si="47">F75+G75</f>
        <v>1000</v>
      </c>
      <c r="F75" s="103">
        <v>1000</v>
      </c>
      <c r="G75" s="103"/>
      <c r="H75" s="103">
        <v>468.99400000000003</v>
      </c>
      <c r="I75" s="103">
        <v>468.99400000000003</v>
      </c>
      <c r="J75" s="103">
        <f>382+82.1+4.894</f>
        <v>468.99400000000003</v>
      </c>
      <c r="K75" s="103">
        <f>J75</f>
        <v>468.99400000000003</v>
      </c>
      <c r="L75" s="103">
        <f>E75</f>
        <v>1000</v>
      </c>
      <c r="M75" s="89" t="s">
        <v>241</v>
      </c>
      <c r="N75" s="132">
        <f t="shared" si="41"/>
        <v>1031.0059999999999</v>
      </c>
      <c r="O75" s="150">
        <f t="shared" si="42"/>
        <v>531.00599999999997</v>
      </c>
      <c r="P75" s="133">
        <f t="shared" si="43"/>
        <v>0</v>
      </c>
      <c r="Q75" s="150">
        <f t="shared" si="44"/>
        <v>0</v>
      </c>
      <c r="R75" s="150">
        <f t="shared" si="45"/>
        <v>531.00599999999997</v>
      </c>
      <c r="S75" s="150">
        <f t="shared" si="46"/>
        <v>499.99999999999989</v>
      </c>
    </row>
    <row r="76" spans="1:19" ht="32.25" customHeight="1">
      <c r="A76" s="143">
        <v>3</v>
      </c>
      <c r="B76" s="144" t="s">
        <v>149</v>
      </c>
      <c r="C76" s="145" t="s">
        <v>30</v>
      </c>
      <c r="D76" s="146">
        <v>520</v>
      </c>
      <c r="E76" s="103">
        <f t="shared" si="47"/>
        <v>1000</v>
      </c>
      <c r="F76" s="146">
        <v>1000</v>
      </c>
      <c r="G76" s="146"/>
      <c r="H76" s="146">
        <v>200</v>
      </c>
      <c r="I76" s="146">
        <v>200</v>
      </c>
      <c r="J76" s="146">
        <v>200</v>
      </c>
      <c r="K76" s="146">
        <f>J76</f>
        <v>200</v>
      </c>
      <c r="L76" s="146">
        <v>520</v>
      </c>
      <c r="M76" s="64" t="s">
        <v>241</v>
      </c>
      <c r="N76" s="132">
        <f t="shared" si="41"/>
        <v>320</v>
      </c>
      <c r="O76" s="150">
        <f t="shared" si="42"/>
        <v>800</v>
      </c>
      <c r="P76" s="133">
        <f t="shared" si="43"/>
        <v>0</v>
      </c>
      <c r="Q76" s="150">
        <f t="shared" si="44"/>
        <v>480</v>
      </c>
      <c r="R76" s="150">
        <f t="shared" si="45"/>
        <v>320</v>
      </c>
      <c r="S76" s="150">
        <f t="shared" si="46"/>
        <v>0</v>
      </c>
    </row>
    <row r="77" spans="1:19" s="16" customFormat="1" ht="26.25" customHeight="1">
      <c r="A77" s="49">
        <v>4</v>
      </c>
      <c r="B77" s="88" t="s">
        <v>150</v>
      </c>
      <c r="C77" s="50" t="s">
        <v>30</v>
      </c>
      <c r="D77" s="103">
        <v>2500</v>
      </c>
      <c r="E77" s="103">
        <f t="shared" si="47"/>
        <v>1500</v>
      </c>
      <c r="F77" s="103">
        <v>1500</v>
      </c>
      <c r="G77" s="103"/>
      <c r="H77" s="103">
        <v>130</v>
      </c>
      <c r="I77" s="103">
        <v>130</v>
      </c>
      <c r="J77" s="103">
        <v>130</v>
      </c>
      <c r="K77" s="103">
        <f>J77</f>
        <v>130</v>
      </c>
      <c r="L77" s="103">
        <f>E77</f>
        <v>1500</v>
      </c>
      <c r="M77" s="89"/>
      <c r="N77" s="132">
        <f t="shared" si="41"/>
        <v>2370</v>
      </c>
      <c r="O77" s="150">
        <f t="shared" si="42"/>
        <v>1370</v>
      </c>
      <c r="P77" s="133">
        <f t="shared" si="43"/>
        <v>0</v>
      </c>
      <c r="Q77" s="150">
        <f t="shared" si="44"/>
        <v>0</v>
      </c>
      <c r="R77" s="150">
        <f t="shared" si="45"/>
        <v>1370</v>
      </c>
      <c r="S77" s="150">
        <f t="shared" si="46"/>
        <v>1000</v>
      </c>
    </row>
    <row r="78" spans="1:19" s="16" customFormat="1" ht="65.25" customHeight="1">
      <c r="A78" s="49">
        <v>5</v>
      </c>
      <c r="B78" s="88" t="s">
        <v>156</v>
      </c>
      <c r="C78" s="50" t="s">
        <v>30</v>
      </c>
      <c r="D78" s="103">
        <v>1300</v>
      </c>
      <c r="E78" s="103">
        <f t="shared" si="47"/>
        <v>367</v>
      </c>
      <c r="F78" s="103">
        <v>367</v>
      </c>
      <c r="G78" s="103"/>
      <c r="H78" s="103">
        <v>0</v>
      </c>
      <c r="I78" s="103">
        <f t="shared" ref="I78" si="48">H78</f>
        <v>0</v>
      </c>
      <c r="J78" s="103"/>
      <c r="K78" s="103">
        <f>J78</f>
        <v>0</v>
      </c>
      <c r="L78" s="103">
        <f>E78</f>
        <v>367</v>
      </c>
      <c r="M78" s="89" t="s">
        <v>242</v>
      </c>
      <c r="N78" s="132">
        <f t="shared" si="41"/>
        <v>1300</v>
      </c>
      <c r="O78" s="150">
        <f t="shared" si="42"/>
        <v>367</v>
      </c>
      <c r="P78" s="133">
        <f t="shared" si="43"/>
        <v>0</v>
      </c>
      <c r="Q78" s="150">
        <f t="shared" si="44"/>
        <v>0</v>
      </c>
      <c r="R78" s="150">
        <f t="shared" si="45"/>
        <v>367</v>
      </c>
      <c r="S78" s="150">
        <f t="shared" si="46"/>
        <v>933</v>
      </c>
    </row>
    <row r="79" spans="1:19" s="16" customFormat="1" ht="21" customHeight="1">
      <c r="A79" s="17" t="s">
        <v>151</v>
      </c>
      <c r="B79" s="116" t="s">
        <v>152</v>
      </c>
      <c r="C79" s="116"/>
      <c r="D79" s="105">
        <f>D80</f>
        <v>11000</v>
      </c>
      <c r="E79" s="105">
        <f>F79+G79</f>
        <v>2537</v>
      </c>
      <c r="F79" s="105">
        <f t="shared" ref="F79" si="49">F80</f>
        <v>2537</v>
      </c>
      <c r="G79" s="105"/>
      <c r="H79" s="105">
        <f t="shared" ref="H79:L80" si="50">H80</f>
        <v>9934.777</v>
      </c>
      <c r="I79" s="105">
        <f t="shared" si="50"/>
        <v>10489.777</v>
      </c>
      <c r="J79" s="105">
        <f t="shared" si="50"/>
        <v>2537</v>
      </c>
      <c r="K79" s="105">
        <f t="shared" si="50"/>
        <v>5703.6329999999998</v>
      </c>
      <c r="L79" s="105">
        <f t="shared" si="50"/>
        <v>2537</v>
      </c>
      <c r="M79" s="117"/>
      <c r="N79" s="132">
        <f t="shared" si="41"/>
        <v>5296.3670000000002</v>
      </c>
      <c r="O79" s="150">
        <f t="shared" si="42"/>
        <v>0</v>
      </c>
      <c r="P79" s="133">
        <f t="shared" si="43"/>
        <v>4786.1440000000002</v>
      </c>
      <c r="Q79" s="150">
        <f t="shared" si="44"/>
        <v>0</v>
      </c>
      <c r="R79" s="150">
        <f t="shared" si="45"/>
        <v>0</v>
      </c>
      <c r="S79" s="150">
        <f t="shared" si="46"/>
        <v>5296.3670000000002</v>
      </c>
    </row>
    <row r="80" spans="1:19" s="16" customFormat="1" ht="21" customHeight="1">
      <c r="A80" s="17" t="s">
        <v>23</v>
      </c>
      <c r="B80" s="18" t="s">
        <v>153</v>
      </c>
      <c r="C80" s="118"/>
      <c r="D80" s="106">
        <f>D81</f>
        <v>11000</v>
      </c>
      <c r="E80" s="106">
        <f>F80+G80</f>
        <v>2537</v>
      </c>
      <c r="F80" s="106">
        <f t="shared" ref="F80" si="51">F81</f>
        <v>2537</v>
      </c>
      <c r="G80" s="106"/>
      <c r="H80" s="106">
        <f t="shared" si="50"/>
        <v>9934.777</v>
      </c>
      <c r="I80" s="106">
        <f t="shared" si="50"/>
        <v>10489.777</v>
      </c>
      <c r="J80" s="106">
        <f t="shared" si="50"/>
        <v>2537</v>
      </c>
      <c r="K80" s="106">
        <f t="shared" si="50"/>
        <v>5703.6329999999998</v>
      </c>
      <c r="L80" s="106">
        <f t="shared" si="50"/>
        <v>2537</v>
      </c>
      <c r="M80" s="89"/>
      <c r="N80" s="132">
        <f t="shared" si="41"/>
        <v>5296.3670000000002</v>
      </c>
      <c r="O80" s="150">
        <f t="shared" si="42"/>
        <v>0</v>
      </c>
      <c r="P80" s="133">
        <f t="shared" si="43"/>
        <v>4786.1440000000002</v>
      </c>
      <c r="Q80" s="150">
        <f t="shared" si="44"/>
        <v>0</v>
      </c>
      <c r="R80" s="150">
        <f t="shared" si="45"/>
        <v>0</v>
      </c>
      <c r="S80" s="150">
        <f t="shared" si="46"/>
        <v>5296.3670000000002</v>
      </c>
    </row>
    <row r="81" spans="1:19" s="15" customFormat="1" ht="21" customHeight="1">
      <c r="A81" s="119" t="s">
        <v>28</v>
      </c>
      <c r="B81" s="18" t="s">
        <v>100</v>
      </c>
      <c r="C81" s="120"/>
      <c r="D81" s="106">
        <f t="shared" ref="D81:K81" si="52">SUM(D82:D83)</f>
        <v>11000</v>
      </c>
      <c r="E81" s="106">
        <f>F81+G81</f>
        <v>2537</v>
      </c>
      <c r="F81" s="106">
        <f t="shared" si="52"/>
        <v>2537</v>
      </c>
      <c r="G81" s="106"/>
      <c r="H81" s="106">
        <f t="shared" si="52"/>
        <v>9934.777</v>
      </c>
      <c r="I81" s="106">
        <f t="shared" si="52"/>
        <v>10489.777</v>
      </c>
      <c r="J81" s="106">
        <f t="shared" si="52"/>
        <v>2537</v>
      </c>
      <c r="K81" s="106">
        <f t="shared" si="52"/>
        <v>5703.6329999999998</v>
      </c>
      <c r="L81" s="106">
        <f t="shared" ref="L81" si="53">SUM(L82:L83)</f>
        <v>2537</v>
      </c>
      <c r="M81" s="89"/>
      <c r="N81" s="132">
        <f t="shared" si="41"/>
        <v>5296.3670000000002</v>
      </c>
      <c r="O81" s="150">
        <f t="shared" si="42"/>
        <v>0</v>
      </c>
      <c r="P81" s="133">
        <f t="shared" si="43"/>
        <v>4786.1440000000002</v>
      </c>
      <c r="Q81" s="150">
        <f t="shared" si="44"/>
        <v>0</v>
      </c>
      <c r="R81" s="150">
        <f t="shared" si="45"/>
        <v>0</v>
      </c>
      <c r="S81" s="150">
        <f t="shared" si="46"/>
        <v>5296.3670000000002</v>
      </c>
    </row>
    <row r="82" spans="1:19" s="16" customFormat="1" ht="33.75" customHeight="1">
      <c r="A82" s="49">
        <v>1</v>
      </c>
      <c r="B82" s="88" t="s">
        <v>154</v>
      </c>
      <c r="C82" s="50" t="s">
        <v>41</v>
      </c>
      <c r="D82" s="103">
        <v>5500</v>
      </c>
      <c r="E82" s="103">
        <f>F82+G82</f>
        <v>1250</v>
      </c>
      <c r="F82" s="103">
        <v>1250</v>
      </c>
      <c r="G82" s="103"/>
      <c r="H82" s="103">
        <f>1231.561+3675</f>
        <v>4906.5609999999997</v>
      </c>
      <c r="I82" s="103">
        <v>5138.5609999999997</v>
      </c>
      <c r="J82" s="103">
        <v>1250</v>
      </c>
      <c r="K82" s="103">
        <f>1586.633+J82</f>
        <v>2836.6329999999998</v>
      </c>
      <c r="L82" s="103">
        <f>E82</f>
        <v>1250</v>
      </c>
      <c r="M82" s="121" t="s">
        <v>236</v>
      </c>
      <c r="N82" s="132">
        <f t="shared" si="41"/>
        <v>2663.3670000000002</v>
      </c>
      <c r="O82" s="150">
        <f t="shared" si="42"/>
        <v>0</v>
      </c>
      <c r="P82" s="133">
        <f t="shared" si="43"/>
        <v>2301.9279999999999</v>
      </c>
      <c r="Q82" s="150">
        <f t="shared" si="44"/>
        <v>0</v>
      </c>
      <c r="R82" s="150">
        <f t="shared" si="45"/>
        <v>0</v>
      </c>
      <c r="S82" s="150">
        <f t="shared" si="46"/>
        <v>2663.3670000000002</v>
      </c>
    </row>
    <row r="83" spans="1:19" s="16" customFormat="1" ht="33.75" customHeight="1">
      <c r="A83" s="49">
        <v>2</v>
      </c>
      <c r="B83" s="88" t="s">
        <v>155</v>
      </c>
      <c r="C83" s="50" t="s">
        <v>30</v>
      </c>
      <c r="D83" s="103">
        <v>5500</v>
      </c>
      <c r="E83" s="103">
        <f>F83+G83</f>
        <v>1287</v>
      </c>
      <c r="F83" s="103">
        <f>2537-F82</f>
        <v>1287</v>
      </c>
      <c r="G83" s="103"/>
      <c r="H83" s="103">
        <f>1908.216+3120</f>
        <v>5028.2160000000003</v>
      </c>
      <c r="I83" s="103">
        <v>5351.2160000000003</v>
      </c>
      <c r="J83" s="103">
        <v>1287</v>
      </c>
      <c r="K83" s="103">
        <f>1580+J83</f>
        <v>2867</v>
      </c>
      <c r="L83" s="103">
        <f>E83</f>
        <v>1287</v>
      </c>
      <c r="M83" s="121" t="s">
        <v>236</v>
      </c>
      <c r="N83" s="132">
        <f t="shared" si="41"/>
        <v>2633</v>
      </c>
      <c r="O83" s="150">
        <f t="shared" si="42"/>
        <v>0</v>
      </c>
      <c r="P83" s="133">
        <f t="shared" si="43"/>
        <v>2484.2160000000003</v>
      </c>
      <c r="Q83" s="150">
        <f t="shared" si="44"/>
        <v>0</v>
      </c>
      <c r="R83" s="150">
        <f t="shared" si="45"/>
        <v>0</v>
      </c>
      <c r="S83" s="150">
        <f t="shared" si="46"/>
        <v>2633</v>
      </c>
    </row>
  </sheetData>
  <mergeCells count="19">
    <mergeCell ref="E5:G5"/>
    <mergeCell ref="H6:H7"/>
    <mergeCell ref="I6:I7"/>
    <mergeCell ref="J6:J7"/>
    <mergeCell ref="K6:K7"/>
    <mergeCell ref="M5:M7"/>
    <mergeCell ref="E4:M4"/>
    <mergeCell ref="A1:B1"/>
    <mergeCell ref="A2:M2"/>
    <mergeCell ref="A3:M3"/>
    <mergeCell ref="A5:A7"/>
    <mergeCell ref="B5:B7"/>
    <mergeCell ref="C5:C7"/>
    <mergeCell ref="D5:D7"/>
    <mergeCell ref="H5:I5"/>
    <mergeCell ref="J5:K5"/>
    <mergeCell ref="L5:L7"/>
    <mergeCell ref="E6:E7"/>
    <mergeCell ref="F6:G6"/>
  </mergeCells>
  <pageMargins left="0.39370078740157499" right="0" top="0.25" bottom="0.25" header="0.31496062992126" footer="0.31496062992126"/>
  <pageSetup paperSize="9" scale="69" fitToHeight="0" orientation="landscape"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Q34"/>
  <sheetViews>
    <sheetView view="pageBreakPreview" zoomScale="85" zoomScaleNormal="70" zoomScaleSheetLayoutView="85" workbookViewId="0">
      <selection activeCell="G11" sqref="G11"/>
    </sheetView>
  </sheetViews>
  <sheetFormatPr defaultColWidth="8.75" defaultRowHeight="15.75"/>
  <cols>
    <col min="1" max="1" width="5.625" style="57" customWidth="1"/>
    <col min="2" max="2" width="55.75" style="54" customWidth="1"/>
    <col min="3" max="3" width="16.375" style="54" customWidth="1"/>
    <col min="4" max="4" width="16" style="68" customWidth="1"/>
    <col min="5" max="6" width="18" style="69" customWidth="1"/>
    <col min="7" max="11" width="18" style="95" customWidth="1"/>
    <col min="12" max="12" width="18.5" style="53" customWidth="1"/>
    <col min="13" max="13" width="15.75" style="54" customWidth="1"/>
    <col min="14" max="14" width="18.75" style="54" customWidth="1"/>
    <col min="15" max="15" width="17.5" style="54" customWidth="1"/>
    <col min="16" max="16" width="20" style="54" customWidth="1"/>
    <col min="17" max="17" width="19.625" style="54" customWidth="1"/>
    <col min="18" max="16384" width="8.75" style="54"/>
  </cols>
  <sheetData>
    <row r="1" spans="1:17" ht="24" customHeight="1">
      <c r="A1" s="593" t="s">
        <v>202</v>
      </c>
      <c r="B1" s="593"/>
      <c r="C1" s="52"/>
      <c r="D1" s="52"/>
      <c r="E1" s="51"/>
      <c r="F1" s="51"/>
      <c r="G1" s="94"/>
      <c r="H1" s="94"/>
      <c r="I1" s="94"/>
      <c r="J1" s="94"/>
      <c r="K1" s="94"/>
    </row>
    <row r="2" spans="1:17" ht="27" customHeight="1">
      <c r="A2" s="594" t="s">
        <v>257</v>
      </c>
      <c r="B2" s="594"/>
      <c r="C2" s="594"/>
      <c r="D2" s="594"/>
      <c r="E2" s="594"/>
      <c r="F2" s="594"/>
      <c r="G2" s="594"/>
      <c r="H2" s="594"/>
      <c r="I2" s="594"/>
      <c r="J2" s="594"/>
      <c r="K2" s="594"/>
      <c r="L2" s="594"/>
    </row>
    <row r="3" spans="1:17" ht="27" customHeight="1">
      <c r="A3" s="595" t="str">
        <f>'Biểu số 04 (ĐTC huyện)'!A3:N3</f>
        <v>(Kèm theo Báo cáo số 86 /BC-BKTXH, ngày 08 háng 12 năm 2022 củaBan KTXH, HĐND huyện Tuần Giáo)</v>
      </c>
      <c r="B3" s="596"/>
      <c r="C3" s="596"/>
      <c r="D3" s="596"/>
      <c r="E3" s="596"/>
      <c r="F3" s="596"/>
      <c r="G3" s="596"/>
      <c r="H3" s="596"/>
      <c r="I3" s="596"/>
      <c r="J3" s="596"/>
      <c r="K3" s="596"/>
      <c r="L3" s="596"/>
    </row>
    <row r="4" spans="1:17" ht="27.95" customHeight="1">
      <c r="B4" s="58"/>
      <c r="C4" s="58"/>
      <c r="D4" s="59"/>
      <c r="E4" s="592" t="s">
        <v>44</v>
      </c>
      <c r="F4" s="592"/>
      <c r="G4" s="592"/>
      <c r="H4" s="592"/>
      <c r="I4" s="592"/>
      <c r="J4" s="592"/>
      <c r="K4" s="592"/>
      <c r="L4" s="592"/>
    </row>
    <row r="5" spans="1:17" ht="42" customHeight="1">
      <c r="A5" s="589" t="s">
        <v>49</v>
      </c>
      <c r="B5" s="607" t="s">
        <v>43</v>
      </c>
      <c r="C5" s="610" t="s">
        <v>27</v>
      </c>
      <c r="D5" s="589" t="s">
        <v>5</v>
      </c>
      <c r="E5" s="604" t="s">
        <v>97</v>
      </c>
      <c r="F5" s="605"/>
      <c r="G5" s="600" t="s">
        <v>81</v>
      </c>
      <c r="H5" s="601"/>
      <c r="I5" s="600" t="s">
        <v>82</v>
      </c>
      <c r="J5" s="601"/>
      <c r="K5" s="541" t="s">
        <v>234</v>
      </c>
      <c r="L5" s="589" t="s">
        <v>8</v>
      </c>
    </row>
    <row r="6" spans="1:17" ht="42" customHeight="1">
      <c r="A6" s="590"/>
      <c r="B6" s="608"/>
      <c r="C6" s="611"/>
      <c r="D6" s="590"/>
      <c r="E6" s="613" t="s">
        <v>250</v>
      </c>
      <c r="F6" s="157" t="s">
        <v>15</v>
      </c>
      <c r="G6" s="541" t="s">
        <v>203</v>
      </c>
      <c r="H6" s="541" t="s">
        <v>85</v>
      </c>
      <c r="I6" s="541" t="s">
        <v>203</v>
      </c>
      <c r="J6" s="541" t="s">
        <v>86</v>
      </c>
      <c r="K6" s="542"/>
      <c r="L6" s="590"/>
    </row>
    <row r="7" spans="1:17" s="52" customFormat="1" ht="63.75" customHeight="1">
      <c r="A7" s="591"/>
      <c r="B7" s="609"/>
      <c r="C7" s="612"/>
      <c r="D7" s="591"/>
      <c r="E7" s="614"/>
      <c r="F7" s="157" t="s">
        <v>254</v>
      </c>
      <c r="G7" s="602"/>
      <c r="H7" s="602"/>
      <c r="I7" s="602"/>
      <c r="J7" s="602"/>
      <c r="K7" s="602"/>
      <c r="L7" s="591"/>
    </row>
    <row r="8" spans="1:17" s="52" customFormat="1" ht="42" customHeight="1">
      <c r="A8" s="70"/>
      <c r="B8" s="70" t="s">
        <v>54</v>
      </c>
      <c r="C8" s="70"/>
      <c r="D8" s="71">
        <f t="shared" ref="D8:J8" si="0">D9+D22</f>
        <v>48350</v>
      </c>
      <c r="E8" s="71">
        <f t="shared" si="0"/>
        <v>25318.802</v>
      </c>
      <c r="F8" s="71">
        <f t="shared" si="0"/>
        <v>25318.802</v>
      </c>
      <c r="G8" s="71">
        <f t="shared" si="0"/>
        <v>5171.5250000000005</v>
      </c>
      <c r="H8" s="71">
        <f t="shared" si="0"/>
        <v>30366.044000000005</v>
      </c>
      <c r="I8" s="71">
        <f t="shared" si="0"/>
        <v>18397.043999999998</v>
      </c>
      <c r="J8" s="71">
        <f t="shared" si="0"/>
        <v>30366.044000000005</v>
      </c>
      <c r="K8" s="71">
        <f t="shared" ref="K8" si="1">K9+K22</f>
        <v>25318.802</v>
      </c>
      <c r="L8" s="61"/>
      <c r="M8" s="152">
        <f>+D8-J8</f>
        <v>17983.955999999995</v>
      </c>
      <c r="N8" s="62">
        <f>+H8-J8</f>
        <v>0</v>
      </c>
      <c r="O8" s="152">
        <f>+E8-I8</f>
        <v>6921.7580000000016</v>
      </c>
      <c r="P8" s="152">
        <f>+K8-I8</f>
        <v>6921.7580000000016</v>
      </c>
      <c r="Q8" s="152">
        <f>+D8-J8-P8</f>
        <v>11062.197999999993</v>
      </c>
    </row>
    <row r="9" spans="1:17" ht="42" customHeight="1">
      <c r="A9" s="22" t="s">
        <v>23</v>
      </c>
      <c r="B9" s="72" t="s">
        <v>56</v>
      </c>
      <c r="C9" s="22"/>
      <c r="D9" s="73">
        <f t="shared" ref="D9:F9" si="2">D10</f>
        <v>26050</v>
      </c>
      <c r="E9" s="73">
        <f t="shared" si="2"/>
        <v>13718.802</v>
      </c>
      <c r="F9" s="73">
        <f t="shared" si="2"/>
        <v>13718.802</v>
      </c>
      <c r="G9" s="71">
        <f>G10</f>
        <v>0</v>
      </c>
      <c r="H9" s="71">
        <f t="shared" ref="H9:K9" si="3">H10</f>
        <v>25194.519000000004</v>
      </c>
      <c r="I9" s="71">
        <f t="shared" si="3"/>
        <v>13225.518999999998</v>
      </c>
      <c r="J9" s="71">
        <f t="shared" si="3"/>
        <v>25194.519000000004</v>
      </c>
      <c r="K9" s="73">
        <f t="shared" si="3"/>
        <v>13718.802</v>
      </c>
      <c r="L9" s="63"/>
      <c r="M9" s="152">
        <f t="shared" ref="M9:M33" si="4">+D9-J9</f>
        <v>855.48099999999613</v>
      </c>
      <c r="N9" s="62">
        <f t="shared" ref="N9:N33" si="5">+H9-J9</f>
        <v>0</v>
      </c>
      <c r="O9" s="152">
        <f t="shared" ref="O9:O33" si="6">+E9-I9</f>
        <v>493.28300000000127</v>
      </c>
      <c r="P9" s="152">
        <f t="shared" ref="P9:P33" si="7">+K9-I9</f>
        <v>493.28300000000127</v>
      </c>
      <c r="Q9" s="152">
        <f t="shared" ref="Q9:Q33" si="8">+D9-J9-P9</f>
        <v>362.19799999999486</v>
      </c>
    </row>
    <row r="10" spans="1:17" s="52" customFormat="1" ht="42" customHeight="1">
      <c r="A10" s="22" t="s">
        <v>28</v>
      </c>
      <c r="B10" s="72" t="s">
        <v>158</v>
      </c>
      <c r="C10" s="22"/>
      <c r="D10" s="73">
        <f t="shared" ref="D10:J10" si="9">SUM(D11:D21)</f>
        <v>26050</v>
      </c>
      <c r="E10" s="73">
        <f t="shared" si="9"/>
        <v>13718.802</v>
      </c>
      <c r="F10" s="73">
        <f t="shared" si="9"/>
        <v>13718.802</v>
      </c>
      <c r="G10" s="71">
        <f t="shared" si="9"/>
        <v>0</v>
      </c>
      <c r="H10" s="71">
        <f>SUM(H11:H21)</f>
        <v>25194.519000000004</v>
      </c>
      <c r="I10" s="71">
        <f t="shared" si="9"/>
        <v>13225.518999999998</v>
      </c>
      <c r="J10" s="71">
        <f t="shared" si="9"/>
        <v>25194.519000000004</v>
      </c>
      <c r="K10" s="73">
        <f t="shared" ref="K10" si="10">SUM(K11:K21)</f>
        <v>13718.802</v>
      </c>
      <c r="L10" s="64"/>
      <c r="M10" s="152">
        <f t="shared" si="4"/>
        <v>855.48099999999613</v>
      </c>
      <c r="N10" s="62">
        <f t="shared" si="5"/>
        <v>0</v>
      </c>
      <c r="O10" s="152">
        <f t="shared" si="6"/>
        <v>493.28300000000127</v>
      </c>
      <c r="P10" s="152">
        <f t="shared" si="7"/>
        <v>493.28300000000127</v>
      </c>
      <c r="Q10" s="152">
        <f t="shared" si="8"/>
        <v>362.19799999999486</v>
      </c>
    </row>
    <row r="11" spans="1:17" s="52" customFormat="1" ht="42" customHeight="1">
      <c r="A11" s="74">
        <v>1</v>
      </c>
      <c r="B11" s="76" t="s">
        <v>159</v>
      </c>
      <c r="C11" s="50" t="s">
        <v>160</v>
      </c>
      <c r="D11" s="75">
        <v>3000</v>
      </c>
      <c r="E11" s="75">
        <v>380.80199999999968</v>
      </c>
      <c r="F11" s="75">
        <v>380.80199999999968</v>
      </c>
      <c r="G11" s="108"/>
      <c r="H11" s="108">
        <v>2978.1019999999999</v>
      </c>
      <c r="I11" s="108">
        <v>380.80200000000002</v>
      </c>
      <c r="J11" s="108">
        <v>2978.1019999999999</v>
      </c>
      <c r="K11" s="75">
        <v>380.80199999999968</v>
      </c>
      <c r="L11" s="64"/>
      <c r="M11" s="152">
        <f t="shared" si="4"/>
        <v>21.898000000000138</v>
      </c>
      <c r="N11" s="62">
        <f t="shared" si="5"/>
        <v>0</v>
      </c>
      <c r="O11" s="152">
        <f t="shared" si="6"/>
        <v>0</v>
      </c>
      <c r="P11" s="152">
        <f t="shared" si="7"/>
        <v>0</v>
      </c>
      <c r="Q11" s="152">
        <f t="shared" si="8"/>
        <v>21.898000000000138</v>
      </c>
    </row>
    <row r="12" spans="1:17" s="52" customFormat="1" ht="42" customHeight="1">
      <c r="A12" s="79">
        <v>2</v>
      </c>
      <c r="B12" s="80" t="s">
        <v>162</v>
      </c>
      <c r="C12" s="79" t="s">
        <v>40</v>
      </c>
      <c r="D12" s="75">
        <v>2400</v>
      </c>
      <c r="E12" s="75">
        <v>1399</v>
      </c>
      <c r="F12" s="75">
        <v>1399</v>
      </c>
      <c r="G12" s="108"/>
      <c r="H12" s="108">
        <v>2334.0549999999998</v>
      </c>
      <c r="I12" s="108">
        <v>1334.0550000000001</v>
      </c>
      <c r="J12" s="108">
        <v>2334.0549999999998</v>
      </c>
      <c r="K12" s="75">
        <v>1399</v>
      </c>
      <c r="L12" s="65"/>
      <c r="M12" s="152">
        <f t="shared" si="4"/>
        <v>65.945000000000164</v>
      </c>
      <c r="N12" s="62">
        <f t="shared" si="5"/>
        <v>0</v>
      </c>
      <c r="O12" s="152">
        <f t="shared" si="6"/>
        <v>64.944999999999936</v>
      </c>
      <c r="P12" s="152">
        <f t="shared" si="7"/>
        <v>64.944999999999936</v>
      </c>
      <c r="Q12" s="152">
        <f t="shared" si="8"/>
        <v>1.0000000000002274</v>
      </c>
    </row>
    <row r="13" spans="1:17" s="52" customFormat="1" ht="42" customHeight="1">
      <c r="A13" s="74">
        <v>3</v>
      </c>
      <c r="B13" s="80" t="s">
        <v>163</v>
      </c>
      <c r="C13" s="79" t="s">
        <v>42</v>
      </c>
      <c r="D13" s="75">
        <v>2300</v>
      </c>
      <c r="E13" s="75">
        <v>1327</v>
      </c>
      <c r="F13" s="75">
        <v>1327</v>
      </c>
      <c r="G13" s="108"/>
      <c r="H13" s="108">
        <v>2197.172</v>
      </c>
      <c r="I13" s="108">
        <v>1225.472</v>
      </c>
      <c r="J13" s="108">
        <v>2197.172</v>
      </c>
      <c r="K13" s="75">
        <v>1327</v>
      </c>
      <c r="L13" s="65"/>
      <c r="M13" s="152">
        <f t="shared" si="4"/>
        <v>102.82799999999997</v>
      </c>
      <c r="N13" s="62">
        <f t="shared" si="5"/>
        <v>0</v>
      </c>
      <c r="O13" s="152">
        <f t="shared" si="6"/>
        <v>101.52800000000002</v>
      </c>
      <c r="P13" s="152">
        <f t="shared" si="7"/>
        <v>101.52800000000002</v>
      </c>
      <c r="Q13" s="152">
        <f t="shared" si="8"/>
        <v>1.2999999999999545</v>
      </c>
    </row>
    <row r="14" spans="1:17" s="52" customFormat="1" ht="42" customHeight="1">
      <c r="A14" s="79">
        <v>4</v>
      </c>
      <c r="B14" s="80" t="s">
        <v>164</v>
      </c>
      <c r="C14" s="79" t="s">
        <v>165</v>
      </c>
      <c r="D14" s="75">
        <v>2650</v>
      </c>
      <c r="E14" s="75">
        <v>1543</v>
      </c>
      <c r="F14" s="75">
        <v>1543</v>
      </c>
      <c r="G14" s="108"/>
      <c r="H14" s="108">
        <v>2630.931</v>
      </c>
      <c r="I14" s="108">
        <v>1530.931</v>
      </c>
      <c r="J14" s="108">
        <v>2630.931</v>
      </c>
      <c r="K14" s="75">
        <v>1543</v>
      </c>
      <c r="L14" s="64"/>
      <c r="M14" s="152">
        <f t="shared" si="4"/>
        <v>19.06899999999996</v>
      </c>
      <c r="N14" s="62">
        <f t="shared" si="5"/>
        <v>0</v>
      </c>
      <c r="O14" s="152">
        <f t="shared" si="6"/>
        <v>12.06899999999996</v>
      </c>
      <c r="P14" s="152">
        <f t="shared" si="7"/>
        <v>12.06899999999996</v>
      </c>
      <c r="Q14" s="152">
        <f t="shared" si="8"/>
        <v>7</v>
      </c>
    </row>
    <row r="15" spans="1:17" s="52" customFormat="1" ht="42" customHeight="1">
      <c r="A15" s="74">
        <v>5</v>
      </c>
      <c r="B15" s="80" t="s">
        <v>166</v>
      </c>
      <c r="C15" s="79" t="s">
        <v>41</v>
      </c>
      <c r="D15" s="75">
        <v>2700</v>
      </c>
      <c r="E15" s="75">
        <v>1561</v>
      </c>
      <c r="F15" s="75">
        <v>1561</v>
      </c>
      <c r="G15" s="108"/>
      <c r="H15" s="108">
        <v>2589.91</v>
      </c>
      <c r="I15" s="108">
        <v>1489.91</v>
      </c>
      <c r="J15" s="108">
        <v>2589.91</v>
      </c>
      <c r="K15" s="75">
        <v>1561</v>
      </c>
      <c r="L15" s="64"/>
      <c r="M15" s="152">
        <f t="shared" si="4"/>
        <v>110.09000000000015</v>
      </c>
      <c r="N15" s="62">
        <f t="shared" si="5"/>
        <v>0</v>
      </c>
      <c r="O15" s="152">
        <f t="shared" si="6"/>
        <v>71.089999999999918</v>
      </c>
      <c r="P15" s="152">
        <f t="shared" si="7"/>
        <v>71.089999999999918</v>
      </c>
      <c r="Q15" s="152">
        <f t="shared" si="8"/>
        <v>39.000000000000227</v>
      </c>
    </row>
    <row r="16" spans="1:17" s="52" customFormat="1" ht="42" customHeight="1">
      <c r="A16" s="79">
        <v>6</v>
      </c>
      <c r="B16" s="80" t="s">
        <v>167</v>
      </c>
      <c r="C16" s="79" t="s">
        <v>37</v>
      </c>
      <c r="D16" s="75">
        <v>2200</v>
      </c>
      <c r="E16" s="75">
        <v>1382</v>
      </c>
      <c r="F16" s="75">
        <v>1382</v>
      </c>
      <c r="G16" s="108"/>
      <c r="H16" s="108">
        <v>2098.1689999999999</v>
      </c>
      <c r="I16" s="108">
        <v>1298.1690000000001</v>
      </c>
      <c r="J16" s="108">
        <v>2098.1689999999999</v>
      </c>
      <c r="K16" s="75">
        <v>1382</v>
      </c>
      <c r="L16" s="65"/>
      <c r="M16" s="152">
        <f t="shared" si="4"/>
        <v>101.83100000000013</v>
      </c>
      <c r="N16" s="62">
        <f t="shared" si="5"/>
        <v>0</v>
      </c>
      <c r="O16" s="152">
        <f t="shared" si="6"/>
        <v>83.830999999999904</v>
      </c>
      <c r="P16" s="152">
        <f t="shared" si="7"/>
        <v>83.830999999999904</v>
      </c>
      <c r="Q16" s="152">
        <f t="shared" si="8"/>
        <v>18.000000000000227</v>
      </c>
    </row>
    <row r="17" spans="1:17" s="52" customFormat="1" ht="42" customHeight="1">
      <c r="A17" s="74">
        <v>7</v>
      </c>
      <c r="B17" s="80" t="s">
        <v>168</v>
      </c>
      <c r="C17" s="79" t="s">
        <v>161</v>
      </c>
      <c r="D17" s="75">
        <v>2100</v>
      </c>
      <c r="E17" s="75">
        <v>1210</v>
      </c>
      <c r="F17" s="75">
        <v>1210</v>
      </c>
      <c r="G17" s="108"/>
      <c r="H17" s="108">
        <v>2008.7570000000001</v>
      </c>
      <c r="I17" s="108">
        <v>1208.7570000000001</v>
      </c>
      <c r="J17" s="108">
        <v>2008.7570000000001</v>
      </c>
      <c r="K17" s="75">
        <v>1210</v>
      </c>
      <c r="L17" s="64"/>
      <c r="M17" s="152">
        <f t="shared" si="4"/>
        <v>91.242999999999938</v>
      </c>
      <c r="N17" s="62">
        <f t="shared" si="5"/>
        <v>0</v>
      </c>
      <c r="O17" s="152">
        <f t="shared" si="6"/>
        <v>1.2429999999999382</v>
      </c>
      <c r="P17" s="152">
        <f t="shared" si="7"/>
        <v>1.2429999999999382</v>
      </c>
      <c r="Q17" s="152">
        <f t="shared" si="8"/>
        <v>90</v>
      </c>
    </row>
    <row r="18" spans="1:17" s="52" customFormat="1" ht="42" customHeight="1">
      <c r="A18" s="79">
        <v>8</v>
      </c>
      <c r="B18" s="80" t="s">
        <v>169</v>
      </c>
      <c r="C18" s="79" t="s">
        <v>170</v>
      </c>
      <c r="D18" s="75">
        <v>2000</v>
      </c>
      <c r="E18" s="75">
        <v>1193</v>
      </c>
      <c r="F18" s="75">
        <v>1193</v>
      </c>
      <c r="G18" s="108"/>
      <c r="H18" s="108">
        <v>1984.165</v>
      </c>
      <c r="I18" s="108">
        <v>1184.165</v>
      </c>
      <c r="J18" s="108">
        <v>1984.165</v>
      </c>
      <c r="K18" s="75">
        <v>1193</v>
      </c>
      <c r="L18" s="64"/>
      <c r="M18" s="152">
        <f t="shared" si="4"/>
        <v>15.835000000000036</v>
      </c>
      <c r="N18" s="62">
        <f t="shared" si="5"/>
        <v>0</v>
      </c>
      <c r="O18" s="152">
        <f t="shared" si="6"/>
        <v>8.8350000000000364</v>
      </c>
      <c r="P18" s="152">
        <f t="shared" si="7"/>
        <v>8.8350000000000364</v>
      </c>
      <c r="Q18" s="152">
        <f t="shared" si="8"/>
        <v>7</v>
      </c>
    </row>
    <row r="19" spans="1:17" s="52" customFormat="1" ht="42" customHeight="1">
      <c r="A19" s="74">
        <v>9</v>
      </c>
      <c r="B19" s="80" t="s">
        <v>171</v>
      </c>
      <c r="C19" s="79" t="s">
        <v>128</v>
      </c>
      <c r="D19" s="75">
        <v>1800</v>
      </c>
      <c r="E19" s="75">
        <v>935</v>
      </c>
      <c r="F19" s="75">
        <v>935</v>
      </c>
      <c r="G19" s="99"/>
      <c r="H19" s="102">
        <v>1672.5139999999999</v>
      </c>
      <c r="I19" s="102">
        <v>872.51400000000001</v>
      </c>
      <c r="J19" s="102">
        <v>1672.5139999999999</v>
      </c>
      <c r="K19" s="75">
        <v>935</v>
      </c>
      <c r="L19" s="65"/>
      <c r="M19" s="152">
        <f t="shared" si="4"/>
        <v>127.4860000000001</v>
      </c>
      <c r="N19" s="62">
        <f t="shared" si="5"/>
        <v>0</v>
      </c>
      <c r="O19" s="152">
        <f t="shared" si="6"/>
        <v>62.48599999999999</v>
      </c>
      <c r="P19" s="152">
        <f t="shared" si="7"/>
        <v>62.48599999999999</v>
      </c>
      <c r="Q19" s="152">
        <f t="shared" si="8"/>
        <v>65.000000000000114</v>
      </c>
    </row>
    <row r="20" spans="1:17" s="52" customFormat="1" ht="42" customHeight="1">
      <c r="A20" s="79">
        <v>10</v>
      </c>
      <c r="B20" s="80" t="s">
        <v>172</v>
      </c>
      <c r="C20" s="79" t="s">
        <v>108</v>
      </c>
      <c r="D20" s="75">
        <v>2300</v>
      </c>
      <c r="E20" s="75">
        <v>1290</v>
      </c>
      <c r="F20" s="75">
        <v>1290</v>
      </c>
      <c r="G20" s="99"/>
      <c r="H20" s="102">
        <v>2103.402</v>
      </c>
      <c r="I20" s="102">
        <v>1203.402</v>
      </c>
      <c r="J20" s="102">
        <v>2103.402</v>
      </c>
      <c r="K20" s="75">
        <v>1290</v>
      </c>
      <c r="L20" s="65"/>
      <c r="M20" s="152">
        <f t="shared" si="4"/>
        <v>196.59799999999996</v>
      </c>
      <c r="N20" s="62">
        <f t="shared" si="5"/>
        <v>0</v>
      </c>
      <c r="O20" s="152">
        <f t="shared" si="6"/>
        <v>86.597999999999956</v>
      </c>
      <c r="P20" s="152">
        <f t="shared" si="7"/>
        <v>86.597999999999956</v>
      </c>
      <c r="Q20" s="152">
        <f t="shared" si="8"/>
        <v>110</v>
      </c>
    </row>
    <row r="21" spans="1:17" s="52" customFormat="1" ht="42" customHeight="1">
      <c r="A21" s="74">
        <v>11</v>
      </c>
      <c r="B21" s="80" t="s">
        <v>173</v>
      </c>
      <c r="C21" s="79" t="s">
        <v>174</v>
      </c>
      <c r="D21" s="75">
        <v>2600</v>
      </c>
      <c r="E21" s="75">
        <v>1498</v>
      </c>
      <c r="F21" s="75">
        <v>1498</v>
      </c>
      <c r="G21" s="102"/>
      <c r="H21" s="102">
        <v>2597.3420000000001</v>
      </c>
      <c r="I21" s="102">
        <v>1497.3420000000001</v>
      </c>
      <c r="J21" s="102">
        <v>2597.3420000000001</v>
      </c>
      <c r="K21" s="75">
        <v>1498</v>
      </c>
      <c r="L21" s="65"/>
      <c r="M21" s="152">
        <f t="shared" si="4"/>
        <v>2.6579999999999018</v>
      </c>
      <c r="N21" s="62">
        <f t="shared" si="5"/>
        <v>0</v>
      </c>
      <c r="O21" s="152">
        <f t="shared" si="6"/>
        <v>0.65799999999990177</v>
      </c>
      <c r="P21" s="152">
        <f t="shared" si="7"/>
        <v>0.65799999999990177</v>
      </c>
      <c r="Q21" s="152">
        <f t="shared" si="8"/>
        <v>2</v>
      </c>
    </row>
    <row r="22" spans="1:17" s="52" customFormat="1" ht="35.25" customHeight="1">
      <c r="A22" s="77" t="s">
        <v>46</v>
      </c>
      <c r="B22" s="78" t="s">
        <v>175</v>
      </c>
      <c r="C22" s="17"/>
      <c r="D22" s="87">
        <f t="shared" ref="D22:K22" si="11">D23</f>
        <v>22300</v>
      </c>
      <c r="E22" s="87">
        <f t="shared" si="11"/>
        <v>11600</v>
      </c>
      <c r="F22" s="87">
        <f t="shared" si="11"/>
        <v>11600</v>
      </c>
      <c r="G22" s="87">
        <f t="shared" si="11"/>
        <v>5171.5250000000005</v>
      </c>
      <c r="H22" s="87">
        <f t="shared" si="11"/>
        <v>5171.5250000000005</v>
      </c>
      <c r="I22" s="87">
        <f t="shared" si="11"/>
        <v>5171.5250000000005</v>
      </c>
      <c r="J22" s="87">
        <f t="shared" si="11"/>
        <v>5171.5250000000005</v>
      </c>
      <c r="K22" s="87">
        <f t="shared" si="11"/>
        <v>11600</v>
      </c>
      <c r="L22" s="65"/>
      <c r="M22" s="152">
        <f t="shared" si="4"/>
        <v>17128.474999999999</v>
      </c>
      <c r="N22" s="62">
        <f t="shared" si="5"/>
        <v>0</v>
      </c>
      <c r="O22" s="152">
        <f t="shared" si="6"/>
        <v>6428.4749999999995</v>
      </c>
      <c r="P22" s="152">
        <f t="shared" si="7"/>
        <v>6428.4749999999995</v>
      </c>
      <c r="Q22" s="152">
        <f t="shared" si="8"/>
        <v>10700</v>
      </c>
    </row>
    <row r="23" spans="1:17" s="52" customFormat="1" ht="35.25" customHeight="1">
      <c r="A23" s="22" t="s">
        <v>28</v>
      </c>
      <c r="B23" s="72" t="s">
        <v>158</v>
      </c>
      <c r="C23" s="17"/>
      <c r="D23" s="73">
        <f t="shared" ref="D23:J23" si="12">SUM(D24:D33)</f>
        <v>22300</v>
      </c>
      <c r="E23" s="73">
        <f t="shared" si="12"/>
        <v>11600</v>
      </c>
      <c r="F23" s="73">
        <f t="shared" si="12"/>
        <v>11600</v>
      </c>
      <c r="G23" s="71">
        <f t="shared" si="12"/>
        <v>5171.5250000000005</v>
      </c>
      <c r="H23" s="71">
        <f t="shared" si="12"/>
        <v>5171.5250000000005</v>
      </c>
      <c r="I23" s="71">
        <f t="shared" si="12"/>
        <v>5171.5250000000005</v>
      </c>
      <c r="J23" s="71">
        <f t="shared" si="12"/>
        <v>5171.5250000000005</v>
      </c>
      <c r="K23" s="73">
        <f t="shared" ref="K23" si="13">SUM(K24:K33)</f>
        <v>11600</v>
      </c>
      <c r="L23" s="65"/>
      <c r="M23" s="152">
        <f t="shared" si="4"/>
        <v>17128.474999999999</v>
      </c>
      <c r="N23" s="62">
        <f t="shared" si="5"/>
        <v>0</v>
      </c>
      <c r="O23" s="152">
        <f t="shared" si="6"/>
        <v>6428.4749999999995</v>
      </c>
      <c r="P23" s="152">
        <f t="shared" si="7"/>
        <v>6428.4749999999995</v>
      </c>
      <c r="Q23" s="152">
        <f t="shared" si="8"/>
        <v>10700</v>
      </c>
    </row>
    <row r="24" spans="1:17" s="52" customFormat="1" ht="35.25" customHeight="1">
      <c r="A24" s="81">
        <v>1</v>
      </c>
      <c r="B24" s="76" t="s">
        <v>176</v>
      </c>
      <c r="C24" s="50" t="s">
        <v>75</v>
      </c>
      <c r="D24" s="82">
        <v>2500</v>
      </c>
      <c r="E24" s="83">
        <v>1200</v>
      </c>
      <c r="F24" s="83">
        <v>1200</v>
      </c>
      <c r="G24" s="109">
        <v>140.66300000000001</v>
      </c>
      <c r="H24" s="109">
        <v>140.66300000000001</v>
      </c>
      <c r="I24" s="109">
        <v>140.66300000000001</v>
      </c>
      <c r="J24" s="109">
        <v>140.66300000000001</v>
      </c>
      <c r="K24" s="83">
        <v>1200</v>
      </c>
      <c r="L24" s="65"/>
      <c r="M24" s="152">
        <f t="shared" si="4"/>
        <v>2359.337</v>
      </c>
      <c r="N24" s="62">
        <f t="shared" si="5"/>
        <v>0</v>
      </c>
      <c r="O24" s="152">
        <f t="shared" si="6"/>
        <v>1059.337</v>
      </c>
      <c r="P24" s="152">
        <f t="shared" si="7"/>
        <v>1059.337</v>
      </c>
      <c r="Q24" s="152">
        <f t="shared" si="8"/>
        <v>1300</v>
      </c>
    </row>
    <row r="25" spans="1:17" ht="35.25" customHeight="1">
      <c r="A25" s="81">
        <v>2</v>
      </c>
      <c r="B25" s="76" t="s">
        <v>177</v>
      </c>
      <c r="C25" s="50" t="s">
        <v>118</v>
      </c>
      <c r="D25" s="82">
        <v>2000</v>
      </c>
      <c r="E25" s="83">
        <v>1000</v>
      </c>
      <c r="F25" s="83">
        <v>1000</v>
      </c>
      <c r="G25" s="110">
        <v>597.73699999999997</v>
      </c>
      <c r="H25" s="110">
        <v>597.73699999999997</v>
      </c>
      <c r="I25" s="110">
        <v>597.73699999999997</v>
      </c>
      <c r="J25" s="110">
        <v>597.73699999999997</v>
      </c>
      <c r="K25" s="83">
        <v>1000</v>
      </c>
      <c r="L25" s="64"/>
      <c r="M25" s="152">
        <f t="shared" si="4"/>
        <v>1402.2629999999999</v>
      </c>
      <c r="N25" s="62">
        <f t="shared" si="5"/>
        <v>0</v>
      </c>
      <c r="O25" s="152">
        <f t="shared" si="6"/>
        <v>402.26300000000003</v>
      </c>
      <c r="P25" s="152">
        <f t="shared" si="7"/>
        <v>402.26300000000003</v>
      </c>
      <c r="Q25" s="152">
        <f t="shared" si="8"/>
        <v>999.99999999999989</v>
      </c>
    </row>
    <row r="26" spans="1:17" ht="35.25" customHeight="1">
      <c r="A26" s="81">
        <v>3</v>
      </c>
      <c r="B26" s="76" t="s">
        <v>178</v>
      </c>
      <c r="C26" s="81" t="s">
        <v>36</v>
      </c>
      <c r="D26" s="83">
        <v>2000</v>
      </c>
      <c r="E26" s="83">
        <v>1000</v>
      </c>
      <c r="F26" s="83">
        <v>1000</v>
      </c>
      <c r="G26" s="110">
        <v>511.10300000000001</v>
      </c>
      <c r="H26" s="110">
        <v>511.10300000000001</v>
      </c>
      <c r="I26" s="110">
        <v>511.10300000000001</v>
      </c>
      <c r="J26" s="110">
        <v>511.10300000000001</v>
      </c>
      <c r="K26" s="83">
        <v>1000</v>
      </c>
      <c r="L26" s="63"/>
      <c r="M26" s="152">
        <f t="shared" si="4"/>
        <v>1488.8969999999999</v>
      </c>
      <c r="N26" s="62">
        <f t="shared" si="5"/>
        <v>0</v>
      </c>
      <c r="O26" s="152">
        <f t="shared" si="6"/>
        <v>488.89699999999999</v>
      </c>
      <c r="P26" s="152">
        <f t="shared" si="7"/>
        <v>488.89699999999999</v>
      </c>
      <c r="Q26" s="152">
        <f t="shared" si="8"/>
        <v>1000</v>
      </c>
    </row>
    <row r="27" spans="1:17" ht="35.25" customHeight="1">
      <c r="A27" s="81">
        <v>4</v>
      </c>
      <c r="B27" s="76" t="s">
        <v>179</v>
      </c>
      <c r="C27" s="81" t="s">
        <v>180</v>
      </c>
      <c r="D27" s="83">
        <v>2500</v>
      </c>
      <c r="E27" s="83">
        <v>1300</v>
      </c>
      <c r="F27" s="83">
        <v>1300</v>
      </c>
      <c r="G27" s="110">
        <v>538.96500000000003</v>
      </c>
      <c r="H27" s="110">
        <v>538.96500000000003</v>
      </c>
      <c r="I27" s="110">
        <v>538.96500000000003</v>
      </c>
      <c r="J27" s="110">
        <v>538.96500000000003</v>
      </c>
      <c r="K27" s="83">
        <v>1300</v>
      </c>
      <c r="L27" s="63"/>
      <c r="M27" s="152">
        <f t="shared" si="4"/>
        <v>1961.0349999999999</v>
      </c>
      <c r="N27" s="62">
        <f t="shared" si="5"/>
        <v>0</v>
      </c>
      <c r="O27" s="152">
        <f t="shared" si="6"/>
        <v>761.03499999999997</v>
      </c>
      <c r="P27" s="152">
        <f t="shared" si="7"/>
        <v>761.03499999999997</v>
      </c>
      <c r="Q27" s="152">
        <f t="shared" si="8"/>
        <v>1200</v>
      </c>
    </row>
    <row r="28" spans="1:17" ht="35.25" customHeight="1">
      <c r="A28" s="81">
        <v>5</v>
      </c>
      <c r="B28" s="76" t="s">
        <v>181</v>
      </c>
      <c r="C28" s="81" t="s">
        <v>182</v>
      </c>
      <c r="D28" s="83">
        <v>2300</v>
      </c>
      <c r="E28" s="83">
        <v>1100</v>
      </c>
      <c r="F28" s="83">
        <v>1100</v>
      </c>
      <c r="G28" s="110">
        <v>520.34900000000005</v>
      </c>
      <c r="H28" s="110">
        <v>520.34900000000005</v>
      </c>
      <c r="I28" s="110">
        <v>520.34900000000005</v>
      </c>
      <c r="J28" s="110">
        <v>520.34900000000005</v>
      </c>
      <c r="K28" s="83">
        <v>1100</v>
      </c>
      <c r="L28" s="64"/>
      <c r="M28" s="152">
        <f t="shared" si="4"/>
        <v>1779.6509999999998</v>
      </c>
      <c r="N28" s="62">
        <f t="shared" si="5"/>
        <v>0</v>
      </c>
      <c r="O28" s="152">
        <f t="shared" si="6"/>
        <v>579.65099999999995</v>
      </c>
      <c r="P28" s="152">
        <f t="shared" si="7"/>
        <v>579.65099999999995</v>
      </c>
      <c r="Q28" s="152">
        <f t="shared" si="8"/>
        <v>1200</v>
      </c>
    </row>
    <row r="29" spans="1:17" ht="35.25" customHeight="1">
      <c r="A29" s="81">
        <v>6</v>
      </c>
      <c r="B29" s="76" t="s">
        <v>183</v>
      </c>
      <c r="C29" s="81" t="s">
        <v>184</v>
      </c>
      <c r="D29" s="83">
        <v>3500</v>
      </c>
      <c r="E29" s="83">
        <v>1800</v>
      </c>
      <c r="F29" s="83">
        <v>1800</v>
      </c>
      <c r="G29" s="110">
        <v>771.99199999999996</v>
      </c>
      <c r="H29" s="110">
        <v>771.99199999999996</v>
      </c>
      <c r="I29" s="110">
        <v>771.99199999999996</v>
      </c>
      <c r="J29" s="110">
        <v>771.99199999999996</v>
      </c>
      <c r="K29" s="83">
        <v>1800</v>
      </c>
      <c r="L29" s="66"/>
      <c r="M29" s="152">
        <f t="shared" si="4"/>
        <v>2728.0079999999998</v>
      </c>
      <c r="N29" s="62">
        <f t="shared" si="5"/>
        <v>0</v>
      </c>
      <c r="O29" s="152">
        <f t="shared" si="6"/>
        <v>1028.008</v>
      </c>
      <c r="P29" s="152">
        <f t="shared" si="7"/>
        <v>1028.008</v>
      </c>
      <c r="Q29" s="152">
        <f t="shared" si="8"/>
        <v>1699.9999999999998</v>
      </c>
    </row>
    <row r="30" spans="1:17" ht="35.25" customHeight="1">
      <c r="A30" s="81">
        <v>7</v>
      </c>
      <c r="B30" s="76" t="s">
        <v>185</v>
      </c>
      <c r="C30" s="81" t="s">
        <v>186</v>
      </c>
      <c r="D30" s="83">
        <v>1900</v>
      </c>
      <c r="E30" s="83">
        <v>1000</v>
      </c>
      <c r="F30" s="83">
        <v>1000</v>
      </c>
      <c r="G30" s="110">
        <v>414.71600000000001</v>
      </c>
      <c r="H30" s="110">
        <v>414.71600000000001</v>
      </c>
      <c r="I30" s="110">
        <v>414.71600000000001</v>
      </c>
      <c r="J30" s="110">
        <v>414.71600000000001</v>
      </c>
      <c r="K30" s="83">
        <v>1000</v>
      </c>
      <c r="L30" s="67"/>
      <c r="M30" s="152">
        <f t="shared" si="4"/>
        <v>1485.2840000000001</v>
      </c>
      <c r="N30" s="62">
        <f t="shared" si="5"/>
        <v>0</v>
      </c>
      <c r="O30" s="152">
        <f t="shared" si="6"/>
        <v>585.28399999999999</v>
      </c>
      <c r="P30" s="152">
        <f t="shared" si="7"/>
        <v>585.28399999999999</v>
      </c>
      <c r="Q30" s="152">
        <f t="shared" si="8"/>
        <v>900.00000000000011</v>
      </c>
    </row>
    <row r="31" spans="1:17" s="52" customFormat="1" ht="35.25" customHeight="1">
      <c r="A31" s="81">
        <v>8</v>
      </c>
      <c r="B31" s="76" t="s">
        <v>187</v>
      </c>
      <c r="C31" s="81" t="s">
        <v>184</v>
      </c>
      <c r="D31" s="83">
        <v>2500</v>
      </c>
      <c r="E31" s="83">
        <v>1200</v>
      </c>
      <c r="F31" s="83">
        <v>1200</v>
      </c>
      <c r="G31" s="110">
        <v>640.14700000000005</v>
      </c>
      <c r="H31" s="110">
        <v>640.14700000000005</v>
      </c>
      <c r="I31" s="110">
        <v>640.14700000000005</v>
      </c>
      <c r="J31" s="110">
        <v>640.14700000000005</v>
      </c>
      <c r="K31" s="83">
        <v>1200</v>
      </c>
      <c r="L31" s="65"/>
      <c r="M31" s="152">
        <f t="shared" si="4"/>
        <v>1859.8530000000001</v>
      </c>
      <c r="N31" s="62">
        <f t="shared" si="5"/>
        <v>0</v>
      </c>
      <c r="O31" s="152">
        <f t="shared" si="6"/>
        <v>559.85299999999995</v>
      </c>
      <c r="P31" s="152">
        <f t="shared" si="7"/>
        <v>559.85299999999995</v>
      </c>
      <c r="Q31" s="152">
        <f t="shared" si="8"/>
        <v>1300</v>
      </c>
    </row>
    <row r="32" spans="1:17" s="52" customFormat="1" ht="35.25" customHeight="1">
      <c r="A32" s="81">
        <v>9</v>
      </c>
      <c r="B32" s="76" t="s">
        <v>188</v>
      </c>
      <c r="C32" s="81" t="s">
        <v>189</v>
      </c>
      <c r="D32" s="83">
        <v>1500</v>
      </c>
      <c r="E32" s="83">
        <v>1000</v>
      </c>
      <c r="F32" s="83">
        <v>1000</v>
      </c>
      <c r="G32" s="110">
        <v>393.666</v>
      </c>
      <c r="H32" s="110">
        <v>393.666</v>
      </c>
      <c r="I32" s="110">
        <v>393.666</v>
      </c>
      <c r="J32" s="110">
        <v>393.666</v>
      </c>
      <c r="K32" s="83">
        <v>1000</v>
      </c>
      <c r="L32" s="65"/>
      <c r="M32" s="152">
        <f t="shared" si="4"/>
        <v>1106.3340000000001</v>
      </c>
      <c r="N32" s="62">
        <f t="shared" si="5"/>
        <v>0</v>
      </c>
      <c r="O32" s="152">
        <f t="shared" si="6"/>
        <v>606.33400000000006</v>
      </c>
      <c r="P32" s="152">
        <f t="shared" si="7"/>
        <v>606.33400000000006</v>
      </c>
      <c r="Q32" s="152">
        <f t="shared" si="8"/>
        <v>500</v>
      </c>
    </row>
    <row r="33" spans="1:17" s="52" customFormat="1" ht="35.25" customHeight="1" thickBot="1">
      <c r="A33" s="84">
        <v>10</v>
      </c>
      <c r="B33" s="85" t="s">
        <v>190</v>
      </c>
      <c r="C33" s="84" t="s">
        <v>180</v>
      </c>
      <c r="D33" s="86">
        <v>1600</v>
      </c>
      <c r="E33" s="86">
        <v>1000</v>
      </c>
      <c r="F33" s="86">
        <v>1000</v>
      </c>
      <c r="G33" s="111">
        <v>642.18700000000001</v>
      </c>
      <c r="H33" s="111">
        <v>642.18700000000001</v>
      </c>
      <c r="I33" s="111">
        <v>642.18700000000001</v>
      </c>
      <c r="J33" s="111">
        <v>642.18700000000001</v>
      </c>
      <c r="K33" s="86">
        <v>1000</v>
      </c>
      <c r="L33" s="86"/>
      <c r="M33" s="152">
        <f t="shared" si="4"/>
        <v>957.81299999999999</v>
      </c>
      <c r="N33" s="62">
        <f t="shared" si="5"/>
        <v>0</v>
      </c>
      <c r="O33" s="152">
        <f t="shared" si="6"/>
        <v>357.81299999999999</v>
      </c>
      <c r="P33" s="152">
        <f t="shared" si="7"/>
        <v>357.81299999999999</v>
      </c>
      <c r="Q33" s="152">
        <f t="shared" si="8"/>
        <v>600</v>
      </c>
    </row>
    <row r="34" spans="1:17" ht="27.75" customHeight="1" thickTop="1">
      <c r="P34" s="58"/>
    </row>
  </sheetData>
  <mergeCells count="18">
    <mergeCell ref="G6:G7"/>
    <mergeCell ref="H6:H7"/>
    <mergeCell ref="I6:I7"/>
    <mergeCell ref="J6:J7"/>
    <mergeCell ref="A1:B1"/>
    <mergeCell ref="A2:L2"/>
    <mergeCell ref="A3:L3"/>
    <mergeCell ref="L5:L7"/>
    <mergeCell ref="E4:L4"/>
    <mergeCell ref="A5:A7"/>
    <mergeCell ref="B5:B7"/>
    <mergeCell ref="C5:C7"/>
    <mergeCell ref="D5:D7"/>
    <mergeCell ref="G5:H5"/>
    <mergeCell ref="I5:J5"/>
    <mergeCell ref="K5:K7"/>
    <mergeCell ref="E5:F5"/>
    <mergeCell ref="E6:E7"/>
  </mergeCells>
  <pageMargins left="0.39370078740157483" right="0" top="0.51181102362204722" bottom="0.51181102362204722" header="0.31496062992125984" footer="0.31496062992125984"/>
  <pageSetup paperSize="9" scale="55"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3"/>
  <sheetViews>
    <sheetView view="pageBreakPreview" zoomScale="60" zoomScaleNormal="70" workbookViewId="0">
      <selection activeCell="S7" sqref="S7"/>
    </sheetView>
  </sheetViews>
  <sheetFormatPr defaultColWidth="7.75" defaultRowHeight="15.75"/>
  <cols>
    <col min="2" max="2" width="28.5" customWidth="1"/>
    <col min="3" max="3" width="11" customWidth="1"/>
    <col min="4" max="4" width="10.375" customWidth="1"/>
    <col min="5" max="7" width="12.375" customWidth="1"/>
    <col min="8" max="8" width="10.875" customWidth="1"/>
    <col min="9" max="10" width="8.125" customWidth="1"/>
    <col min="11" max="11" width="12.625" customWidth="1"/>
    <col min="12" max="12" width="21.625" customWidth="1"/>
    <col min="250" max="250" width="26.75" customWidth="1"/>
    <col min="257" max="259" width="0" hidden="1" customWidth="1"/>
    <col min="506" max="506" width="26.75" customWidth="1"/>
    <col min="513" max="515" width="0" hidden="1" customWidth="1"/>
    <col min="762" max="762" width="26.75" customWidth="1"/>
    <col min="769" max="771" width="0" hidden="1" customWidth="1"/>
    <col min="1018" max="1018" width="26.75" customWidth="1"/>
    <col min="1025" max="1027" width="0" hidden="1" customWidth="1"/>
    <col min="1274" max="1274" width="26.75" customWidth="1"/>
    <col min="1281" max="1283" width="0" hidden="1" customWidth="1"/>
    <col min="1530" max="1530" width="26.75" customWidth="1"/>
    <col min="1537" max="1539" width="0" hidden="1" customWidth="1"/>
    <col min="1786" max="1786" width="26.75" customWidth="1"/>
    <col min="1793" max="1795" width="0" hidden="1" customWidth="1"/>
    <col min="2042" max="2042" width="26.75" customWidth="1"/>
    <col min="2049" max="2051" width="0" hidden="1" customWidth="1"/>
    <col min="2298" max="2298" width="26.75" customWidth="1"/>
    <col min="2305" max="2307" width="0" hidden="1" customWidth="1"/>
    <col min="2554" max="2554" width="26.75" customWidth="1"/>
    <col min="2561" max="2563" width="0" hidden="1" customWidth="1"/>
    <col min="2810" max="2810" width="26.75" customWidth="1"/>
    <col min="2817" max="2819" width="0" hidden="1" customWidth="1"/>
    <col min="3066" max="3066" width="26.75" customWidth="1"/>
    <col min="3073" max="3075" width="0" hidden="1" customWidth="1"/>
    <col min="3322" max="3322" width="26.75" customWidth="1"/>
    <col min="3329" max="3331" width="0" hidden="1" customWidth="1"/>
    <col min="3578" max="3578" width="26.75" customWidth="1"/>
    <col min="3585" max="3587" width="0" hidden="1" customWidth="1"/>
    <col min="3834" max="3834" width="26.75" customWidth="1"/>
    <col min="3841" max="3843" width="0" hidden="1" customWidth="1"/>
    <col min="4090" max="4090" width="26.75" customWidth="1"/>
    <col min="4097" max="4099" width="0" hidden="1" customWidth="1"/>
    <col min="4346" max="4346" width="26.75" customWidth="1"/>
    <col min="4353" max="4355" width="0" hidden="1" customWidth="1"/>
    <col min="4602" max="4602" width="26.75" customWidth="1"/>
    <col min="4609" max="4611" width="0" hidden="1" customWidth="1"/>
    <col min="4858" max="4858" width="26.75" customWidth="1"/>
    <col min="4865" max="4867" width="0" hidden="1" customWidth="1"/>
    <col min="5114" max="5114" width="26.75" customWidth="1"/>
    <col min="5121" max="5123" width="0" hidden="1" customWidth="1"/>
    <col min="5370" max="5370" width="26.75" customWidth="1"/>
    <col min="5377" max="5379" width="0" hidden="1" customWidth="1"/>
    <col min="5626" max="5626" width="26.75" customWidth="1"/>
    <col min="5633" max="5635" width="0" hidden="1" customWidth="1"/>
    <col min="5882" max="5882" width="26.75" customWidth="1"/>
    <col min="5889" max="5891" width="0" hidden="1" customWidth="1"/>
    <col min="6138" max="6138" width="26.75" customWidth="1"/>
    <col min="6145" max="6147" width="0" hidden="1" customWidth="1"/>
    <col min="6394" max="6394" width="26.75" customWidth="1"/>
    <col min="6401" max="6403" width="0" hidden="1" customWidth="1"/>
    <col min="6650" max="6650" width="26.75" customWidth="1"/>
    <col min="6657" max="6659" width="0" hidden="1" customWidth="1"/>
    <col min="6906" max="6906" width="26.75" customWidth="1"/>
    <col min="6913" max="6915" width="0" hidden="1" customWidth="1"/>
    <col min="7162" max="7162" width="26.75" customWidth="1"/>
    <col min="7169" max="7171" width="0" hidden="1" customWidth="1"/>
    <col min="7418" max="7418" width="26.75" customWidth="1"/>
    <col min="7425" max="7427" width="0" hidden="1" customWidth="1"/>
    <col min="7674" max="7674" width="26.75" customWidth="1"/>
    <col min="7681" max="7683" width="0" hidden="1" customWidth="1"/>
    <col min="7930" max="7930" width="26.75" customWidth="1"/>
    <col min="7937" max="7939" width="0" hidden="1" customWidth="1"/>
    <col min="8186" max="8186" width="26.75" customWidth="1"/>
    <col min="8193" max="8195" width="0" hidden="1" customWidth="1"/>
    <col min="8442" max="8442" width="26.75" customWidth="1"/>
    <col min="8449" max="8451" width="0" hidden="1" customWidth="1"/>
    <col min="8698" max="8698" width="26.75" customWidth="1"/>
    <col min="8705" max="8707" width="0" hidden="1" customWidth="1"/>
    <col min="8954" max="8954" width="26.75" customWidth="1"/>
    <col min="8961" max="8963" width="0" hidden="1" customWidth="1"/>
    <col min="9210" max="9210" width="26.75" customWidth="1"/>
    <col min="9217" max="9219" width="0" hidden="1" customWidth="1"/>
    <col min="9466" max="9466" width="26.75" customWidth="1"/>
    <col min="9473" max="9475" width="0" hidden="1" customWidth="1"/>
    <col min="9722" max="9722" width="26.75" customWidth="1"/>
    <col min="9729" max="9731" width="0" hidden="1" customWidth="1"/>
    <col min="9978" max="9978" width="26.75" customWidth="1"/>
    <col min="9985" max="9987" width="0" hidden="1" customWidth="1"/>
    <col min="10234" max="10234" width="26.75" customWidth="1"/>
    <col min="10241" max="10243" width="0" hidden="1" customWidth="1"/>
    <col min="10490" max="10490" width="26.75" customWidth="1"/>
    <col min="10497" max="10499" width="0" hidden="1" customWidth="1"/>
    <col min="10746" max="10746" width="26.75" customWidth="1"/>
    <col min="10753" max="10755" width="0" hidden="1" customWidth="1"/>
    <col min="11002" max="11002" width="26.75" customWidth="1"/>
    <col min="11009" max="11011" width="0" hidden="1" customWidth="1"/>
    <col min="11258" max="11258" width="26.75" customWidth="1"/>
    <col min="11265" max="11267" width="0" hidden="1" customWidth="1"/>
    <col min="11514" max="11514" width="26.75" customWidth="1"/>
    <col min="11521" max="11523" width="0" hidden="1" customWidth="1"/>
    <col min="11770" max="11770" width="26.75" customWidth="1"/>
    <col min="11777" max="11779" width="0" hidden="1" customWidth="1"/>
    <col min="12026" max="12026" width="26.75" customWidth="1"/>
    <col min="12033" max="12035" width="0" hidden="1" customWidth="1"/>
    <col min="12282" max="12282" width="26.75" customWidth="1"/>
    <col min="12289" max="12291" width="0" hidden="1" customWidth="1"/>
    <col min="12538" max="12538" width="26.75" customWidth="1"/>
    <col min="12545" max="12547" width="0" hidden="1" customWidth="1"/>
    <col min="12794" max="12794" width="26.75" customWidth="1"/>
    <col min="12801" max="12803" width="0" hidden="1" customWidth="1"/>
    <col min="13050" max="13050" width="26.75" customWidth="1"/>
    <col min="13057" max="13059" width="0" hidden="1" customWidth="1"/>
    <col min="13306" max="13306" width="26.75" customWidth="1"/>
    <col min="13313" max="13315" width="0" hidden="1" customWidth="1"/>
    <col min="13562" max="13562" width="26.75" customWidth="1"/>
    <col min="13569" max="13571" width="0" hidden="1" customWidth="1"/>
    <col min="13818" max="13818" width="26.75" customWidth="1"/>
    <col min="13825" max="13827" width="0" hidden="1" customWidth="1"/>
    <col min="14074" max="14074" width="26.75" customWidth="1"/>
    <col min="14081" max="14083" width="0" hidden="1" customWidth="1"/>
    <col min="14330" max="14330" width="26.75" customWidth="1"/>
    <col min="14337" max="14339" width="0" hidden="1" customWidth="1"/>
    <col min="14586" max="14586" width="26.75" customWidth="1"/>
    <col min="14593" max="14595" width="0" hidden="1" customWidth="1"/>
    <col min="14842" max="14842" width="26.75" customWidth="1"/>
    <col min="14849" max="14851" width="0" hidden="1" customWidth="1"/>
    <col min="15098" max="15098" width="26.75" customWidth="1"/>
    <col min="15105" max="15107" width="0" hidden="1" customWidth="1"/>
    <col min="15354" max="15354" width="26.75" customWidth="1"/>
    <col min="15361" max="15363" width="0" hidden="1" customWidth="1"/>
    <col min="15610" max="15610" width="26.75" customWidth="1"/>
    <col min="15617" max="15619" width="0" hidden="1" customWidth="1"/>
    <col min="15866" max="15866" width="26.75" customWidth="1"/>
    <col min="15873" max="15875" width="0" hidden="1" customWidth="1"/>
    <col min="16122" max="16122" width="26.75" customWidth="1"/>
    <col min="16129" max="16131" width="0" hidden="1" customWidth="1"/>
  </cols>
  <sheetData>
    <row r="1" spans="1:12" ht="18.75">
      <c r="A1" s="615" t="s">
        <v>96</v>
      </c>
      <c r="B1" s="615"/>
      <c r="C1" s="615"/>
      <c r="D1" s="615"/>
      <c r="E1" s="615"/>
      <c r="F1" s="615"/>
      <c r="G1" s="615"/>
      <c r="H1" s="615"/>
      <c r="I1" s="615"/>
      <c r="J1" s="615"/>
      <c r="K1" s="615"/>
      <c r="L1" s="615"/>
    </row>
    <row r="2" spans="1:12" ht="18.75">
      <c r="A2" s="616" t="s">
        <v>291</v>
      </c>
      <c r="B2" s="616"/>
      <c r="C2" s="616"/>
      <c r="D2" s="616"/>
      <c r="E2" s="616"/>
      <c r="F2" s="616"/>
      <c r="G2" s="616"/>
      <c r="H2" s="616"/>
      <c r="I2" s="616"/>
      <c r="J2" s="616"/>
      <c r="K2" s="616"/>
      <c r="L2" s="616"/>
    </row>
    <row r="3" spans="1:12" s="234" customFormat="1" ht="18.75">
      <c r="A3" s="617" t="e">
        <f>#REF!</f>
        <v>#REF!</v>
      </c>
      <c r="B3" s="617"/>
      <c r="C3" s="617"/>
      <c r="D3" s="617"/>
      <c r="E3" s="617"/>
      <c r="F3" s="617"/>
      <c r="G3" s="617"/>
      <c r="H3" s="617"/>
      <c r="I3" s="617"/>
      <c r="J3" s="617"/>
      <c r="K3" s="617"/>
      <c r="L3" s="617"/>
    </row>
    <row r="4" spans="1:12" ht="18.75">
      <c r="A4" s="618" t="s">
        <v>10</v>
      </c>
      <c r="B4" s="618"/>
      <c r="C4" s="618"/>
      <c r="D4" s="618"/>
      <c r="E4" s="618"/>
      <c r="F4" s="618"/>
      <c r="G4" s="618"/>
      <c r="H4" s="618"/>
      <c r="I4" s="618"/>
      <c r="J4" s="618"/>
      <c r="K4" s="618"/>
      <c r="L4" s="618"/>
    </row>
    <row r="5" spans="1:12" ht="45.75" customHeight="1">
      <c r="A5" s="619" t="s">
        <v>0</v>
      </c>
      <c r="B5" s="619" t="s">
        <v>1</v>
      </c>
      <c r="C5" s="532" t="s">
        <v>292</v>
      </c>
      <c r="D5" s="532"/>
      <c r="E5" s="532"/>
      <c r="F5" s="532" t="s">
        <v>293</v>
      </c>
      <c r="G5" s="532"/>
      <c r="H5" s="532"/>
      <c r="I5" s="532" t="s">
        <v>294</v>
      </c>
      <c r="J5" s="532"/>
      <c r="K5" s="532" t="s">
        <v>295</v>
      </c>
      <c r="L5" s="619" t="s">
        <v>8</v>
      </c>
    </row>
    <row r="6" spans="1:12" ht="28.5" customHeight="1">
      <c r="A6" s="619"/>
      <c r="B6" s="619"/>
      <c r="C6" s="532" t="s">
        <v>296</v>
      </c>
      <c r="D6" s="532" t="s">
        <v>297</v>
      </c>
      <c r="E6" s="532" t="s">
        <v>298</v>
      </c>
      <c r="F6" s="532" t="s">
        <v>6</v>
      </c>
      <c r="G6" s="532" t="s">
        <v>299</v>
      </c>
      <c r="H6" s="532"/>
      <c r="I6" s="532" t="s">
        <v>300</v>
      </c>
      <c r="J6" s="532" t="s">
        <v>301</v>
      </c>
      <c r="K6" s="532"/>
      <c r="L6" s="619"/>
    </row>
    <row r="7" spans="1:12" ht="95.25" customHeight="1">
      <c r="A7" s="619"/>
      <c r="B7" s="619"/>
      <c r="C7" s="532"/>
      <c r="D7" s="532"/>
      <c r="E7" s="532"/>
      <c r="F7" s="532"/>
      <c r="G7" s="288" t="s">
        <v>302</v>
      </c>
      <c r="H7" s="288" t="s">
        <v>303</v>
      </c>
      <c r="I7" s="532"/>
      <c r="J7" s="532"/>
      <c r="K7" s="532"/>
      <c r="L7" s="619"/>
    </row>
    <row r="8" spans="1:12">
      <c r="A8" s="28">
        <v>1</v>
      </c>
      <c r="B8" s="28">
        <v>2</v>
      </c>
      <c r="C8" s="28">
        <v>3</v>
      </c>
      <c r="D8" s="28">
        <v>4</v>
      </c>
      <c r="E8" s="28">
        <v>5</v>
      </c>
      <c r="F8" s="28">
        <v>6</v>
      </c>
      <c r="G8" s="28">
        <v>7</v>
      </c>
      <c r="H8" s="28">
        <v>8</v>
      </c>
      <c r="I8" s="28">
        <v>9</v>
      </c>
      <c r="J8" s="28">
        <v>10</v>
      </c>
      <c r="K8" s="28">
        <v>11</v>
      </c>
      <c r="L8" s="28">
        <v>12</v>
      </c>
    </row>
    <row r="9" spans="1:12">
      <c r="A9" s="235"/>
      <c r="B9" s="236" t="s">
        <v>9</v>
      </c>
      <c r="C9" s="230"/>
      <c r="D9" s="230"/>
      <c r="E9" s="230"/>
      <c r="F9" s="230"/>
      <c r="G9" s="230"/>
      <c r="H9" s="230"/>
      <c r="I9" s="230"/>
      <c r="J9" s="230"/>
      <c r="K9" s="230"/>
      <c r="L9" s="230"/>
    </row>
    <row r="10" spans="1:12" s="239" customFormat="1" ht="45.75" customHeight="1">
      <c r="A10" s="237" t="s">
        <v>28</v>
      </c>
      <c r="B10" s="238" t="s">
        <v>288</v>
      </c>
      <c r="C10" s="230"/>
      <c r="D10" s="290">
        <f>SUM(D11:D13)</f>
        <v>92000</v>
      </c>
      <c r="E10" s="290">
        <f t="shared" ref="E10:K10" si="0">SUM(E11:E13)</f>
        <v>92000</v>
      </c>
      <c r="F10" s="290">
        <f t="shared" si="0"/>
        <v>79000</v>
      </c>
      <c r="G10" s="290">
        <f t="shared" si="0"/>
        <v>0</v>
      </c>
      <c r="H10" s="290">
        <f t="shared" si="0"/>
        <v>47378</v>
      </c>
      <c r="I10" s="290">
        <f t="shared" si="0"/>
        <v>27000</v>
      </c>
      <c r="J10" s="290">
        <f t="shared" si="0"/>
        <v>27000</v>
      </c>
      <c r="K10" s="290">
        <f t="shared" si="0"/>
        <v>79000</v>
      </c>
      <c r="L10" s="230"/>
    </row>
    <row r="11" spans="1:12" ht="111.75" customHeight="1">
      <c r="A11" s="240">
        <v>1</v>
      </c>
      <c r="B11" s="241" t="s">
        <v>280</v>
      </c>
      <c r="C11" s="242" t="s">
        <v>304</v>
      </c>
      <c r="D11" s="243">
        <v>65000</v>
      </c>
      <c r="E11" s="243">
        <v>65000</v>
      </c>
      <c r="F11" s="243">
        <v>52000</v>
      </c>
      <c r="G11" s="243"/>
      <c r="H11" s="243">
        <v>38689</v>
      </c>
      <c r="I11" s="243">
        <v>13000</v>
      </c>
      <c r="J11" s="243"/>
      <c r="K11" s="243">
        <v>65000</v>
      </c>
      <c r="L11" s="244" t="s">
        <v>305</v>
      </c>
    </row>
    <row r="12" spans="1:12" ht="45" customHeight="1">
      <c r="A12" s="245" t="s">
        <v>51</v>
      </c>
      <c r="B12" s="241" t="s">
        <v>306</v>
      </c>
      <c r="C12" s="230"/>
      <c r="D12" s="243">
        <v>27000</v>
      </c>
      <c r="E12" s="243">
        <v>27000</v>
      </c>
      <c r="F12" s="243">
        <v>27000</v>
      </c>
      <c r="G12" s="243"/>
      <c r="H12" s="243">
        <v>8689</v>
      </c>
      <c r="I12" s="243"/>
      <c r="J12" s="243">
        <v>27000</v>
      </c>
      <c r="K12" s="243"/>
      <c r="L12" s="235" t="s">
        <v>307</v>
      </c>
    </row>
    <row r="13" spans="1:12" ht="136.5" customHeight="1">
      <c r="A13" s="245" t="s">
        <v>52</v>
      </c>
      <c r="B13" s="246" t="s">
        <v>308</v>
      </c>
      <c r="C13" s="230"/>
      <c r="D13" s="243"/>
      <c r="E13" s="243"/>
      <c r="F13" s="243"/>
      <c r="G13" s="243"/>
      <c r="H13" s="243"/>
      <c r="I13" s="243">
        <v>14000</v>
      </c>
      <c r="J13" s="243"/>
      <c r="K13" s="243">
        <v>14000</v>
      </c>
      <c r="L13" s="244" t="s">
        <v>309</v>
      </c>
    </row>
  </sheetData>
  <mergeCells count="18">
    <mergeCell ref="G6:H6"/>
    <mergeCell ref="I6:I7"/>
    <mergeCell ref="J6:J7"/>
    <mergeCell ref="A1:L1"/>
    <mergeCell ref="A2:L2"/>
    <mergeCell ref="A3:L3"/>
    <mergeCell ref="A4:L4"/>
    <mergeCell ref="A5:A7"/>
    <mergeCell ref="B5:B7"/>
    <mergeCell ref="C5:E5"/>
    <mergeCell ref="F5:H5"/>
    <mergeCell ref="I5:J5"/>
    <mergeCell ref="K5:K7"/>
    <mergeCell ref="L5:L7"/>
    <mergeCell ref="C6:C7"/>
    <mergeCell ref="D6:D7"/>
    <mergeCell ref="E6:E7"/>
    <mergeCell ref="F6:F7"/>
  </mergeCells>
  <pageMargins left="0.7" right="0.7" top="0.75" bottom="0.75" header="0.3" footer="0.3"/>
  <pageSetup paperSize="9" scale="7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
  <sheetViews>
    <sheetView view="pageBreakPreview" topLeftCell="A7" zoomScale="60" zoomScaleNormal="80" workbookViewId="0">
      <selection activeCell="P19" sqref="P19"/>
    </sheetView>
  </sheetViews>
  <sheetFormatPr defaultRowHeight="15.75"/>
  <cols>
    <col min="1" max="1" width="6.25" customWidth="1"/>
    <col min="2" max="2" width="33.25" customWidth="1"/>
    <col min="3" max="3" width="10.75" customWidth="1"/>
    <col min="4" max="4" width="11" customWidth="1"/>
    <col min="5" max="5" width="10.75" customWidth="1"/>
    <col min="6" max="7" width="9.75" customWidth="1"/>
    <col min="9" max="9" width="10.75" bestFit="1" customWidth="1"/>
    <col min="10" max="10" width="12.125" customWidth="1"/>
    <col min="11" max="11" width="19.625" customWidth="1"/>
    <col min="12" max="12" width="9.125" customWidth="1"/>
  </cols>
  <sheetData>
    <row r="1" spans="1:12">
      <c r="A1" s="512" t="s">
        <v>326</v>
      </c>
      <c r="B1" s="512"/>
      <c r="C1" s="512"/>
      <c r="D1" s="512"/>
      <c r="E1" s="512"/>
      <c r="F1" s="512"/>
      <c r="G1" s="512"/>
      <c r="H1" s="512"/>
      <c r="I1" s="512"/>
      <c r="J1" s="512"/>
      <c r="K1" s="512"/>
      <c r="L1" s="512"/>
    </row>
    <row r="2" spans="1:12" ht="20.25" customHeight="1">
      <c r="A2" s="625" t="s">
        <v>328</v>
      </c>
      <c r="B2" s="625"/>
      <c r="C2" s="625"/>
      <c r="D2" s="625"/>
      <c r="E2" s="625"/>
      <c r="F2" s="625"/>
      <c r="G2" s="625"/>
      <c r="H2" s="625"/>
      <c r="I2" s="625"/>
      <c r="J2" s="625"/>
      <c r="K2" s="625"/>
      <c r="L2" s="625"/>
    </row>
    <row r="3" spans="1:12" ht="18.75">
      <c r="A3" s="626" t="e">
        <f>'Biểu 04 DC trung han  2021-2025'!A3:L3</f>
        <v>#REF!</v>
      </c>
      <c r="B3" s="627"/>
      <c r="C3" s="627"/>
      <c r="D3" s="627"/>
      <c r="E3" s="627"/>
      <c r="F3" s="627"/>
      <c r="G3" s="627"/>
      <c r="H3" s="627"/>
      <c r="I3" s="627"/>
      <c r="J3" s="627"/>
      <c r="K3" s="627"/>
      <c r="L3" s="627"/>
    </row>
    <row r="4" spans="1:12">
      <c r="K4" s="628" t="s">
        <v>10</v>
      </c>
      <c r="L4" s="628"/>
    </row>
    <row r="5" spans="1:12" ht="45.75" customHeight="1">
      <c r="A5" s="538" t="s">
        <v>310</v>
      </c>
      <c r="B5" s="534" t="s">
        <v>1</v>
      </c>
      <c r="C5" s="539" t="s">
        <v>87</v>
      </c>
      <c r="D5" s="600" t="s">
        <v>311</v>
      </c>
      <c r="E5" s="629"/>
      <c r="F5" s="600" t="s">
        <v>324</v>
      </c>
      <c r="G5" s="629"/>
      <c r="H5" s="600" t="s">
        <v>331</v>
      </c>
      <c r="I5" s="629"/>
      <c r="J5" s="539" t="s">
        <v>332</v>
      </c>
      <c r="K5" s="541" t="s">
        <v>313</v>
      </c>
      <c r="L5" s="534" t="s">
        <v>8</v>
      </c>
    </row>
    <row r="6" spans="1:12">
      <c r="A6" s="538"/>
      <c r="B6" s="534"/>
      <c r="C6" s="544"/>
      <c r="D6" s="541" t="s">
        <v>314</v>
      </c>
      <c r="E6" s="541" t="str">
        <f>G6</f>
        <v>Trong đó: Vốn NSĐP</v>
      </c>
      <c r="F6" s="541" t="s">
        <v>314</v>
      </c>
      <c r="G6" s="541" t="s">
        <v>330</v>
      </c>
      <c r="H6" s="532" t="s">
        <v>300</v>
      </c>
      <c r="I6" s="549" t="s">
        <v>301</v>
      </c>
      <c r="J6" s="544"/>
      <c r="K6" s="542"/>
      <c r="L6" s="534"/>
    </row>
    <row r="7" spans="1:12">
      <c r="A7" s="538"/>
      <c r="B7" s="534"/>
      <c r="C7" s="544"/>
      <c r="D7" s="542"/>
      <c r="E7" s="542"/>
      <c r="F7" s="542"/>
      <c r="G7" s="542"/>
      <c r="H7" s="532"/>
      <c r="I7" s="551"/>
      <c r="J7" s="544"/>
      <c r="K7" s="542"/>
      <c r="L7" s="534"/>
    </row>
    <row r="8" spans="1:12">
      <c r="A8" s="538"/>
      <c r="B8" s="534"/>
      <c r="C8" s="544"/>
      <c r="D8" s="542"/>
      <c r="E8" s="542"/>
      <c r="F8" s="542"/>
      <c r="G8" s="542"/>
      <c r="H8" s="532"/>
      <c r="I8" s="551"/>
      <c r="J8" s="544"/>
      <c r="K8" s="542"/>
      <c r="L8" s="534"/>
    </row>
    <row r="9" spans="1:12">
      <c r="A9" s="538"/>
      <c r="B9" s="534"/>
      <c r="C9" s="544"/>
      <c r="D9" s="542"/>
      <c r="E9" s="542"/>
      <c r="F9" s="542"/>
      <c r="G9" s="542"/>
      <c r="H9" s="532"/>
      <c r="I9" s="551"/>
      <c r="J9" s="544"/>
      <c r="K9" s="542"/>
      <c r="L9" s="534"/>
    </row>
    <row r="10" spans="1:12">
      <c r="A10" s="538"/>
      <c r="B10" s="534"/>
      <c r="C10" s="630"/>
      <c r="D10" s="542"/>
      <c r="E10" s="542"/>
      <c r="F10" s="542"/>
      <c r="G10" s="542"/>
      <c r="H10" s="532"/>
      <c r="I10" s="551"/>
      <c r="J10" s="544"/>
      <c r="K10" s="542"/>
      <c r="L10" s="534"/>
    </row>
    <row r="11" spans="1:12" ht="26.25" customHeight="1">
      <c r="A11" s="233"/>
      <c r="B11" s="233" t="s">
        <v>250</v>
      </c>
      <c r="C11" s="285">
        <f t="shared" ref="C11:I11" si="0">SUM(C12:C24)</f>
        <v>193053.283</v>
      </c>
      <c r="D11" s="285">
        <f t="shared" si="0"/>
        <v>20850.391000000003</v>
      </c>
      <c r="E11" s="285">
        <f t="shared" si="0"/>
        <v>20850.391000000003</v>
      </c>
      <c r="F11" s="285">
        <f t="shared" si="0"/>
        <v>20850.391000000003</v>
      </c>
      <c r="G11" s="285">
        <f t="shared" si="0"/>
        <v>20850.391000000003</v>
      </c>
      <c r="H11" s="285">
        <f t="shared" si="0"/>
        <v>0</v>
      </c>
      <c r="I11" s="257">
        <f t="shared" si="0"/>
        <v>106.54399999999998</v>
      </c>
      <c r="J11" s="285">
        <f>SUM(J12:J24)</f>
        <v>20743.847000000005</v>
      </c>
      <c r="K11" s="233"/>
      <c r="L11" s="233"/>
    </row>
    <row r="12" spans="1:12" ht="39.75" customHeight="1">
      <c r="A12" s="2">
        <v>1</v>
      </c>
      <c r="B12" s="251" t="s">
        <v>209</v>
      </c>
      <c r="C12" s="250">
        <v>3162.11</v>
      </c>
      <c r="D12" s="254">
        <f>E12</f>
        <v>789.79100000000005</v>
      </c>
      <c r="E12" s="254">
        <f>F12</f>
        <v>789.79100000000005</v>
      </c>
      <c r="F12" s="254">
        <v>789.79100000000005</v>
      </c>
      <c r="G12" s="254">
        <f>F12</f>
        <v>789.79100000000005</v>
      </c>
      <c r="H12" s="254"/>
      <c r="I12" s="254">
        <f>G12-J12</f>
        <v>12.55600000000004</v>
      </c>
      <c r="J12" s="261">
        <v>777.23500000000001</v>
      </c>
      <c r="K12" s="624" t="s">
        <v>329</v>
      </c>
      <c r="L12" s="621" t="s">
        <v>342</v>
      </c>
    </row>
    <row r="13" spans="1:12" ht="39.75" customHeight="1">
      <c r="A13" s="2">
        <v>2</v>
      </c>
      <c r="B13" s="251" t="s">
        <v>211</v>
      </c>
      <c r="C13" s="250">
        <v>43500</v>
      </c>
      <c r="D13" s="254">
        <f>E13</f>
        <v>1047.5229999999999</v>
      </c>
      <c r="E13" s="254">
        <f>F13</f>
        <v>1047.5229999999999</v>
      </c>
      <c r="F13" s="261">
        <v>1047.5229999999999</v>
      </c>
      <c r="G13" s="261">
        <f>F13</f>
        <v>1047.5229999999999</v>
      </c>
      <c r="H13" s="250"/>
      <c r="I13" s="261">
        <f>G13-J13</f>
        <v>93.987999999999943</v>
      </c>
      <c r="J13" s="249">
        <v>953.53499999999997</v>
      </c>
      <c r="K13" s="624"/>
      <c r="L13" s="623"/>
    </row>
    <row r="14" spans="1:12" s="272" customFormat="1" ht="47.25">
      <c r="A14" s="2">
        <v>3</v>
      </c>
      <c r="B14" s="160" t="s">
        <v>195</v>
      </c>
      <c r="C14" s="250">
        <v>12000</v>
      </c>
      <c r="D14" s="250">
        <v>6800</v>
      </c>
      <c r="E14" s="250">
        <v>6800</v>
      </c>
      <c r="F14" s="250">
        <v>6800</v>
      </c>
      <c r="G14" s="250">
        <v>6800</v>
      </c>
      <c r="H14" s="250"/>
      <c r="I14" s="250"/>
      <c r="J14" s="250">
        <v>6800</v>
      </c>
      <c r="K14" s="252"/>
      <c r="L14" s="621" t="s">
        <v>334</v>
      </c>
    </row>
    <row r="15" spans="1:12" s="272" customFormat="1" ht="31.5">
      <c r="A15" s="2">
        <v>4</v>
      </c>
      <c r="B15" s="160" t="s">
        <v>196</v>
      </c>
      <c r="C15" s="250">
        <v>7500</v>
      </c>
      <c r="D15" s="250">
        <v>2969</v>
      </c>
      <c r="E15" s="250">
        <v>2969</v>
      </c>
      <c r="F15" s="250">
        <v>2969</v>
      </c>
      <c r="G15" s="250">
        <v>2969</v>
      </c>
      <c r="H15" s="250"/>
      <c r="I15" s="250"/>
      <c r="J15" s="250">
        <v>2969</v>
      </c>
      <c r="K15" s="252"/>
      <c r="L15" s="622"/>
    </row>
    <row r="16" spans="1:12" s="272" customFormat="1" ht="47.25">
      <c r="A16" s="2">
        <v>5</v>
      </c>
      <c r="B16" s="160" t="s">
        <v>197</v>
      </c>
      <c r="C16" s="250">
        <v>14000</v>
      </c>
      <c r="D16" s="250">
        <v>7000</v>
      </c>
      <c r="E16" s="250">
        <v>7000</v>
      </c>
      <c r="F16" s="250">
        <v>7000</v>
      </c>
      <c r="G16" s="250">
        <v>7000</v>
      </c>
      <c r="H16" s="250"/>
      <c r="I16" s="250"/>
      <c r="J16" s="250">
        <v>7000</v>
      </c>
      <c r="K16" s="252"/>
      <c r="L16" s="622"/>
    </row>
    <row r="17" spans="1:12" s="272" customFormat="1" ht="47.25">
      <c r="A17" s="2">
        <v>6</v>
      </c>
      <c r="B17" s="160" t="s">
        <v>204</v>
      </c>
      <c r="C17" s="250">
        <v>4535</v>
      </c>
      <c r="D17" s="253">
        <v>233.768</v>
      </c>
      <c r="E17" s="253">
        <v>233.768</v>
      </c>
      <c r="F17" s="253">
        <v>233.768</v>
      </c>
      <c r="G17" s="253">
        <v>233.768</v>
      </c>
      <c r="H17" s="253"/>
      <c r="I17" s="255"/>
      <c r="J17" s="253">
        <v>233.768</v>
      </c>
      <c r="K17" s="252"/>
      <c r="L17" s="622"/>
    </row>
    <row r="18" spans="1:12" s="272" customFormat="1" ht="25.5" customHeight="1">
      <c r="A18" s="2">
        <v>7</v>
      </c>
      <c r="B18" s="160" t="s">
        <v>205</v>
      </c>
      <c r="C18" s="250">
        <v>7300</v>
      </c>
      <c r="D18" s="253">
        <v>34.366</v>
      </c>
      <c r="E18" s="253">
        <v>34.366</v>
      </c>
      <c r="F18" s="253">
        <v>34.366</v>
      </c>
      <c r="G18" s="253">
        <v>34.366</v>
      </c>
      <c r="H18" s="253"/>
      <c r="I18" s="255"/>
      <c r="J18" s="253">
        <v>34.366</v>
      </c>
      <c r="K18" s="252"/>
      <c r="L18" s="622"/>
    </row>
    <row r="19" spans="1:12" s="272" customFormat="1" ht="31.5">
      <c r="A19" s="2">
        <v>8</v>
      </c>
      <c r="B19" s="160" t="s">
        <v>206</v>
      </c>
      <c r="C19" s="250">
        <v>9200</v>
      </c>
      <c r="D19" s="253">
        <v>322.64800000000002</v>
      </c>
      <c r="E19" s="253">
        <v>322.64800000000002</v>
      </c>
      <c r="F19" s="253">
        <v>322.64800000000002</v>
      </c>
      <c r="G19" s="253">
        <v>322.64800000000002</v>
      </c>
      <c r="H19" s="253"/>
      <c r="I19" s="255"/>
      <c r="J19" s="253">
        <v>322.64800000000002</v>
      </c>
      <c r="K19" s="252"/>
      <c r="L19" s="622"/>
    </row>
    <row r="20" spans="1:12" s="272" customFormat="1" ht="31.5">
      <c r="A20" s="2">
        <v>9</v>
      </c>
      <c r="B20" s="160" t="s">
        <v>207</v>
      </c>
      <c r="C20" s="286">
        <v>30566</v>
      </c>
      <c r="D20" s="286">
        <v>809.70299999999997</v>
      </c>
      <c r="E20" s="286">
        <v>809.70299999999997</v>
      </c>
      <c r="F20" s="286">
        <v>809.70299999999997</v>
      </c>
      <c r="G20" s="286">
        <v>809.70299999999997</v>
      </c>
      <c r="H20" s="286"/>
      <c r="I20" s="287"/>
      <c r="J20" s="287">
        <v>809.70299999999997</v>
      </c>
      <c r="K20" s="247"/>
      <c r="L20" s="622"/>
    </row>
    <row r="21" spans="1:12" s="272" customFormat="1" ht="31.5">
      <c r="A21" s="2">
        <v>10</v>
      </c>
      <c r="B21" s="160" t="s">
        <v>208</v>
      </c>
      <c r="C21" s="250">
        <v>46300</v>
      </c>
      <c r="D21" s="267">
        <v>380.00799999999998</v>
      </c>
      <c r="E21" s="267">
        <v>380.00799999999998</v>
      </c>
      <c r="F21" s="267">
        <v>380.00799999999998</v>
      </c>
      <c r="G21" s="267">
        <v>380.00799999999998</v>
      </c>
      <c r="H21" s="267"/>
      <c r="I21" s="267"/>
      <c r="J21" s="267">
        <v>380.00799999999998</v>
      </c>
      <c r="K21" s="247"/>
      <c r="L21" s="622"/>
    </row>
    <row r="22" spans="1:12" s="272" customFormat="1" ht="31.5">
      <c r="A22" s="2">
        <v>11</v>
      </c>
      <c r="B22" s="160" t="s">
        <v>210</v>
      </c>
      <c r="C22" s="250">
        <v>4990.1729999999998</v>
      </c>
      <c r="D22" s="249">
        <v>165.10900000000001</v>
      </c>
      <c r="E22" s="249">
        <v>165.10900000000001</v>
      </c>
      <c r="F22" s="249">
        <v>165.10900000000001</v>
      </c>
      <c r="G22" s="249">
        <v>165.10900000000001</v>
      </c>
      <c r="H22" s="249"/>
      <c r="I22" s="249"/>
      <c r="J22" s="249">
        <v>165.10900000000001</v>
      </c>
      <c r="K22" s="251"/>
      <c r="L22" s="622"/>
    </row>
    <row r="23" spans="1:12" s="272" customFormat="1" ht="31.5">
      <c r="A23" s="2">
        <v>12</v>
      </c>
      <c r="B23" s="160" t="s">
        <v>212</v>
      </c>
      <c r="C23" s="159">
        <v>5000</v>
      </c>
      <c r="D23" s="104">
        <v>27.387</v>
      </c>
      <c r="E23" s="104">
        <v>27.387</v>
      </c>
      <c r="F23" s="104">
        <v>27.387</v>
      </c>
      <c r="G23" s="104">
        <v>27.387</v>
      </c>
      <c r="H23" s="249"/>
      <c r="I23" s="249"/>
      <c r="J23" s="104">
        <v>27.387</v>
      </c>
      <c r="K23" s="251"/>
      <c r="L23" s="622"/>
    </row>
    <row r="24" spans="1:12" s="272" customFormat="1" ht="31.5">
      <c r="A24" s="2">
        <v>13</v>
      </c>
      <c r="B24" s="160" t="s">
        <v>213</v>
      </c>
      <c r="C24" s="159">
        <v>5000</v>
      </c>
      <c r="D24" s="104">
        <v>271.08800000000002</v>
      </c>
      <c r="E24" s="104">
        <v>271.08800000000002</v>
      </c>
      <c r="F24" s="104">
        <v>271.08800000000002</v>
      </c>
      <c r="G24" s="104">
        <v>271.08800000000002</v>
      </c>
      <c r="H24" s="249"/>
      <c r="I24" s="249"/>
      <c r="J24" s="104">
        <v>271.08800000000002</v>
      </c>
      <c r="K24" s="252"/>
      <c r="L24" s="623"/>
    </row>
    <row r="25" spans="1:12" s="272" customFormat="1">
      <c r="A25" s="268"/>
      <c r="B25" s="278"/>
      <c r="C25" s="279"/>
      <c r="D25" s="279"/>
      <c r="E25" s="279"/>
      <c r="F25" s="279"/>
      <c r="G25" s="279"/>
      <c r="J25" s="279"/>
      <c r="K25" s="271"/>
      <c r="L25" s="620"/>
    </row>
    <row r="26" spans="1:12" s="272" customFormat="1">
      <c r="A26" s="268"/>
      <c r="B26" s="278"/>
      <c r="C26" s="279"/>
      <c r="D26" s="279"/>
      <c r="E26" s="279"/>
      <c r="F26" s="279"/>
      <c r="G26" s="279"/>
      <c r="J26" s="279"/>
      <c r="K26" s="271"/>
      <c r="L26" s="620"/>
    </row>
    <row r="27" spans="1:12" s="272" customFormat="1">
      <c r="A27" s="268"/>
      <c r="B27" s="278"/>
      <c r="C27" s="279"/>
      <c r="D27" s="279"/>
      <c r="E27" s="279"/>
      <c r="F27" s="279"/>
      <c r="G27" s="279"/>
      <c r="J27" s="276"/>
      <c r="K27" s="271"/>
      <c r="L27" s="620"/>
    </row>
    <row r="28" spans="1:12" s="272" customFormat="1">
      <c r="A28" s="268"/>
      <c r="B28" s="278"/>
      <c r="C28" s="279"/>
      <c r="D28" s="279"/>
      <c r="E28" s="279"/>
      <c r="F28" s="279"/>
      <c r="G28" s="279"/>
      <c r="J28" s="276"/>
      <c r="K28" s="271"/>
      <c r="L28" s="620"/>
    </row>
    <row r="29" spans="1:12" s="272" customFormat="1">
      <c r="A29" s="268"/>
      <c r="B29" s="278"/>
      <c r="C29" s="279"/>
      <c r="D29" s="279"/>
      <c r="E29" s="279"/>
      <c r="F29" s="279"/>
      <c r="G29" s="279"/>
      <c r="J29" s="276"/>
      <c r="K29" s="271"/>
      <c r="L29" s="620"/>
    </row>
    <row r="30" spans="1:12" s="272" customFormat="1">
      <c r="A30" s="268"/>
      <c r="B30" s="278"/>
      <c r="C30" s="279"/>
      <c r="D30" s="279"/>
      <c r="E30" s="279"/>
      <c r="F30" s="279"/>
      <c r="G30" s="279"/>
      <c r="J30" s="276"/>
      <c r="K30" s="271"/>
      <c r="L30" s="620"/>
    </row>
    <row r="31" spans="1:12" s="272" customFormat="1">
      <c r="A31" s="268"/>
      <c r="B31" s="278"/>
      <c r="C31" s="280"/>
      <c r="D31" s="279"/>
      <c r="E31" s="279"/>
      <c r="F31" s="279"/>
      <c r="G31" s="279"/>
      <c r="J31" s="276"/>
      <c r="K31" s="271"/>
      <c r="L31" s="620"/>
    </row>
    <row r="32" spans="1:12" s="272" customFormat="1">
      <c r="A32" s="273"/>
      <c r="B32" s="275"/>
    </row>
    <row r="33" spans="1:12" s="276" customFormat="1">
      <c r="A33" s="268"/>
      <c r="B33" s="269"/>
      <c r="C33" s="281"/>
      <c r="D33" s="270"/>
      <c r="E33" s="270"/>
      <c r="F33" s="281"/>
      <c r="G33" s="270"/>
      <c r="J33" s="282"/>
    </row>
    <row r="34" spans="1:12" s="272" customFormat="1">
      <c r="A34" s="268"/>
      <c r="B34" s="269"/>
      <c r="C34" s="281"/>
      <c r="D34" s="281"/>
      <c r="E34" s="281"/>
      <c r="F34" s="281"/>
      <c r="G34" s="281"/>
      <c r="I34" s="276"/>
      <c r="J34" s="282"/>
    </row>
    <row r="35" spans="1:12" s="272" customFormat="1">
      <c r="A35" s="268"/>
      <c r="B35" s="269"/>
      <c r="C35" s="281"/>
      <c r="D35" s="281"/>
      <c r="E35" s="281"/>
      <c r="F35" s="281"/>
      <c r="G35" s="281"/>
      <c r="I35" s="276"/>
      <c r="J35" s="277"/>
    </row>
    <row r="36" spans="1:12" s="272" customFormat="1">
      <c r="A36" s="273"/>
      <c r="B36" s="283"/>
      <c r="C36" s="274"/>
      <c r="D36" s="274"/>
      <c r="E36" s="274"/>
      <c r="F36" s="274"/>
      <c r="G36" s="274"/>
      <c r="H36" s="274"/>
      <c r="I36" s="274"/>
      <c r="J36" s="274"/>
    </row>
    <row r="37" spans="1:12" s="272" customFormat="1">
      <c r="A37" s="268"/>
      <c r="B37" s="276"/>
      <c r="C37" s="270"/>
      <c r="D37" s="270"/>
      <c r="E37" s="270"/>
      <c r="F37" s="270"/>
      <c r="G37" s="270"/>
      <c r="H37" s="270"/>
      <c r="I37" s="270"/>
      <c r="J37" s="270"/>
    </row>
    <row r="38" spans="1:12" s="272" customFormat="1">
      <c r="A38" s="268"/>
      <c r="B38" s="284"/>
      <c r="C38" s="281"/>
      <c r="D38" s="281"/>
      <c r="E38" s="281"/>
      <c r="F38" s="281"/>
      <c r="G38" s="281"/>
      <c r="J38" s="281"/>
      <c r="L38" s="620"/>
    </row>
    <row r="39" spans="1:12" s="272" customFormat="1">
      <c r="A39" s="268"/>
      <c r="B39" s="284"/>
      <c r="C39" s="281"/>
      <c r="D39" s="281"/>
      <c r="E39" s="281"/>
      <c r="F39" s="281"/>
      <c r="G39" s="281"/>
      <c r="J39" s="281"/>
      <c r="L39" s="620"/>
    </row>
    <row r="40" spans="1:12" s="272" customFormat="1"/>
  </sheetData>
  <mergeCells count="24">
    <mergeCell ref="A1:L1"/>
    <mergeCell ref="A2:L2"/>
    <mergeCell ref="A3:L3"/>
    <mergeCell ref="K4:L4"/>
    <mergeCell ref="A5:A10"/>
    <mergeCell ref="B5:B10"/>
    <mergeCell ref="D5:E5"/>
    <mergeCell ref="F5:G5"/>
    <mergeCell ref="H5:I5"/>
    <mergeCell ref="C5:C10"/>
    <mergeCell ref="L38:L39"/>
    <mergeCell ref="J5:J10"/>
    <mergeCell ref="K5:K10"/>
    <mergeCell ref="L5:L10"/>
    <mergeCell ref="D6:D10"/>
    <mergeCell ref="E6:E10"/>
    <mergeCell ref="F6:F10"/>
    <mergeCell ref="G6:G10"/>
    <mergeCell ref="H6:H10"/>
    <mergeCell ref="L14:L24"/>
    <mergeCell ref="I6:I10"/>
    <mergeCell ref="K12:K13"/>
    <mergeCell ref="L25:L31"/>
    <mergeCell ref="L12:L13"/>
  </mergeCells>
  <pageMargins left="0.7" right="0.7" top="0.3" bottom="0.3"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7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0"/>
  <sheetViews>
    <sheetView view="pageBreakPreview" zoomScale="60" zoomScaleNormal="80" workbookViewId="0">
      <selection activeCell="N14" sqref="N14"/>
    </sheetView>
  </sheetViews>
  <sheetFormatPr defaultRowHeight="15.75"/>
  <cols>
    <col min="1" max="1" width="6.25" customWidth="1"/>
    <col min="2" max="2" width="33.25" customWidth="1"/>
    <col min="3" max="3" width="10.75" customWidth="1"/>
    <col min="4" max="4" width="10.125" style="294" customWidth="1"/>
    <col min="8" max="8" width="9.75" customWidth="1"/>
    <col min="9" max="9" width="10.625" customWidth="1"/>
    <col min="10" max="10" width="10.75" bestFit="1" customWidth="1"/>
    <col min="11" max="11" width="12.125" customWidth="1"/>
    <col min="12" max="12" width="19.625" customWidth="1"/>
    <col min="13" max="13" width="9.125" customWidth="1"/>
  </cols>
  <sheetData>
    <row r="1" spans="1:13">
      <c r="A1" s="512" t="s">
        <v>335</v>
      </c>
      <c r="B1" s="512"/>
      <c r="C1" s="512"/>
      <c r="D1" s="512"/>
      <c r="E1" s="512"/>
      <c r="F1" s="512"/>
      <c r="G1" s="512"/>
      <c r="H1" s="512"/>
      <c r="I1" s="512"/>
      <c r="J1" s="512"/>
      <c r="K1" s="512"/>
      <c r="L1" s="512"/>
      <c r="M1" s="512"/>
    </row>
    <row r="2" spans="1:13" ht="18.75">
      <c r="A2" s="615" t="s">
        <v>323</v>
      </c>
      <c r="B2" s="615"/>
      <c r="C2" s="615"/>
      <c r="D2" s="615"/>
      <c r="E2" s="615"/>
      <c r="F2" s="615"/>
      <c r="G2" s="615"/>
      <c r="H2" s="615"/>
      <c r="I2" s="615"/>
      <c r="J2" s="615"/>
      <c r="K2" s="615"/>
      <c r="L2" s="615"/>
      <c r="M2" s="615"/>
    </row>
    <row r="3" spans="1:13" ht="18.75">
      <c r="A3" s="626" t="e">
        <f>'Biểu 04 DC trung han  2021-2025'!A3:L3</f>
        <v>#REF!</v>
      </c>
      <c r="B3" s="627"/>
      <c r="C3" s="627"/>
      <c r="D3" s="627"/>
      <c r="E3" s="627"/>
      <c r="F3" s="627"/>
      <c r="G3" s="627"/>
      <c r="H3" s="627"/>
      <c r="I3" s="627"/>
      <c r="J3" s="627"/>
      <c r="K3" s="627"/>
      <c r="L3" s="627"/>
      <c r="M3" s="627"/>
    </row>
    <row r="4" spans="1:13" ht="25.5" customHeight="1">
      <c r="L4" s="628" t="s">
        <v>10</v>
      </c>
      <c r="M4" s="628"/>
    </row>
    <row r="5" spans="1:13" ht="60.75" customHeight="1">
      <c r="A5" s="538" t="s">
        <v>310</v>
      </c>
      <c r="B5" s="534" t="s">
        <v>1</v>
      </c>
      <c r="C5" s="600" t="s">
        <v>87</v>
      </c>
      <c r="D5" s="629"/>
      <c r="E5" s="600" t="s">
        <v>311</v>
      </c>
      <c r="F5" s="629"/>
      <c r="G5" s="600" t="s">
        <v>324</v>
      </c>
      <c r="H5" s="629"/>
      <c r="I5" s="600" t="s">
        <v>312</v>
      </c>
      <c r="J5" s="629"/>
      <c r="K5" s="539" t="s">
        <v>315</v>
      </c>
      <c r="L5" s="541" t="s">
        <v>313</v>
      </c>
      <c r="M5" s="534" t="s">
        <v>8</v>
      </c>
    </row>
    <row r="6" spans="1:13" ht="15.75" customHeight="1">
      <c r="A6" s="538"/>
      <c r="B6" s="534"/>
      <c r="C6" s="534" t="s">
        <v>314</v>
      </c>
      <c r="D6" s="541" t="s">
        <v>298</v>
      </c>
      <c r="E6" s="541" t="s">
        <v>314</v>
      </c>
      <c r="F6" s="541" t="str">
        <f>D6</f>
        <v>Trong đó: Vốn NSTW</v>
      </c>
      <c r="G6" s="541" t="s">
        <v>314</v>
      </c>
      <c r="H6" s="541" t="s">
        <v>298</v>
      </c>
      <c r="I6" s="532" t="s">
        <v>300</v>
      </c>
      <c r="J6" s="549" t="s">
        <v>301</v>
      </c>
      <c r="K6" s="544"/>
      <c r="L6" s="542"/>
      <c r="M6" s="534"/>
    </row>
    <row r="7" spans="1:13" ht="15.75" customHeight="1">
      <c r="A7" s="538"/>
      <c r="B7" s="534"/>
      <c r="C7" s="534"/>
      <c r="D7" s="542"/>
      <c r="E7" s="542"/>
      <c r="F7" s="542"/>
      <c r="G7" s="542"/>
      <c r="H7" s="542"/>
      <c r="I7" s="532"/>
      <c r="J7" s="551"/>
      <c r="K7" s="544"/>
      <c r="L7" s="542"/>
      <c r="M7" s="534"/>
    </row>
    <row r="8" spans="1:13">
      <c r="A8" s="538"/>
      <c r="B8" s="534"/>
      <c r="C8" s="534"/>
      <c r="D8" s="542"/>
      <c r="E8" s="542"/>
      <c r="F8" s="542"/>
      <c r="G8" s="542"/>
      <c r="H8" s="542"/>
      <c r="I8" s="532"/>
      <c r="J8" s="551"/>
      <c r="K8" s="544"/>
      <c r="L8" s="542"/>
      <c r="M8" s="534"/>
    </row>
    <row r="9" spans="1:13">
      <c r="A9" s="538"/>
      <c r="B9" s="534"/>
      <c r="C9" s="534"/>
      <c r="D9" s="542"/>
      <c r="E9" s="542"/>
      <c r="F9" s="542"/>
      <c r="G9" s="542"/>
      <c r="H9" s="542"/>
      <c r="I9" s="532"/>
      <c r="J9" s="551"/>
      <c r="K9" s="544"/>
      <c r="L9" s="542"/>
      <c r="M9" s="534"/>
    </row>
    <row r="10" spans="1:13">
      <c r="A10" s="538"/>
      <c r="B10" s="534"/>
      <c r="C10" s="534"/>
      <c r="D10" s="542"/>
      <c r="E10" s="542"/>
      <c r="F10" s="542"/>
      <c r="G10" s="542"/>
      <c r="H10" s="542"/>
      <c r="I10" s="532"/>
      <c r="J10" s="551"/>
      <c r="K10" s="544"/>
      <c r="L10" s="542"/>
      <c r="M10" s="534"/>
    </row>
    <row r="11" spans="1:13" ht="24" customHeight="1">
      <c r="A11" s="233"/>
      <c r="B11" s="233" t="s">
        <v>250</v>
      </c>
      <c r="C11" s="256">
        <f t="shared" ref="C11:K11" si="0">C12+C21+C37</f>
        <v>238485</v>
      </c>
      <c r="D11" s="295">
        <f t="shared" si="0"/>
        <v>208792.514</v>
      </c>
      <c r="E11" s="256">
        <f t="shared" si="0"/>
        <v>151763</v>
      </c>
      <c r="F11" s="256">
        <f t="shared" si="0"/>
        <v>150593</v>
      </c>
      <c r="G11" s="256">
        <f t="shared" si="0"/>
        <v>88452</v>
      </c>
      <c r="H11" s="256">
        <f t="shared" si="0"/>
        <v>87282</v>
      </c>
      <c r="I11" s="257">
        <f t="shared" si="0"/>
        <v>0</v>
      </c>
      <c r="J11" s="257">
        <f t="shared" si="0"/>
        <v>22743.833999999999</v>
      </c>
      <c r="K11" s="257">
        <f t="shared" si="0"/>
        <v>64538.165999999997</v>
      </c>
      <c r="L11" s="233"/>
      <c r="M11" s="233"/>
    </row>
    <row r="12" spans="1:13" ht="47.25">
      <c r="A12" s="233" t="s">
        <v>23</v>
      </c>
      <c r="B12" s="7" t="s">
        <v>316</v>
      </c>
      <c r="C12" s="256">
        <f>SUM(C13:C20)</f>
        <v>33663</v>
      </c>
      <c r="D12" s="295">
        <f>SUM(D13:D20)</f>
        <v>30347.113999999998</v>
      </c>
      <c r="E12" s="256">
        <f>SUM(E13:E20)</f>
        <v>1257</v>
      </c>
      <c r="F12" s="256">
        <f t="shared" ref="F12:G12" si="1">SUM(F13:F20)</f>
        <v>1257</v>
      </c>
      <c r="G12" s="256">
        <f t="shared" si="1"/>
        <v>1257</v>
      </c>
      <c r="H12" s="256">
        <f>SUM(H13:H20)</f>
        <v>1257</v>
      </c>
      <c r="I12" s="256">
        <f t="shared" ref="I12:J12" si="2">SUM(I13:I20)</f>
        <v>0</v>
      </c>
      <c r="J12" s="257">
        <f t="shared" si="2"/>
        <v>35.853000000000002</v>
      </c>
      <c r="K12" s="257">
        <f>SUM(K13:K20)</f>
        <v>1221.1469999999999</v>
      </c>
      <c r="L12" s="247"/>
      <c r="M12" s="247"/>
    </row>
    <row r="13" spans="1:13" ht="49.5" customHeight="1">
      <c r="A13" s="2">
        <v>1</v>
      </c>
      <c r="B13" s="251" t="s">
        <v>272</v>
      </c>
      <c r="C13" s="250">
        <v>4000</v>
      </c>
      <c r="D13" s="296">
        <v>3823</v>
      </c>
      <c r="E13" s="254">
        <v>14.853</v>
      </c>
      <c r="F13" s="254">
        <f>E13</f>
        <v>14.853</v>
      </c>
      <c r="G13" s="254">
        <f>F13</f>
        <v>14.853</v>
      </c>
      <c r="H13" s="254">
        <f>G13</f>
        <v>14.853</v>
      </c>
      <c r="I13" s="254"/>
      <c r="J13" s="254">
        <f>H13</f>
        <v>14.853</v>
      </c>
      <c r="K13" s="250">
        <v>0</v>
      </c>
      <c r="L13" s="621" t="s">
        <v>317</v>
      </c>
      <c r="M13" s="621" t="s">
        <v>342</v>
      </c>
    </row>
    <row r="14" spans="1:13" ht="51" customHeight="1">
      <c r="A14" s="2">
        <v>2</v>
      </c>
      <c r="B14" s="251" t="s">
        <v>273</v>
      </c>
      <c r="C14" s="250">
        <v>4950</v>
      </c>
      <c r="D14" s="296">
        <v>4609</v>
      </c>
      <c r="E14" s="250">
        <v>20</v>
      </c>
      <c r="F14" s="250">
        <v>20</v>
      </c>
      <c r="G14" s="250">
        <v>20</v>
      </c>
      <c r="H14" s="250">
        <v>20</v>
      </c>
      <c r="I14" s="250"/>
      <c r="J14" s="250">
        <v>20</v>
      </c>
      <c r="K14" s="249">
        <v>0</v>
      </c>
      <c r="L14" s="623"/>
      <c r="M14" s="622"/>
    </row>
    <row r="15" spans="1:13" ht="31.5">
      <c r="A15" s="2">
        <v>3</v>
      </c>
      <c r="B15" s="251" t="s">
        <v>276</v>
      </c>
      <c r="C15" s="250">
        <v>1890</v>
      </c>
      <c r="D15" s="296">
        <v>1643.5139999999999</v>
      </c>
      <c r="E15" s="253">
        <v>16.93</v>
      </c>
      <c r="F15" s="253">
        <f>E15</f>
        <v>16.93</v>
      </c>
      <c r="G15" s="253">
        <f>F15</f>
        <v>16.93</v>
      </c>
      <c r="H15" s="253">
        <f>F15</f>
        <v>16.93</v>
      </c>
      <c r="I15" s="253"/>
      <c r="J15" s="255">
        <v>1</v>
      </c>
      <c r="K15" s="253">
        <v>15.93</v>
      </c>
      <c r="L15" s="252" t="s">
        <v>318</v>
      </c>
      <c r="M15" s="623"/>
    </row>
    <row r="16" spans="1:13" ht="31.5">
      <c r="A16" s="2">
        <v>4</v>
      </c>
      <c r="B16" s="251" t="s">
        <v>271</v>
      </c>
      <c r="C16" s="250">
        <v>4673</v>
      </c>
      <c r="D16" s="296">
        <v>4450</v>
      </c>
      <c r="E16" s="253">
        <v>85.286000000000001</v>
      </c>
      <c r="F16" s="253">
        <v>85.286000000000001</v>
      </c>
      <c r="G16" s="253">
        <v>85.286000000000001</v>
      </c>
      <c r="H16" s="253">
        <v>85.286000000000001</v>
      </c>
      <c r="I16" s="253"/>
      <c r="J16" s="255"/>
      <c r="K16" s="253">
        <v>85.286000000000001</v>
      </c>
      <c r="L16" s="252"/>
      <c r="M16" s="621" t="s">
        <v>325</v>
      </c>
    </row>
    <row r="17" spans="1:13" ht="27" customHeight="1">
      <c r="A17" s="2">
        <v>5</v>
      </c>
      <c r="B17" s="171" t="s">
        <v>274</v>
      </c>
      <c r="C17" s="250">
        <v>14500</v>
      </c>
      <c r="D17" s="296">
        <v>12512</v>
      </c>
      <c r="E17" s="253">
        <v>523.53200000000004</v>
      </c>
      <c r="F17" s="253">
        <v>523.53200000000004</v>
      </c>
      <c r="G17" s="253">
        <v>523.53200000000004</v>
      </c>
      <c r="H17" s="253">
        <v>523.53200000000004</v>
      </c>
      <c r="I17" s="253"/>
      <c r="J17" s="255"/>
      <c r="K17" s="253">
        <v>523.53200000000004</v>
      </c>
      <c r="L17" s="252"/>
      <c r="M17" s="622"/>
    </row>
    <row r="18" spans="1:13" ht="31.5">
      <c r="A18" s="2">
        <v>6</v>
      </c>
      <c r="B18" s="171" t="s">
        <v>275</v>
      </c>
      <c r="C18" s="250">
        <v>1100</v>
      </c>
      <c r="D18" s="296">
        <v>850</v>
      </c>
      <c r="E18" s="253">
        <v>120.63500000000001</v>
      </c>
      <c r="F18" s="253">
        <v>120.63500000000001</v>
      </c>
      <c r="G18" s="253">
        <v>120.63500000000001</v>
      </c>
      <c r="H18" s="253">
        <v>120.63500000000001</v>
      </c>
      <c r="I18" s="253"/>
      <c r="J18" s="255"/>
      <c r="K18" s="253">
        <v>120.63500000000001</v>
      </c>
      <c r="L18" s="252"/>
      <c r="M18" s="622"/>
    </row>
    <row r="19" spans="1:13" ht="24" customHeight="1">
      <c r="A19" s="2">
        <v>7</v>
      </c>
      <c r="B19" s="171" t="s">
        <v>277</v>
      </c>
      <c r="C19" s="250">
        <v>1050</v>
      </c>
      <c r="D19" s="296">
        <v>993.8</v>
      </c>
      <c r="E19" s="253">
        <v>63.713999999999999</v>
      </c>
      <c r="F19" s="253">
        <v>63.713999999999999</v>
      </c>
      <c r="G19" s="253">
        <v>63.713999999999999</v>
      </c>
      <c r="H19" s="253">
        <v>63.713999999999999</v>
      </c>
      <c r="I19" s="253"/>
      <c r="J19" s="255"/>
      <c r="K19" s="253">
        <v>63.713999999999999</v>
      </c>
      <c r="L19" s="252"/>
      <c r="M19" s="622"/>
    </row>
    <row r="20" spans="1:13" ht="31.5">
      <c r="A20" s="2">
        <v>8</v>
      </c>
      <c r="B20" s="172" t="s">
        <v>278</v>
      </c>
      <c r="C20" s="250">
        <v>1500</v>
      </c>
      <c r="D20" s="296">
        <v>1465.8</v>
      </c>
      <c r="E20" s="253">
        <v>412.05</v>
      </c>
      <c r="F20" s="253">
        <v>412.05</v>
      </c>
      <c r="G20" s="253">
        <v>412.05</v>
      </c>
      <c r="H20" s="253">
        <v>412.05</v>
      </c>
      <c r="I20" s="253"/>
      <c r="J20" s="255"/>
      <c r="K20" s="253">
        <v>412.05</v>
      </c>
      <c r="L20" s="252"/>
      <c r="M20" s="623"/>
    </row>
    <row r="21" spans="1:13" ht="44.25" customHeight="1">
      <c r="A21" s="233" t="s">
        <v>46</v>
      </c>
      <c r="B21" s="259" t="s">
        <v>287</v>
      </c>
      <c r="C21" s="256">
        <f t="shared" ref="C21:K21" si="3">C22+C33</f>
        <v>83822</v>
      </c>
      <c r="D21" s="295">
        <f t="shared" si="3"/>
        <v>57445.4</v>
      </c>
      <c r="E21" s="256">
        <f t="shared" si="3"/>
        <v>29506</v>
      </c>
      <c r="F21" s="256">
        <f t="shared" si="3"/>
        <v>28336</v>
      </c>
      <c r="G21" s="256">
        <f t="shared" si="3"/>
        <v>29506</v>
      </c>
      <c r="H21" s="256">
        <f t="shared" si="3"/>
        <v>28336</v>
      </c>
      <c r="I21" s="256">
        <f t="shared" si="3"/>
        <v>0</v>
      </c>
      <c r="J21" s="257">
        <f t="shared" si="3"/>
        <v>2707.9809999999998</v>
      </c>
      <c r="K21" s="257">
        <f t="shared" si="3"/>
        <v>25628.019</v>
      </c>
      <c r="L21" s="247"/>
      <c r="M21" s="247"/>
    </row>
    <row r="22" spans="1:13" ht="21" customHeight="1">
      <c r="A22" s="233" t="s">
        <v>28</v>
      </c>
      <c r="B22" s="258" t="s">
        <v>283</v>
      </c>
      <c r="C22" s="256">
        <f t="shared" ref="C22:J22" si="4">SUM(C23:C32)</f>
        <v>60462</v>
      </c>
      <c r="D22" s="295">
        <f t="shared" si="4"/>
        <v>35255.4</v>
      </c>
      <c r="E22" s="256">
        <f t="shared" si="4"/>
        <v>6146</v>
      </c>
      <c r="F22" s="256">
        <f t="shared" si="4"/>
        <v>6146</v>
      </c>
      <c r="G22" s="256">
        <f t="shared" si="4"/>
        <v>6146</v>
      </c>
      <c r="H22" s="256">
        <f t="shared" si="4"/>
        <v>6146</v>
      </c>
      <c r="I22" s="256">
        <f t="shared" si="4"/>
        <v>0</v>
      </c>
      <c r="J22" s="257">
        <f t="shared" si="4"/>
        <v>634.11699999999996</v>
      </c>
      <c r="K22" s="257">
        <f t="shared" ref="K22" si="5">SUM(K23:K32)</f>
        <v>5511.8829999999998</v>
      </c>
      <c r="L22" s="247"/>
      <c r="M22" s="247"/>
    </row>
    <row r="23" spans="1:13" ht="33.75" customHeight="1">
      <c r="A23" s="2">
        <v>1</v>
      </c>
      <c r="B23" s="251" t="s">
        <v>261</v>
      </c>
      <c r="C23" s="250">
        <v>3162</v>
      </c>
      <c r="D23" s="297">
        <v>3564.6</v>
      </c>
      <c r="E23" s="249">
        <v>34</v>
      </c>
      <c r="F23" s="249">
        <v>34</v>
      </c>
      <c r="G23" s="249">
        <v>34</v>
      </c>
      <c r="H23" s="249">
        <v>34</v>
      </c>
      <c r="I23" s="249"/>
      <c r="J23" s="249">
        <v>8.1929999999999996</v>
      </c>
      <c r="K23" s="249">
        <f>H23-J23</f>
        <v>25.807000000000002</v>
      </c>
      <c r="L23" s="621" t="str">
        <f>L15</f>
        <v>Thừa vốn do hết nhiệm vụ chi</v>
      </c>
      <c r="M23" s="621" t="s">
        <v>342</v>
      </c>
    </row>
    <row r="24" spans="1:13" ht="36" customHeight="1">
      <c r="A24" s="2">
        <v>2</v>
      </c>
      <c r="B24" s="251" t="s">
        <v>319</v>
      </c>
      <c r="C24" s="250">
        <v>5700</v>
      </c>
      <c r="D24" s="296">
        <v>5536</v>
      </c>
      <c r="E24" s="249">
        <v>19</v>
      </c>
      <c r="F24" s="249">
        <v>19</v>
      </c>
      <c r="G24" s="249">
        <v>19</v>
      </c>
      <c r="H24" s="249">
        <v>19</v>
      </c>
      <c r="I24" s="249"/>
      <c r="J24" s="249">
        <v>3.6999999999999998E-2</v>
      </c>
      <c r="K24" s="249">
        <f>H24-J24</f>
        <v>18.963000000000001</v>
      </c>
      <c r="L24" s="623"/>
      <c r="M24" s="622"/>
    </row>
    <row r="25" spans="1:13" ht="99" customHeight="1">
      <c r="A25" s="2">
        <v>3</v>
      </c>
      <c r="B25" s="251" t="s">
        <v>248</v>
      </c>
      <c r="C25" s="250">
        <v>12000</v>
      </c>
      <c r="D25" s="296">
        <v>2000</v>
      </c>
      <c r="E25" s="250">
        <v>2000</v>
      </c>
      <c r="F25" s="250">
        <v>2000</v>
      </c>
      <c r="G25" s="250">
        <v>2000</v>
      </c>
      <c r="H25" s="250">
        <v>2000</v>
      </c>
      <c r="I25" s="249"/>
      <c r="J25" s="249">
        <v>625.88699999999994</v>
      </c>
      <c r="K25" s="267">
        <f>H25-J25</f>
        <v>1374.1130000000001</v>
      </c>
      <c r="L25" s="252" t="s">
        <v>322</v>
      </c>
      <c r="M25" s="623"/>
    </row>
    <row r="26" spans="1:13" ht="36" customHeight="1">
      <c r="A26" s="2">
        <v>4</v>
      </c>
      <c r="B26" s="263" t="s">
        <v>262</v>
      </c>
      <c r="C26" s="264">
        <v>14950</v>
      </c>
      <c r="D26" s="264">
        <v>10188</v>
      </c>
      <c r="E26" s="264">
        <v>1949</v>
      </c>
      <c r="F26" s="264">
        <v>1949</v>
      </c>
      <c r="G26" s="264">
        <v>1949</v>
      </c>
      <c r="H26" s="264">
        <v>1949</v>
      </c>
      <c r="I26" s="247"/>
      <c r="J26" s="247"/>
      <c r="K26" s="264">
        <v>1949</v>
      </c>
      <c r="L26" s="252"/>
      <c r="M26" s="621" t="s">
        <v>325</v>
      </c>
    </row>
    <row r="27" spans="1:13" ht="47.25">
      <c r="A27" s="2">
        <v>5</v>
      </c>
      <c r="B27" s="263" t="s">
        <v>263</v>
      </c>
      <c r="C27" s="264">
        <v>14000</v>
      </c>
      <c r="D27" s="264">
        <v>3900</v>
      </c>
      <c r="E27" s="264">
        <v>2000</v>
      </c>
      <c r="F27" s="264">
        <v>2000</v>
      </c>
      <c r="G27" s="264">
        <v>2000</v>
      </c>
      <c r="H27" s="264">
        <v>2000</v>
      </c>
      <c r="I27" s="247"/>
      <c r="J27" s="247"/>
      <c r="K27" s="264">
        <v>2000</v>
      </c>
      <c r="L27" s="252"/>
      <c r="M27" s="622"/>
    </row>
    <row r="28" spans="1:13" ht="36" customHeight="1">
      <c r="A28" s="2">
        <v>6</v>
      </c>
      <c r="B28" s="263" t="s">
        <v>264</v>
      </c>
      <c r="C28" s="264">
        <v>1400</v>
      </c>
      <c r="D28" s="264">
        <v>1053.43</v>
      </c>
      <c r="E28" s="264">
        <v>6</v>
      </c>
      <c r="F28" s="264">
        <v>6</v>
      </c>
      <c r="G28" s="264">
        <v>6</v>
      </c>
      <c r="H28" s="264">
        <v>6</v>
      </c>
      <c r="I28" s="247"/>
      <c r="J28" s="247"/>
      <c r="K28" s="249">
        <v>6</v>
      </c>
      <c r="L28" s="252"/>
      <c r="M28" s="622"/>
    </row>
    <row r="29" spans="1:13" ht="36" customHeight="1">
      <c r="A29" s="2">
        <v>7</v>
      </c>
      <c r="B29" s="263" t="s">
        <v>265</v>
      </c>
      <c r="C29" s="264">
        <v>3050</v>
      </c>
      <c r="D29" s="264">
        <v>3025</v>
      </c>
      <c r="E29" s="264">
        <v>16</v>
      </c>
      <c r="F29" s="264">
        <v>16</v>
      </c>
      <c r="G29" s="264">
        <v>16</v>
      </c>
      <c r="H29" s="264">
        <v>16</v>
      </c>
      <c r="I29" s="247"/>
      <c r="J29" s="247"/>
      <c r="K29" s="249">
        <v>16</v>
      </c>
      <c r="L29" s="252"/>
      <c r="M29" s="622"/>
    </row>
    <row r="30" spans="1:13" ht="36" customHeight="1">
      <c r="A30" s="2">
        <v>8</v>
      </c>
      <c r="B30" s="263" t="s">
        <v>266</v>
      </c>
      <c r="C30" s="264">
        <v>1900</v>
      </c>
      <c r="D30" s="264">
        <v>1850</v>
      </c>
      <c r="E30" s="264">
        <v>11</v>
      </c>
      <c r="F30" s="264">
        <v>11</v>
      </c>
      <c r="G30" s="264">
        <v>11</v>
      </c>
      <c r="H30" s="264">
        <v>11</v>
      </c>
      <c r="I30" s="247"/>
      <c r="J30" s="247"/>
      <c r="K30" s="249">
        <v>11</v>
      </c>
      <c r="L30" s="252"/>
      <c r="M30" s="622"/>
    </row>
    <row r="31" spans="1:13" ht="36" customHeight="1">
      <c r="A31" s="2">
        <v>9</v>
      </c>
      <c r="B31" s="263" t="s">
        <v>267</v>
      </c>
      <c r="C31" s="264">
        <v>2300</v>
      </c>
      <c r="D31" s="264">
        <v>2276.9</v>
      </c>
      <c r="E31" s="264">
        <v>93</v>
      </c>
      <c r="F31" s="264">
        <v>93</v>
      </c>
      <c r="G31" s="264">
        <v>93</v>
      </c>
      <c r="H31" s="264">
        <v>93</v>
      </c>
      <c r="I31" s="247"/>
      <c r="J31" s="247"/>
      <c r="K31" s="249">
        <v>93</v>
      </c>
      <c r="L31" s="252"/>
      <c r="M31" s="622"/>
    </row>
    <row r="32" spans="1:13" ht="36" customHeight="1">
      <c r="A32" s="2">
        <v>10</v>
      </c>
      <c r="B32" s="263" t="s">
        <v>268</v>
      </c>
      <c r="C32" s="265">
        <v>2000</v>
      </c>
      <c r="D32" s="298">
        <v>1861.47</v>
      </c>
      <c r="E32" s="264">
        <v>18</v>
      </c>
      <c r="F32" s="264">
        <v>18</v>
      </c>
      <c r="G32" s="264">
        <v>18</v>
      </c>
      <c r="H32" s="264">
        <v>18</v>
      </c>
      <c r="I32" s="247"/>
      <c r="J32" s="247"/>
      <c r="K32" s="249">
        <v>18</v>
      </c>
      <c r="L32" s="252"/>
      <c r="M32" s="623"/>
    </row>
    <row r="33" spans="1:13" ht="34.5" customHeight="1">
      <c r="A33" s="233" t="s">
        <v>28</v>
      </c>
      <c r="B33" s="258" t="s">
        <v>321</v>
      </c>
      <c r="C33" s="256">
        <f>SUM(C34:C36)</f>
        <v>23360</v>
      </c>
      <c r="D33" s="295">
        <f t="shared" ref="D33:K33" si="6">SUM(D34:D36)</f>
        <v>22190</v>
      </c>
      <c r="E33" s="256">
        <f t="shared" si="6"/>
        <v>23360</v>
      </c>
      <c r="F33" s="256">
        <f t="shared" si="6"/>
        <v>22190</v>
      </c>
      <c r="G33" s="256">
        <f t="shared" si="6"/>
        <v>23360</v>
      </c>
      <c r="H33" s="256">
        <f t="shared" si="6"/>
        <v>22190</v>
      </c>
      <c r="I33" s="256">
        <f t="shared" si="6"/>
        <v>0</v>
      </c>
      <c r="J33" s="257">
        <f t="shared" si="6"/>
        <v>2073.864</v>
      </c>
      <c r="K33" s="257">
        <f t="shared" si="6"/>
        <v>20116.135999999999</v>
      </c>
      <c r="L33" s="247"/>
      <c r="M33" s="247"/>
    </row>
    <row r="34" spans="1:13" s="248" customFormat="1" ht="39" customHeight="1">
      <c r="A34" s="2">
        <v>4</v>
      </c>
      <c r="B34" s="251" t="s">
        <v>269</v>
      </c>
      <c r="C34" s="260">
        <v>14900</v>
      </c>
      <c r="D34" s="299">
        <v>14155</v>
      </c>
      <c r="E34" s="250">
        <f>C34</f>
        <v>14900</v>
      </c>
      <c r="F34" s="250">
        <f>D34</f>
        <v>14155</v>
      </c>
      <c r="G34" s="260">
        <v>14900</v>
      </c>
      <c r="H34" s="250">
        <f>F34</f>
        <v>14155</v>
      </c>
      <c r="I34" s="249"/>
      <c r="J34" s="249">
        <v>1161.5450000000001</v>
      </c>
      <c r="K34" s="261">
        <f>H34-J34</f>
        <v>12993.455</v>
      </c>
      <c r="L34" s="621" t="s">
        <v>333</v>
      </c>
      <c r="M34" s="621" t="s">
        <v>342</v>
      </c>
    </row>
    <row r="35" spans="1:13" ht="33" customHeight="1">
      <c r="A35" s="2">
        <v>5</v>
      </c>
      <c r="B35" s="251" t="s">
        <v>270</v>
      </c>
      <c r="C35" s="260">
        <v>1950</v>
      </c>
      <c r="D35" s="299">
        <v>1850</v>
      </c>
      <c r="E35" s="260">
        <v>1950</v>
      </c>
      <c r="F35" s="260">
        <v>1850</v>
      </c>
      <c r="G35" s="260">
        <v>1950</v>
      </c>
      <c r="H35" s="260">
        <v>1850</v>
      </c>
      <c r="I35" s="247"/>
      <c r="J35" s="249">
        <v>39.448999999999998</v>
      </c>
      <c r="K35" s="261">
        <f>H35-J35</f>
        <v>1810.5509999999999</v>
      </c>
      <c r="L35" s="622"/>
      <c r="M35" s="622"/>
    </row>
    <row r="36" spans="1:13" ht="46.5" customHeight="1">
      <c r="A36" s="2">
        <v>6</v>
      </c>
      <c r="B36" s="251" t="s">
        <v>320</v>
      </c>
      <c r="C36" s="260">
        <v>6510</v>
      </c>
      <c r="D36" s="299">
        <v>6185</v>
      </c>
      <c r="E36" s="260">
        <v>6510</v>
      </c>
      <c r="F36" s="260">
        <v>6185</v>
      </c>
      <c r="G36" s="260">
        <v>6510</v>
      </c>
      <c r="H36" s="260">
        <v>6185</v>
      </c>
      <c r="I36" s="247"/>
      <c r="J36" s="249">
        <v>872.87</v>
      </c>
      <c r="K36" s="267">
        <f>H36-J36</f>
        <v>5312.13</v>
      </c>
      <c r="L36" s="623"/>
      <c r="M36" s="623"/>
    </row>
    <row r="37" spans="1:13" ht="37.5" customHeight="1">
      <c r="A37" s="233" t="s">
        <v>94</v>
      </c>
      <c r="B37" s="262" t="s">
        <v>279</v>
      </c>
      <c r="C37" s="256">
        <f>SUM(C38:C40)</f>
        <v>121000</v>
      </c>
      <c r="D37" s="295">
        <f t="shared" ref="D37:H37" si="7">SUM(D38:D40)</f>
        <v>121000</v>
      </c>
      <c r="E37" s="256">
        <f t="shared" si="7"/>
        <v>121000</v>
      </c>
      <c r="F37" s="256">
        <f t="shared" si="7"/>
        <v>121000</v>
      </c>
      <c r="G37" s="256">
        <f t="shared" si="7"/>
        <v>57689</v>
      </c>
      <c r="H37" s="256">
        <f t="shared" si="7"/>
        <v>57689</v>
      </c>
      <c r="I37" s="256">
        <f>SUM(I38:I40)</f>
        <v>0</v>
      </c>
      <c r="J37" s="256">
        <f>SUM(J38:J40)</f>
        <v>20000</v>
      </c>
      <c r="K37" s="257">
        <f>SUM(K38:K40)</f>
        <v>37689</v>
      </c>
      <c r="L37" s="247"/>
      <c r="M37" s="247"/>
    </row>
    <row r="38" spans="1:13" ht="69.75" customHeight="1">
      <c r="A38" s="2">
        <v>1</v>
      </c>
      <c r="B38" s="249" t="s">
        <v>280</v>
      </c>
      <c r="C38" s="250">
        <v>65000</v>
      </c>
      <c r="D38" s="296">
        <v>65000</v>
      </c>
      <c r="E38" s="250">
        <v>65000</v>
      </c>
      <c r="F38" s="250">
        <v>65000</v>
      </c>
      <c r="G38" s="250">
        <v>38689</v>
      </c>
      <c r="H38" s="250">
        <v>38689</v>
      </c>
      <c r="I38" s="250"/>
      <c r="J38" s="250">
        <v>20000</v>
      </c>
      <c r="K38" s="250">
        <f>H38-J38</f>
        <v>18689</v>
      </c>
      <c r="L38" s="252" t="str">
        <f>L34</f>
        <v>Không chi hết KHV đã giao</v>
      </c>
      <c r="M38" s="289" t="s">
        <v>342</v>
      </c>
    </row>
    <row r="39" spans="1:13" ht="42.75" customHeight="1">
      <c r="A39" s="2">
        <v>2</v>
      </c>
      <c r="B39" s="266" t="s">
        <v>281</v>
      </c>
      <c r="C39" s="260">
        <v>26000</v>
      </c>
      <c r="D39" s="299">
        <v>26000</v>
      </c>
      <c r="E39" s="260">
        <v>26000</v>
      </c>
      <c r="F39" s="260">
        <v>26000</v>
      </c>
      <c r="G39" s="260">
        <v>9000</v>
      </c>
      <c r="H39" s="260">
        <v>9000</v>
      </c>
      <c r="I39" s="247"/>
      <c r="J39" s="247"/>
      <c r="K39" s="260">
        <v>9000</v>
      </c>
      <c r="L39" s="247"/>
      <c r="M39" s="621" t="s">
        <v>325</v>
      </c>
    </row>
    <row r="40" spans="1:13" ht="48" customHeight="1">
      <c r="A40" s="2">
        <v>3</v>
      </c>
      <c r="B40" s="266" t="s">
        <v>282</v>
      </c>
      <c r="C40" s="260">
        <v>30000</v>
      </c>
      <c r="D40" s="299">
        <v>30000</v>
      </c>
      <c r="E40" s="260">
        <v>30000</v>
      </c>
      <c r="F40" s="260">
        <v>30000</v>
      </c>
      <c r="G40" s="260">
        <v>10000</v>
      </c>
      <c r="H40" s="260">
        <v>10000</v>
      </c>
      <c r="I40" s="247"/>
      <c r="J40" s="247"/>
      <c r="K40" s="260">
        <v>10000</v>
      </c>
      <c r="L40" s="247"/>
      <c r="M40" s="623"/>
    </row>
  </sheetData>
  <mergeCells count="30">
    <mergeCell ref="M39:M40"/>
    <mergeCell ref="M34:M36"/>
    <mergeCell ref="A2:M2"/>
    <mergeCell ref="L13:L14"/>
    <mergeCell ref="A1:M1"/>
    <mergeCell ref="K5:K10"/>
    <mergeCell ref="C6:C10"/>
    <mergeCell ref="M5:M10"/>
    <mergeCell ref="E6:E10"/>
    <mergeCell ref="G6:G10"/>
    <mergeCell ref="H6:H10"/>
    <mergeCell ref="I5:J5"/>
    <mergeCell ref="L5:L10"/>
    <mergeCell ref="I6:I10"/>
    <mergeCell ref="J6:J10"/>
    <mergeCell ref="A5:A10"/>
    <mergeCell ref="A3:M3"/>
    <mergeCell ref="L34:L36"/>
    <mergeCell ref="L4:M4"/>
    <mergeCell ref="D6:D10"/>
    <mergeCell ref="F6:F10"/>
    <mergeCell ref="E5:F5"/>
    <mergeCell ref="G5:H5"/>
    <mergeCell ref="M23:M25"/>
    <mergeCell ref="M13:M15"/>
    <mergeCell ref="C5:D5"/>
    <mergeCell ref="M16:M20"/>
    <mergeCell ref="L23:L24"/>
    <mergeCell ref="M26:M32"/>
    <mergeCell ref="B5:B10"/>
  </mergeCells>
  <pageMargins left="0.7" right="0.7" top="0.75" bottom="0.75" header="0.3" footer="0.3"/>
  <pageSetup paperSize="9" scale="7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2"/>
  <sheetViews>
    <sheetView view="pageBreakPreview" zoomScale="60" zoomScaleNormal="80" workbookViewId="0">
      <selection activeCell="O15" sqref="O15"/>
    </sheetView>
  </sheetViews>
  <sheetFormatPr defaultRowHeight="15.75"/>
  <cols>
    <col min="1" max="1" width="6.25" customWidth="1"/>
    <col min="2" max="2" width="33.25" customWidth="1"/>
    <col min="3" max="3" width="10.75" customWidth="1"/>
    <col min="4" max="4" width="10.125" style="294" customWidth="1"/>
    <col min="8" max="8" width="9.75" customWidth="1"/>
    <col min="9" max="9" width="10.625" customWidth="1"/>
    <col min="10" max="10" width="10.75" bestFit="1" customWidth="1"/>
    <col min="11" max="11" width="12.125" customWidth="1"/>
    <col min="12" max="12" width="19.625" customWidth="1"/>
  </cols>
  <sheetData>
    <row r="1" spans="1:12">
      <c r="A1" s="512" t="s">
        <v>345</v>
      </c>
      <c r="B1" s="512"/>
      <c r="C1" s="512"/>
      <c r="D1" s="512"/>
      <c r="E1" s="512"/>
      <c r="F1" s="512"/>
      <c r="G1" s="512"/>
      <c r="H1" s="512"/>
      <c r="I1" s="512"/>
      <c r="J1" s="512"/>
      <c r="K1" s="512"/>
      <c r="L1" s="512"/>
    </row>
    <row r="2" spans="1:12" ht="18.75">
      <c r="A2" s="615" t="s">
        <v>346</v>
      </c>
      <c r="B2" s="615"/>
      <c r="C2" s="615"/>
      <c r="D2" s="615"/>
      <c r="E2" s="615"/>
      <c r="F2" s="615"/>
      <c r="G2" s="615"/>
      <c r="H2" s="615"/>
      <c r="I2" s="615"/>
      <c r="J2" s="615"/>
      <c r="K2" s="615"/>
      <c r="L2" s="615"/>
    </row>
    <row r="3" spans="1:12" ht="18.75">
      <c r="A3" s="626" t="e">
        <f>'Biểu 04 DC trung han  2021-2025'!A3:L3</f>
        <v>#REF!</v>
      </c>
      <c r="B3" s="627"/>
      <c r="C3" s="627"/>
      <c r="D3" s="627"/>
      <c r="E3" s="627"/>
      <c r="F3" s="627"/>
      <c r="G3" s="627"/>
      <c r="H3" s="627"/>
      <c r="I3" s="627"/>
      <c r="J3" s="627"/>
      <c r="K3" s="627"/>
      <c r="L3" s="627"/>
    </row>
    <row r="4" spans="1:12" ht="25.5" customHeight="1">
      <c r="L4" s="292" t="s">
        <v>10</v>
      </c>
    </row>
    <row r="5" spans="1:12" ht="60.75" customHeight="1">
      <c r="A5" s="538" t="s">
        <v>310</v>
      </c>
      <c r="B5" s="534" t="s">
        <v>1</v>
      </c>
      <c r="C5" s="600" t="s">
        <v>87</v>
      </c>
      <c r="D5" s="629"/>
      <c r="E5" s="600" t="s">
        <v>311</v>
      </c>
      <c r="F5" s="629"/>
      <c r="G5" s="600" t="s">
        <v>324</v>
      </c>
      <c r="H5" s="629"/>
      <c r="I5" s="600" t="s">
        <v>312</v>
      </c>
      <c r="J5" s="629"/>
      <c r="K5" s="539" t="s">
        <v>315</v>
      </c>
      <c r="L5" s="541" t="s">
        <v>313</v>
      </c>
    </row>
    <row r="6" spans="1:12" ht="15.75" customHeight="1">
      <c r="A6" s="538"/>
      <c r="B6" s="534"/>
      <c r="C6" s="534" t="s">
        <v>314</v>
      </c>
      <c r="D6" s="541" t="s">
        <v>298</v>
      </c>
      <c r="E6" s="541" t="s">
        <v>314</v>
      </c>
      <c r="F6" s="541" t="str">
        <f>D6</f>
        <v>Trong đó: Vốn NSTW</v>
      </c>
      <c r="G6" s="541" t="s">
        <v>314</v>
      </c>
      <c r="H6" s="541" t="s">
        <v>298</v>
      </c>
      <c r="I6" s="532" t="s">
        <v>300</v>
      </c>
      <c r="J6" s="549" t="s">
        <v>301</v>
      </c>
      <c r="K6" s="544"/>
      <c r="L6" s="542"/>
    </row>
    <row r="7" spans="1:12" ht="15.75" customHeight="1">
      <c r="A7" s="538"/>
      <c r="B7" s="534"/>
      <c r="C7" s="534"/>
      <c r="D7" s="542"/>
      <c r="E7" s="542"/>
      <c r="F7" s="542"/>
      <c r="G7" s="542"/>
      <c r="H7" s="542"/>
      <c r="I7" s="532"/>
      <c r="J7" s="551"/>
      <c r="K7" s="544"/>
      <c r="L7" s="542"/>
    </row>
    <row r="8" spans="1:12">
      <c r="A8" s="538"/>
      <c r="B8" s="534"/>
      <c r="C8" s="534"/>
      <c r="D8" s="542"/>
      <c r="E8" s="542"/>
      <c r="F8" s="542"/>
      <c r="G8" s="542"/>
      <c r="H8" s="542"/>
      <c r="I8" s="532"/>
      <c r="J8" s="551"/>
      <c r="K8" s="544"/>
      <c r="L8" s="542"/>
    </row>
    <row r="9" spans="1:12">
      <c r="A9" s="538"/>
      <c r="B9" s="534"/>
      <c r="C9" s="534"/>
      <c r="D9" s="542"/>
      <c r="E9" s="542"/>
      <c r="F9" s="542"/>
      <c r="G9" s="542"/>
      <c r="H9" s="542"/>
      <c r="I9" s="532"/>
      <c r="J9" s="551"/>
      <c r="K9" s="544"/>
      <c r="L9" s="542"/>
    </row>
    <row r="10" spans="1:12">
      <c r="A10" s="538"/>
      <c r="B10" s="534"/>
      <c r="C10" s="534"/>
      <c r="D10" s="542"/>
      <c r="E10" s="542"/>
      <c r="F10" s="542"/>
      <c r="G10" s="542"/>
      <c r="H10" s="542"/>
      <c r="I10" s="532"/>
      <c r="J10" s="551"/>
      <c r="K10" s="544"/>
      <c r="L10" s="542"/>
    </row>
    <row r="11" spans="1:12" ht="24" customHeight="1">
      <c r="A11" s="291"/>
      <c r="B11" s="291" t="s">
        <v>250</v>
      </c>
      <c r="C11" s="318">
        <f t="shared" ref="C11:K11" si="0">C12+C14+C18</f>
        <v>33637.508000000002</v>
      </c>
      <c r="D11" s="318">
        <f t="shared" si="0"/>
        <v>27565.11</v>
      </c>
      <c r="E11" s="256">
        <f t="shared" si="0"/>
        <v>0</v>
      </c>
      <c r="F11" s="256">
        <f t="shared" si="0"/>
        <v>0</v>
      </c>
      <c r="G11" s="256">
        <f t="shared" si="0"/>
        <v>0</v>
      </c>
      <c r="H11" s="256">
        <f t="shared" si="0"/>
        <v>0</v>
      </c>
      <c r="I11" s="257">
        <f t="shared" si="0"/>
        <v>2177.433</v>
      </c>
      <c r="J11" s="256">
        <f t="shared" si="0"/>
        <v>0</v>
      </c>
      <c r="K11" s="257">
        <f t="shared" si="0"/>
        <v>2177.433</v>
      </c>
      <c r="L11" s="291"/>
    </row>
    <row r="12" spans="1:12" ht="47.25">
      <c r="A12" s="291" t="s">
        <v>23</v>
      </c>
      <c r="B12" s="7" t="s">
        <v>316</v>
      </c>
      <c r="C12" s="256">
        <f t="shared" ref="C12:K12" si="1">SUM(C13:C13)</f>
        <v>9600</v>
      </c>
      <c r="D12" s="318">
        <f t="shared" si="1"/>
        <v>8640.1059999999998</v>
      </c>
      <c r="E12" s="256">
        <f t="shared" si="1"/>
        <v>0</v>
      </c>
      <c r="F12" s="256">
        <f t="shared" si="1"/>
        <v>0</v>
      </c>
      <c r="G12" s="256">
        <f t="shared" si="1"/>
        <v>0</v>
      </c>
      <c r="H12" s="256">
        <f t="shared" si="1"/>
        <v>0</v>
      </c>
      <c r="I12" s="257">
        <f t="shared" si="1"/>
        <v>6.8150000000000004</v>
      </c>
      <c r="J12" s="256">
        <f t="shared" si="1"/>
        <v>0</v>
      </c>
      <c r="K12" s="257">
        <f t="shared" si="1"/>
        <v>6.8150000000000004</v>
      </c>
      <c r="L12" s="247"/>
    </row>
    <row r="13" spans="1:12" ht="53.25" customHeight="1">
      <c r="A13" s="2">
        <v>1</v>
      </c>
      <c r="B13" s="251" t="s">
        <v>337</v>
      </c>
      <c r="C13" s="250">
        <v>9600</v>
      </c>
      <c r="D13" s="317">
        <v>8640.1059999999998</v>
      </c>
      <c r="E13" s="254"/>
      <c r="F13" s="254"/>
      <c r="G13" s="254"/>
      <c r="H13" s="254"/>
      <c r="I13" s="254">
        <v>6.8150000000000004</v>
      </c>
      <c r="J13" s="254"/>
      <c r="K13" s="254">
        <f>I13</f>
        <v>6.8150000000000004</v>
      </c>
      <c r="L13" s="293" t="s">
        <v>347</v>
      </c>
    </row>
    <row r="14" spans="1:12" ht="44.25" customHeight="1">
      <c r="A14" s="291" t="s">
        <v>46</v>
      </c>
      <c r="B14" s="259" t="s">
        <v>287</v>
      </c>
      <c r="C14" s="256">
        <f>C15</f>
        <v>6609</v>
      </c>
      <c r="D14" s="318">
        <f t="shared" ref="D14:K14" si="2">D15</f>
        <v>5446.527</v>
      </c>
      <c r="E14" s="256">
        <f t="shared" si="2"/>
        <v>0</v>
      </c>
      <c r="F14" s="256">
        <f t="shared" si="2"/>
        <v>0</v>
      </c>
      <c r="G14" s="256">
        <f t="shared" si="2"/>
        <v>0</v>
      </c>
      <c r="H14" s="256">
        <f t="shared" si="2"/>
        <v>0</v>
      </c>
      <c r="I14" s="257">
        <f t="shared" si="2"/>
        <v>136.44</v>
      </c>
      <c r="J14" s="256">
        <f t="shared" si="2"/>
        <v>0</v>
      </c>
      <c r="K14" s="257">
        <f t="shared" si="2"/>
        <v>136.44</v>
      </c>
      <c r="L14" s="247"/>
    </row>
    <row r="15" spans="1:12" ht="21" customHeight="1">
      <c r="A15" s="291" t="s">
        <v>28</v>
      </c>
      <c r="B15" s="258" t="s">
        <v>283</v>
      </c>
      <c r="C15" s="256">
        <f t="shared" ref="C15:K15" si="3">SUM(C16:C17)</f>
        <v>6609</v>
      </c>
      <c r="D15" s="318">
        <f t="shared" si="3"/>
        <v>5446.527</v>
      </c>
      <c r="E15" s="256">
        <f t="shared" si="3"/>
        <v>0</v>
      </c>
      <c r="F15" s="256">
        <f t="shared" si="3"/>
        <v>0</v>
      </c>
      <c r="G15" s="256">
        <f t="shared" si="3"/>
        <v>0</v>
      </c>
      <c r="H15" s="256">
        <f t="shared" si="3"/>
        <v>0</v>
      </c>
      <c r="I15" s="257">
        <f t="shared" si="3"/>
        <v>136.44</v>
      </c>
      <c r="J15" s="256">
        <f t="shared" si="3"/>
        <v>0</v>
      </c>
      <c r="K15" s="257">
        <f t="shared" si="3"/>
        <v>136.44</v>
      </c>
      <c r="L15" s="247"/>
    </row>
    <row r="16" spans="1:12" s="304" customFormat="1" ht="33.75" customHeight="1">
      <c r="A16" s="300">
        <v>1</v>
      </c>
      <c r="B16" s="301" t="s">
        <v>343</v>
      </c>
      <c r="C16" s="302">
        <v>3760</v>
      </c>
      <c r="D16" s="316">
        <v>2880.1039999999998</v>
      </c>
      <c r="E16" s="303"/>
      <c r="F16" s="303"/>
      <c r="G16" s="303"/>
      <c r="H16" s="303"/>
      <c r="I16" s="303">
        <v>67.239000000000004</v>
      </c>
      <c r="J16" s="303"/>
      <c r="K16" s="303">
        <f>I16</f>
        <v>67.239000000000004</v>
      </c>
      <c r="L16" s="631" t="s">
        <v>347</v>
      </c>
    </row>
    <row r="17" spans="1:12" s="304" customFormat="1" ht="36" customHeight="1">
      <c r="A17" s="300">
        <v>2</v>
      </c>
      <c r="B17" s="301" t="s">
        <v>344</v>
      </c>
      <c r="C17" s="302">
        <v>2849</v>
      </c>
      <c r="D17" s="316">
        <v>2566.4229999999998</v>
      </c>
      <c r="E17" s="303"/>
      <c r="F17" s="303"/>
      <c r="G17" s="303"/>
      <c r="H17" s="303"/>
      <c r="I17" s="303">
        <v>69.200999999999993</v>
      </c>
      <c r="J17" s="303"/>
      <c r="K17" s="303">
        <f>I17</f>
        <v>69.200999999999993</v>
      </c>
      <c r="L17" s="632"/>
    </row>
    <row r="18" spans="1:12" s="304" customFormat="1" ht="37.5" customHeight="1">
      <c r="A18" s="305" t="s">
        <v>94</v>
      </c>
      <c r="B18" s="306" t="s">
        <v>279</v>
      </c>
      <c r="C18" s="319">
        <f>SUM(C19:C22)</f>
        <v>17428.508000000002</v>
      </c>
      <c r="D18" s="319">
        <f>SUM(D19:D22)</f>
        <v>13478.476999999999</v>
      </c>
      <c r="E18" s="307">
        <f t="shared" ref="E18:H18" si="4">SUM(E19:E21)</f>
        <v>0</v>
      </c>
      <c r="F18" s="307">
        <f t="shared" si="4"/>
        <v>0</v>
      </c>
      <c r="G18" s="307">
        <f t="shared" si="4"/>
        <v>0</v>
      </c>
      <c r="H18" s="307">
        <f t="shared" si="4"/>
        <v>0</v>
      </c>
      <c r="I18" s="308">
        <f>SUM(I19:I22)</f>
        <v>2034.1780000000001</v>
      </c>
      <c r="J18" s="307">
        <f>SUM(J19:J21)</f>
        <v>0</v>
      </c>
      <c r="K18" s="308">
        <f>SUM(K19:K22)</f>
        <v>2034.1780000000001</v>
      </c>
      <c r="L18" s="309"/>
    </row>
    <row r="19" spans="1:12" s="304" customFormat="1" ht="56.25" customHeight="1">
      <c r="A19" s="300">
        <v>1</v>
      </c>
      <c r="B19" s="301" t="s">
        <v>338</v>
      </c>
      <c r="C19" s="310">
        <v>5128.5079999999998</v>
      </c>
      <c r="D19" s="316">
        <v>5103.4769999999999</v>
      </c>
      <c r="E19" s="302"/>
      <c r="F19" s="302"/>
      <c r="G19" s="302"/>
      <c r="H19" s="302"/>
      <c r="I19" s="311">
        <v>8.0370000000000008</v>
      </c>
      <c r="J19" s="302"/>
      <c r="K19" s="311">
        <f>I19</f>
        <v>8.0370000000000008</v>
      </c>
      <c r="L19" s="312" t="s">
        <v>347</v>
      </c>
    </row>
    <row r="20" spans="1:12" s="304" customFormat="1" ht="42.75" customHeight="1">
      <c r="A20" s="300">
        <v>2</v>
      </c>
      <c r="B20" s="301" t="s">
        <v>339</v>
      </c>
      <c r="C20" s="313">
        <v>2800</v>
      </c>
      <c r="D20" s="314">
        <v>2628</v>
      </c>
      <c r="E20" s="313"/>
      <c r="F20" s="313"/>
      <c r="G20" s="313"/>
      <c r="H20" s="313"/>
      <c r="I20" s="303">
        <v>119.131</v>
      </c>
      <c r="J20" s="303"/>
      <c r="K20" s="311">
        <f t="shared" ref="K20:K22" si="5">I20</f>
        <v>119.131</v>
      </c>
      <c r="L20" s="631" t="s">
        <v>341</v>
      </c>
    </row>
    <row r="21" spans="1:12" s="304" customFormat="1" ht="48" customHeight="1">
      <c r="A21" s="300">
        <v>3</v>
      </c>
      <c r="B21" s="301" t="s">
        <v>249</v>
      </c>
      <c r="C21" s="313">
        <v>7500</v>
      </c>
      <c r="D21" s="314">
        <v>3837</v>
      </c>
      <c r="E21" s="313"/>
      <c r="F21" s="313"/>
      <c r="G21" s="313"/>
      <c r="H21" s="313"/>
      <c r="I21" s="302">
        <v>1907</v>
      </c>
      <c r="J21" s="303"/>
      <c r="K21" s="302">
        <f t="shared" si="5"/>
        <v>1907</v>
      </c>
      <c r="L21" s="632"/>
    </row>
    <row r="22" spans="1:12" s="304" customFormat="1" ht="26.25" customHeight="1">
      <c r="A22" s="300">
        <v>4</v>
      </c>
      <c r="B22" s="315" t="s">
        <v>340</v>
      </c>
      <c r="C22" s="313">
        <v>2000</v>
      </c>
      <c r="D22" s="314">
        <v>1910</v>
      </c>
      <c r="E22" s="309"/>
      <c r="F22" s="309"/>
      <c r="G22" s="309"/>
      <c r="H22" s="309"/>
      <c r="I22" s="303">
        <v>0.01</v>
      </c>
      <c r="J22" s="303"/>
      <c r="K22" s="303">
        <f t="shared" si="5"/>
        <v>0.01</v>
      </c>
      <c r="L22" s="312" t="s">
        <v>347</v>
      </c>
    </row>
  </sheetData>
  <mergeCells count="21">
    <mergeCell ref="L20:L21"/>
    <mergeCell ref="J6:J10"/>
    <mergeCell ref="L16:L17"/>
    <mergeCell ref="K5:K10"/>
    <mergeCell ref="L5:L10"/>
    <mergeCell ref="H6:H10"/>
    <mergeCell ref="I6:I10"/>
    <mergeCell ref="A1:L1"/>
    <mergeCell ref="A2:L2"/>
    <mergeCell ref="A3:L3"/>
    <mergeCell ref="A5:A10"/>
    <mergeCell ref="B5:B10"/>
    <mergeCell ref="C5:D5"/>
    <mergeCell ref="E5:F5"/>
    <mergeCell ref="G5:H5"/>
    <mergeCell ref="I5:J5"/>
    <mergeCell ref="C6:C10"/>
    <mergeCell ref="D6:D10"/>
    <mergeCell ref="E6:E10"/>
    <mergeCell ref="F6:F10"/>
    <mergeCell ref="G6:G10"/>
  </mergeCells>
  <pageMargins left="0.7" right="0.7" top="0.3" bottom="0.3"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N343"/>
  <sheetViews>
    <sheetView tabSelected="1" view="pageBreakPreview" zoomScale="70" zoomScaleNormal="80" zoomScaleSheetLayoutView="70" workbookViewId="0">
      <selection activeCell="A3" sqref="A3:K3"/>
    </sheetView>
  </sheetViews>
  <sheetFormatPr defaultRowHeight="15.75"/>
  <cols>
    <col min="1" max="1" width="8.75" style="45" customWidth="1"/>
    <col min="2" max="2" width="53.125" style="37" customWidth="1"/>
    <col min="3" max="4" width="14.5" style="39" customWidth="1"/>
    <col min="5" max="5" width="16.5" style="39" customWidth="1"/>
    <col min="6" max="7" width="12.5" style="39" customWidth="1"/>
    <col min="8" max="8" width="13.25" style="39" customWidth="1"/>
    <col min="9" max="10" width="13" style="39" customWidth="1"/>
    <col min="11" max="11" width="15.875" style="40" customWidth="1"/>
    <col min="12" max="12" width="15" style="25" bestFit="1" customWidth="1"/>
    <col min="13" max="14" width="12.25" style="25" customWidth="1"/>
    <col min="15" max="242" width="9" style="25"/>
    <col min="243" max="243" width="6.25" style="25" customWidth="1"/>
    <col min="244" max="244" width="40.375" style="25" customWidth="1"/>
    <col min="245" max="245" width="12.5" style="25" customWidth="1"/>
    <col min="246" max="258" width="0" style="25" hidden="1" customWidth="1"/>
    <col min="259" max="260" width="16" style="25" customWidth="1"/>
    <col min="261" max="262" width="13.875" style="25" customWidth="1"/>
    <col min="263" max="263" width="11.125" style="25" customWidth="1"/>
    <col min="264" max="264" width="11.25" style="25" customWidth="1"/>
    <col min="265" max="265" width="11.75" style="25" bestFit="1" customWidth="1"/>
    <col min="266" max="498" width="9" style="25"/>
    <col min="499" max="499" width="6.25" style="25" customWidth="1"/>
    <col min="500" max="500" width="40.375" style="25" customWidth="1"/>
    <col min="501" max="501" width="12.5" style="25" customWidth="1"/>
    <col min="502" max="514" width="0" style="25" hidden="1" customWidth="1"/>
    <col min="515" max="516" width="16" style="25" customWidth="1"/>
    <col min="517" max="518" width="13.875" style="25" customWidth="1"/>
    <col min="519" max="519" width="11.125" style="25" customWidth="1"/>
    <col min="520" max="520" width="11.25" style="25" customWidth="1"/>
    <col min="521" max="521" width="11.75" style="25" bestFit="1" customWidth="1"/>
    <col min="522" max="754" width="9" style="25"/>
    <col min="755" max="755" width="6.25" style="25" customWidth="1"/>
    <col min="756" max="756" width="40.375" style="25" customWidth="1"/>
    <col min="757" max="757" width="12.5" style="25" customWidth="1"/>
    <col min="758" max="770" width="0" style="25" hidden="1" customWidth="1"/>
    <col min="771" max="772" width="16" style="25" customWidth="1"/>
    <col min="773" max="774" width="13.875" style="25" customWidth="1"/>
    <col min="775" max="775" width="11.125" style="25" customWidth="1"/>
    <col min="776" max="776" width="11.25" style="25" customWidth="1"/>
    <col min="777" max="777" width="11.75" style="25" bestFit="1" customWidth="1"/>
    <col min="778" max="1010" width="9" style="25"/>
    <col min="1011" max="1011" width="6.25" style="25" customWidth="1"/>
    <col min="1012" max="1012" width="40.375" style="25" customWidth="1"/>
    <col min="1013" max="1013" width="12.5" style="25" customWidth="1"/>
    <col min="1014" max="1026" width="0" style="25" hidden="1" customWidth="1"/>
    <col min="1027" max="1028" width="16" style="25" customWidth="1"/>
    <col min="1029" max="1030" width="13.875" style="25" customWidth="1"/>
    <col min="1031" max="1031" width="11.125" style="25" customWidth="1"/>
    <col min="1032" max="1032" width="11.25" style="25" customWidth="1"/>
    <col min="1033" max="1033" width="11.75" style="25" bestFit="1" customWidth="1"/>
    <col min="1034" max="1266" width="9" style="25"/>
    <col min="1267" max="1267" width="6.25" style="25" customWidth="1"/>
    <col min="1268" max="1268" width="40.375" style="25" customWidth="1"/>
    <col min="1269" max="1269" width="12.5" style="25" customWidth="1"/>
    <col min="1270" max="1282" width="0" style="25" hidden="1" customWidth="1"/>
    <col min="1283" max="1284" width="16" style="25" customWidth="1"/>
    <col min="1285" max="1286" width="13.875" style="25" customWidth="1"/>
    <col min="1287" max="1287" width="11.125" style="25" customWidth="1"/>
    <col min="1288" max="1288" width="11.25" style="25" customWidth="1"/>
    <col min="1289" max="1289" width="11.75" style="25" bestFit="1" customWidth="1"/>
    <col min="1290" max="1522" width="9" style="25"/>
    <col min="1523" max="1523" width="6.25" style="25" customWidth="1"/>
    <col min="1524" max="1524" width="40.375" style="25" customWidth="1"/>
    <col min="1525" max="1525" width="12.5" style="25" customWidth="1"/>
    <col min="1526" max="1538" width="0" style="25" hidden="1" customWidth="1"/>
    <col min="1539" max="1540" width="16" style="25" customWidth="1"/>
    <col min="1541" max="1542" width="13.875" style="25" customWidth="1"/>
    <col min="1543" max="1543" width="11.125" style="25" customWidth="1"/>
    <col min="1544" max="1544" width="11.25" style="25" customWidth="1"/>
    <col min="1545" max="1545" width="11.75" style="25" bestFit="1" customWidth="1"/>
    <col min="1546" max="1778" width="9" style="25"/>
    <col min="1779" max="1779" width="6.25" style="25" customWidth="1"/>
    <col min="1780" max="1780" width="40.375" style="25" customWidth="1"/>
    <col min="1781" max="1781" width="12.5" style="25" customWidth="1"/>
    <col min="1782" max="1794" width="0" style="25" hidden="1" customWidth="1"/>
    <col min="1795" max="1796" width="16" style="25" customWidth="1"/>
    <col min="1797" max="1798" width="13.875" style="25" customWidth="1"/>
    <col min="1799" max="1799" width="11.125" style="25" customWidth="1"/>
    <col min="1800" max="1800" width="11.25" style="25" customWidth="1"/>
    <col min="1801" max="1801" width="11.75" style="25" bestFit="1" customWidth="1"/>
    <col min="1802" max="2034" width="9" style="25"/>
    <col min="2035" max="2035" width="6.25" style="25" customWidth="1"/>
    <col min="2036" max="2036" width="40.375" style="25" customWidth="1"/>
    <col min="2037" max="2037" width="12.5" style="25" customWidth="1"/>
    <col min="2038" max="2050" width="0" style="25" hidden="1" customWidth="1"/>
    <col min="2051" max="2052" width="16" style="25" customWidth="1"/>
    <col min="2053" max="2054" width="13.875" style="25" customWidth="1"/>
    <col min="2055" max="2055" width="11.125" style="25" customWidth="1"/>
    <col min="2056" max="2056" width="11.25" style="25" customWidth="1"/>
    <col min="2057" max="2057" width="11.75" style="25" bestFit="1" customWidth="1"/>
    <col min="2058" max="2290" width="9" style="25"/>
    <col min="2291" max="2291" width="6.25" style="25" customWidth="1"/>
    <col min="2292" max="2292" width="40.375" style="25" customWidth="1"/>
    <col min="2293" max="2293" width="12.5" style="25" customWidth="1"/>
    <col min="2294" max="2306" width="0" style="25" hidden="1" customWidth="1"/>
    <col min="2307" max="2308" width="16" style="25" customWidth="1"/>
    <col min="2309" max="2310" width="13.875" style="25" customWidth="1"/>
    <col min="2311" max="2311" width="11.125" style="25" customWidth="1"/>
    <col min="2312" max="2312" width="11.25" style="25" customWidth="1"/>
    <col min="2313" max="2313" width="11.75" style="25" bestFit="1" customWidth="1"/>
    <col min="2314" max="2546" width="9" style="25"/>
    <col min="2547" max="2547" width="6.25" style="25" customWidth="1"/>
    <col min="2548" max="2548" width="40.375" style="25" customWidth="1"/>
    <col min="2549" max="2549" width="12.5" style="25" customWidth="1"/>
    <col min="2550" max="2562" width="0" style="25" hidden="1" customWidth="1"/>
    <col min="2563" max="2564" width="16" style="25" customWidth="1"/>
    <col min="2565" max="2566" width="13.875" style="25" customWidth="1"/>
    <col min="2567" max="2567" width="11.125" style="25" customWidth="1"/>
    <col min="2568" max="2568" width="11.25" style="25" customWidth="1"/>
    <col min="2569" max="2569" width="11.75" style="25" bestFit="1" customWidth="1"/>
    <col min="2570" max="2802" width="9" style="25"/>
    <col min="2803" max="2803" width="6.25" style="25" customWidth="1"/>
    <col min="2804" max="2804" width="40.375" style="25" customWidth="1"/>
    <col min="2805" max="2805" width="12.5" style="25" customWidth="1"/>
    <col min="2806" max="2818" width="0" style="25" hidden="1" customWidth="1"/>
    <col min="2819" max="2820" width="16" style="25" customWidth="1"/>
    <col min="2821" max="2822" width="13.875" style="25" customWidth="1"/>
    <col min="2823" max="2823" width="11.125" style="25" customWidth="1"/>
    <col min="2824" max="2824" width="11.25" style="25" customWidth="1"/>
    <col min="2825" max="2825" width="11.75" style="25" bestFit="1" customWidth="1"/>
    <col min="2826" max="3058" width="9" style="25"/>
    <col min="3059" max="3059" width="6.25" style="25" customWidth="1"/>
    <col min="3060" max="3060" width="40.375" style="25" customWidth="1"/>
    <col min="3061" max="3061" width="12.5" style="25" customWidth="1"/>
    <col min="3062" max="3074" width="0" style="25" hidden="1" customWidth="1"/>
    <col min="3075" max="3076" width="16" style="25" customWidth="1"/>
    <col min="3077" max="3078" width="13.875" style="25" customWidth="1"/>
    <col min="3079" max="3079" width="11.125" style="25" customWidth="1"/>
    <col min="3080" max="3080" width="11.25" style="25" customWidth="1"/>
    <col min="3081" max="3081" width="11.75" style="25" bestFit="1" customWidth="1"/>
    <col min="3082" max="3314" width="9" style="25"/>
    <col min="3315" max="3315" width="6.25" style="25" customWidth="1"/>
    <col min="3316" max="3316" width="40.375" style="25" customWidth="1"/>
    <col min="3317" max="3317" width="12.5" style="25" customWidth="1"/>
    <col min="3318" max="3330" width="0" style="25" hidden="1" customWidth="1"/>
    <col min="3331" max="3332" width="16" style="25" customWidth="1"/>
    <col min="3333" max="3334" width="13.875" style="25" customWidth="1"/>
    <col min="3335" max="3335" width="11.125" style="25" customWidth="1"/>
    <col min="3336" max="3336" width="11.25" style="25" customWidth="1"/>
    <col min="3337" max="3337" width="11.75" style="25" bestFit="1" customWidth="1"/>
    <col min="3338" max="3570" width="9" style="25"/>
    <col min="3571" max="3571" width="6.25" style="25" customWidth="1"/>
    <col min="3572" max="3572" width="40.375" style="25" customWidth="1"/>
    <col min="3573" max="3573" width="12.5" style="25" customWidth="1"/>
    <col min="3574" max="3586" width="0" style="25" hidden="1" customWidth="1"/>
    <col min="3587" max="3588" width="16" style="25" customWidth="1"/>
    <col min="3589" max="3590" width="13.875" style="25" customWidth="1"/>
    <col min="3591" max="3591" width="11.125" style="25" customWidth="1"/>
    <col min="3592" max="3592" width="11.25" style="25" customWidth="1"/>
    <col min="3593" max="3593" width="11.75" style="25" bestFit="1" customWidth="1"/>
    <col min="3594" max="3826" width="9" style="25"/>
    <col min="3827" max="3827" width="6.25" style="25" customWidth="1"/>
    <col min="3828" max="3828" width="40.375" style="25" customWidth="1"/>
    <col min="3829" max="3829" width="12.5" style="25" customWidth="1"/>
    <col min="3830" max="3842" width="0" style="25" hidden="1" customWidth="1"/>
    <col min="3843" max="3844" width="16" style="25" customWidth="1"/>
    <col min="3845" max="3846" width="13.875" style="25" customWidth="1"/>
    <col min="3847" max="3847" width="11.125" style="25" customWidth="1"/>
    <col min="3848" max="3848" width="11.25" style="25" customWidth="1"/>
    <col min="3849" max="3849" width="11.75" style="25" bestFit="1" customWidth="1"/>
    <col min="3850" max="4082" width="9" style="25"/>
    <col min="4083" max="4083" width="6.25" style="25" customWidth="1"/>
    <col min="4084" max="4084" width="40.375" style="25" customWidth="1"/>
    <col min="4085" max="4085" width="12.5" style="25" customWidth="1"/>
    <col min="4086" max="4098" width="0" style="25" hidden="1" customWidth="1"/>
    <col min="4099" max="4100" width="16" style="25" customWidth="1"/>
    <col min="4101" max="4102" width="13.875" style="25" customWidth="1"/>
    <col min="4103" max="4103" width="11.125" style="25" customWidth="1"/>
    <col min="4104" max="4104" width="11.25" style="25" customWidth="1"/>
    <col min="4105" max="4105" width="11.75" style="25" bestFit="1" customWidth="1"/>
    <col min="4106" max="4338" width="9" style="25"/>
    <col min="4339" max="4339" width="6.25" style="25" customWidth="1"/>
    <col min="4340" max="4340" width="40.375" style="25" customWidth="1"/>
    <col min="4341" max="4341" width="12.5" style="25" customWidth="1"/>
    <col min="4342" max="4354" width="0" style="25" hidden="1" customWidth="1"/>
    <col min="4355" max="4356" width="16" style="25" customWidth="1"/>
    <col min="4357" max="4358" width="13.875" style="25" customWidth="1"/>
    <col min="4359" max="4359" width="11.125" style="25" customWidth="1"/>
    <col min="4360" max="4360" width="11.25" style="25" customWidth="1"/>
    <col min="4361" max="4361" width="11.75" style="25" bestFit="1" customWidth="1"/>
    <col min="4362" max="4594" width="9" style="25"/>
    <col min="4595" max="4595" width="6.25" style="25" customWidth="1"/>
    <col min="4596" max="4596" width="40.375" style="25" customWidth="1"/>
    <col min="4597" max="4597" width="12.5" style="25" customWidth="1"/>
    <col min="4598" max="4610" width="0" style="25" hidden="1" customWidth="1"/>
    <col min="4611" max="4612" width="16" style="25" customWidth="1"/>
    <col min="4613" max="4614" width="13.875" style="25" customWidth="1"/>
    <col min="4615" max="4615" width="11.125" style="25" customWidth="1"/>
    <col min="4616" max="4616" width="11.25" style="25" customWidth="1"/>
    <col min="4617" max="4617" width="11.75" style="25" bestFit="1" customWidth="1"/>
    <col min="4618" max="4850" width="9" style="25"/>
    <col min="4851" max="4851" width="6.25" style="25" customWidth="1"/>
    <col min="4852" max="4852" width="40.375" style="25" customWidth="1"/>
    <col min="4853" max="4853" width="12.5" style="25" customWidth="1"/>
    <col min="4854" max="4866" width="0" style="25" hidden="1" customWidth="1"/>
    <col min="4867" max="4868" width="16" style="25" customWidth="1"/>
    <col min="4869" max="4870" width="13.875" style="25" customWidth="1"/>
    <col min="4871" max="4871" width="11.125" style="25" customWidth="1"/>
    <col min="4872" max="4872" width="11.25" style="25" customWidth="1"/>
    <col min="4873" max="4873" width="11.75" style="25" bestFit="1" customWidth="1"/>
    <col min="4874" max="5106" width="9" style="25"/>
    <col min="5107" max="5107" width="6.25" style="25" customWidth="1"/>
    <col min="5108" max="5108" width="40.375" style="25" customWidth="1"/>
    <col min="5109" max="5109" width="12.5" style="25" customWidth="1"/>
    <col min="5110" max="5122" width="0" style="25" hidden="1" customWidth="1"/>
    <col min="5123" max="5124" width="16" style="25" customWidth="1"/>
    <col min="5125" max="5126" width="13.875" style="25" customWidth="1"/>
    <col min="5127" max="5127" width="11.125" style="25" customWidth="1"/>
    <col min="5128" max="5128" width="11.25" style="25" customWidth="1"/>
    <col min="5129" max="5129" width="11.75" style="25" bestFit="1" customWidth="1"/>
    <col min="5130" max="5362" width="9" style="25"/>
    <col min="5363" max="5363" width="6.25" style="25" customWidth="1"/>
    <col min="5364" max="5364" width="40.375" style="25" customWidth="1"/>
    <col min="5365" max="5365" width="12.5" style="25" customWidth="1"/>
    <col min="5366" max="5378" width="0" style="25" hidden="1" customWidth="1"/>
    <col min="5379" max="5380" width="16" style="25" customWidth="1"/>
    <col min="5381" max="5382" width="13.875" style="25" customWidth="1"/>
    <col min="5383" max="5383" width="11.125" style="25" customWidth="1"/>
    <col min="5384" max="5384" width="11.25" style="25" customWidth="1"/>
    <col min="5385" max="5385" width="11.75" style="25" bestFit="1" customWidth="1"/>
    <col min="5386" max="5618" width="9" style="25"/>
    <col min="5619" max="5619" width="6.25" style="25" customWidth="1"/>
    <col min="5620" max="5620" width="40.375" style="25" customWidth="1"/>
    <col min="5621" max="5621" width="12.5" style="25" customWidth="1"/>
    <col min="5622" max="5634" width="0" style="25" hidden="1" customWidth="1"/>
    <col min="5635" max="5636" width="16" style="25" customWidth="1"/>
    <col min="5637" max="5638" width="13.875" style="25" customWidth="1"/>
    <col min="5639" max="5639" width="11.125" style="25" customWidth="1"/>
    <col min="5640" max="5640" width="11.25" style="25" customWidth="1"/>
    <col min="5641" max="5641" width="11.75" style="25" bestFit="1" customWidth="1"/>
    <col min="5642" max="5874" width="9" style="25"/>
    <col min="5875" max="5875" width="6.25" style="25" customWidth="1"/>
    <col min="5876" max="5876" width="40.375" style="25" customWidth="1"/>
    <col min="5877" max="5877" width="12.5" style="25" customWidth="1"/>
    <col min="5878" max="5890" width="0" style="25" hidden="1" customWidth="1"/>
    <col min="5891" max="5892" width="16" style="25" customWidth="1"/>
    <col min="5893" max="5894" width="13.875" style="25" customWidth="1"/>
    <col min="5895" max="5895" width="11.125" style="25" customWidth="1"/>
    <col min="5896" max="5896" width="11.25" style="25" customWidth="1"/>
    <col min="5897" max="5897" width="11.75" style="25" bestFit="1" customWidth="1"/>
    <col min="5898" max="6130" width="9" style="25"/>
    <col min="6131" max="6131" width="6.25" style="25" customWidth="1"/>
    <col min="6132" max="6132" width="40.375" style="25" customWidth="1"/>
    <col min="6133" max="6133" width="12.5" style="25" customWidth="1"/>
    <col min="6134" max="6146" width="0" style="25" hidden="1" customWidth="1"/>
    <col min="6147" max="6148" width="16" style="25" customWidth="1"/>
    <col min="6149" max="6150" width="13.875" style="25" customWidth="1"/>
    <col min="6151" max="6151" width="11.125" style="25" customWidth="1"/>
    <col min="6152" max="6152" width="11.25" style="25" customWidth="1"/>
    <col min="6153" max="6153" width="11.75" style="25" bestFit="1" customWidth="1"/>
    <col min="6154" max="6386" width="9" style="25"/>
    <col min="6387" max="6387" width="6.25" style="25" customWidth="1"/>
    <col min="6388" max="6388" width="40.375" style="25" customWidth="1"/>
    <col min="6389" max="6389" width="12.5" style="25" customWidth="1"/>
    <col min="6390" max="6402" width="0" style="25" hidden="1" customWidth="1"/>
    <col min="6403" max="6404" width="16" style="25" customWidth="1"/>
    <col min="6405" max="6406" width="13.875" style="25" customWidth="1"/>
    <col min="6407" max="6407" width="11.125" style="25" customWidth="1"/>
    <col min="6408" max="6408" width="11.25" style="25" customWidth="1"/>
    <col min="6409" max="6409" width="11.75" style="25" bestFit="1" customWidth="1"/>
    <col min="6410" max="6642" width="9" style="25"/>
    <col min="6643" max="6643" width="6.25" style="25" customWidth="1"/>
    <col min="6644" max="6644" width="40.375" style="25" customWidth="1"/>
    <col min="6645" max="6645" width="12.5" style="25" customWidth="1"/>
    <col min="6646" max="6658" width="0" style="25" hidden="1" customWidth="1"/>
    <col min="6659" max="6660" width="16" style="25" customWidth="1"/>
    <col min="6661" max="6662" width="13.875" style="25" customWidth="1"/>
    <col min="6663" max="6663" width="11.125" style="25" customWidth="1"/>
    <col min="6664" max="6664" width="11.25" style="25" customWidth="1"/>
    <col min="6665" max="6665" width="11.75" style="25" bestFit="1" customWidth="1"/>
    <col min="6666" max="6898" width="9" style="25"/>
    <col min="6899" max="6899" width="6.25" style="25" customWidth="1"/>
    <col min="6900" max="6900" width="40.375" style="25" customWidth="1"/>
    <col min="6901" max="6901" width="12.5" style="25" customWidth="1"/>
    <col min="6902" max="6914" width="0" style="25" hidden="1" customWidth="1"/>
    <col min="6915" max="6916" width="16" style="25" customWidth="1"/>
    <col min="6917" max="6918" width="13.875" style="25" customWidth="1"/>
    <col min="6919" max="6919" width="11.125" style="25" customWidth="1"/>
    <col min="6920" max="6920" width="11.25" style="25" customWidth="1"/>
    <col min="6921" max="6921" width="11.75" style="25" bestFit="1" customWidth="1"/>
    <col min="6922" max="7154" width="9" style="25"/>
    <col min="7155" max="7155" width="6.25" style="25" customWidth="1"/>
    <col min="7156" max="7156" width="40.375" style="25" customWidth="1"/>
    <col min="7157" max="7157" width="12.5" style="25" customWidth="1"/>
    <col min="7158" max="7170" width="0" style="25" hidden="1" customWidth="1"/>
    <col min="7171" max="7172" width="16" style="25" customWidth="1"/>
    <col min="7173" max="7174" width="13.875" style="25" customWidth="1"/>
    <col min="7175" max="7175" width="11.125" style="25" customWidth="1"/>
    <col min="7176" max="7176" width="11.25" style="25" customWidth="1"/>
    <col min="7177" max="7177" width="11.75" style="25" bestFit="1" customWidth="1"/>
    <col min="7178" max="7410" width="9" style="25"/>
    <col min="7411" max="7411" width="6.25" style="25" customWidth="1"/>
    <col min="7412" max="7412" width="40.375" style="25" customWidth="1"/>
    <col min="7413" max="7413" width="12.5" style="25" customWidth="1"/>
    <col min="7414" max="7426" width="0" style="25" hidden="1" customWidth="1"/>
    <col min="7427" max="7428" width="16" style="25" customWidth="1"/>
    <col min="7429" max="7430" width="13.875" style="25" customWidth="1"/>
    <col min="7431" max="7431" width="11.125" style="25" customWidth="1"/>
    <col min="7432" max="7432" width="11.25" style="25" customWidth="1"/>
    <col min="7433" max="7433" width="11.75" style="25" bestFit="1" customWidth="1"/>
    <col min="7434" max="7666" width="9" style="25"/>
    <col min="7667" max="7667" width="6.25" style="25" customWidth="1"/>
    <col min="7668" max="7668" width="40.375" style="25" customWidth="1"/>
    <col min="7669" max="7669" width="12.5" style="25" customWidth="1"/>
    <col min="7670" max="7682" width="0" style="25" hidden="1" customWidth="1"/>
    <col min="7683" max="7684" width="16" style="25" customWidth="1"/>
    <col min="7685" max="7686" width="13.875" style="25" customWidth="1"/>
    <col min="7687" max="7687" width="11.125" style="25" customWidth="1"/>
    <col min="7688" max="7688" width="11.25" style="25" customWidth="1"/>
    <col min="7689" max="7689" width="11.75" style="25" bestFit="1" customWidth="1"/>
    <col min="7690" max="7922" width="9" style="25"/>
    <col min="7923" max="7923" width="6.25" style="25" customWidth="1"/>
    <col min="7924" max="7924" width="40.375" style="25" customWidth="1"/>
    <col min="7925" max="7925" width="12.5" style="25" customWidth="1"/>
    <col min="7926" max="7938" width="0" style="25" hidden="1" customWidth="1"/>
    <col min="7939" max="7940" width="16" style="25" customWidth="1"/>
    <col min="7941" max="7942" width="13.875" style="25" customWidth="1"/>
    <col min="7943" max="7943" width="11.125" style="25" customWidth="1"/>
    <col min="7944" max="7944" width="11.25" style="25" customWidth="1"/>
    <col min="7945" max="7945" width="11.75" style="25" bestFit="1" customWidth="1"/>
    <col min="7946" max="8178" width="9" style="25"/>
    <col min="8179" max="8179" width="6.25" style="25" customWidth="1"/>
    <col min="8180" max="8180" width="40.375" style="25" customWidth="1"/>
    <col min="8181" max="8181" width="12.5" style="25" customWidth="1"/>
    <col min="8182" max="8194" width="0" style="25" hidden="1" customWidth="1"/>
    <col min="8195" max="8196" width="16" style="25" customWidth="1"/>
    <col min="8197" max="8198" width="13.875" style="25" customWidth="1"/>
    <col min="8199" max="8199" width="11.125" style="25" customWidth="1"/>
    <col min="8200" max="8200" width="11.25" style="25" customWidth="1"/>
    <col min="8201" max="8201" width="11.75" style="25" bestFit="1" customWidth="1"/>
    <col min="8202" max="8434" width="9" style="25"/>
    <col min="8435" max="8435" width="6.25" style="25" customWidth="1"/>
    <col min="8436" max="8436" width="40.375" style="25" customWidth="1"/>
    <col min="8437" max="8437" width="12.5" style="25" customWidth="1"/>
    <col min="8438" max="8450" width="0" style="25" hidden="1" customWidth="1"/>
    <col min="8451" max="8452" width="16" style="25" customWidth="1"/>
    <col min="8453" max="8454" width="13.875" style="25" customWidth="1"/>
    <col min="8455" max="8455" width="11.125" style="25" customWidth="1"/>
    <col min="8456" max="8456" width="11.25" style="25" customWidth="1"/>
    <col min="8457" max="8457" width="11.75" style="25" bestFit="1" customWidth="1"/>
    <col min="8458" max="8690" width="9" style="25"/>
    <col min="8691" max="8691" width="6.25" style="25" customWidth="1"/>
    <col min="8692" max="8692" width="40.375" style="25" customWidth="1"/>
    <col min="8693" max="8693" width="12.5" style="25" customWidth="1"/>
    <col min="8694" max="8706" width="0" style="25" hidden="1" customWidth="1"/>
    <col min="8707" max="8708" width="16" style="25" customWidth="1"/>
    <col min="8709" max="8710" width="13.875" style="25" customWidth="1"/>
    <col min="8711" max="8711" width="11.125" style="25" customWidth="1"/>
    <col min="8712" max="8712" width="11.25" style="25" customWidth="1"/>
    <col min="8713" max="8713" width="11.75" style="25" bestFit="1" customWidth="1"/>
    <col min="8714" max="8946" width="9" style="25"/>
    <col min="8947" max="8947" width="6.25" style="25" customWidth="1"/>
    <col min="8948" max="8948" width="40.375" style="25" customWidth="1"/>
    <col min="8949" max="8949" width="12.5" style="25" customWidth="1"/>
    <col min="8950" max="8962" width="0" style="25" hidden="1" customWidth="1"/>
    <col min="8963" max="8964" width="16" style="25" customWidth="1"/>
    <col min="8965" max="8966" width="13.875" style="25" customWidth="1"/>
    <col min="8967" max="8967" width="11.125" style="25" customWidth="1"/>
    <col min="8968" max="8968" width="11.25" style="25" customWidth="1"/>
    <col min="8969" max="8969" width="11.75" style="25" bestFit="1" customWidth="1"/>
    <col min="8970" max="9202" width="9" style="25"/>
    <col min="9203" max="9203" width="6.25" style="25" customWidth="1"/>
    <col min="9204" max="9204" width="40.375" style="25" customWidth="1"/>
    <col min="9205" max="9205" width="12.5" style="25" customWidth="1"/>
    <col min="9206" max="9218" width="0" style="25" hidden="1" customWidth="1"/>
    <col min="9219" max="9220" width="16" style="25" customWidth="1"/>
    <col min="9221" max="9222" width="13.875" style="25" customWidth="1"/>
    <col min="9223" max="9223" width="11.125" style="25" customWidth="1"/>
    <col min="9224" max="9224" width="11.25" style="25" customWidth="1"/>
    <col min="9225" max="9225" width="11.75" style="25" bestFit="1" customWidth="1"/>
    <col min="9226" max="9458" width="9" style="25"/>
    <col min="9459" max="9459" width="6.25" style="25" customWidth="1"/>
    <col min="9460" max="9460" width="40.375" style="25" customWidth="1"/>
    <col min="9461" max="9461" width="12.5" style="25" customWidth="1"/>
    <col min="9462" max="9474" width="0" style="25" hidden="1" customWidth="1"/>
    <col min="9475" max="9476" width="16" style="25" customWidth="1"/>
    <col min="9477" max="9478" width="13.875" style="25" customWidth="1"/>
    <col min="9479" max="9479" width="11.125" style="25" customWidth="1"/>
    <col min="9480" max="9480" width="11.25" style="25" customWidth="1"/>
    <col min="9481" max="9481" width="11.75" style="25" bestFit="1" customWidth="1"/>
    <col min="9482" max="9714" width="9" style="25"/>
    <col min="9715" max="9715" width="6.25" style="25" customWidth="1"/>
    <col min="9716" max="9716" width="40.375" style="25" customWidth="1"/>
    <col min="9717" max="9717" width="12.5" style="25" customWidth="1"/>
    <col min="9718" max="9730" width="0" style="25" hidden="1" customWidth="1"/>
    <col min="9731" max="9732" width="16" style="25" customWidth="1"/>
    <col min="9733" max="9734" width="13.875" style="25" customWidth="1"/>
    <col min="9735" max="9735" width="11.125" style="25" customWidth="1"/>
    <col min="9736" max="9736" width="11.25" style="25" customWidth="1"/>
    <col min="9737" max="9737" width="11.75" style="25" bestFit="1" customWidth="1"/>
    <col min="9738" max="9970" width="9" style="25"/>
    <col min="9971" max="9971" width="6.25" style="25" customWidth="1"/>
    <col min="9972" max="9972" width="40.375" style="25" customWidth="1"/>
    <col min="9973" max="9973" width="12.5" style="25" customWidth="1"/>
    <col min="9974" max="9986" width="0" style="25" hidden="1" customWidth="1"/>
    <col min="9987" max="9988" width="16" style="25" customWidth="1"/>
    <col min="9989" max="9990" width="13.875" style="25" customWidth="1"/>
    <col min="9991" max="9991" width="11.125" style="25" customWidth="1"/>
    <col min="9992" max="9992" width="11.25" style="25" customWidth="1"/>
    <col min="9993" max="9993" width="11.75" style="25" bestFit="1" customWidth="1"/>
    <col min="9994" max="10226" width="9" style="25"/>
    <col min="10227" max="10227" width="6.25" style="25" customWidth="1"/>
    <col min="10228" max="10228" width="40.375" style="25" customWidth="1"/>
    <col min="10229" max="10229" width="12.5" style="25" customWidth="1"/>
    <col min="10230" max="10242" width="0" style="25" hidden="1" customWidth="1"/>
    <col min="10243" max="10244" width="16" style="25" customWidth="1"/>
    <col min="10245" max="10246" width="13.875" style="25" customWidth="1"/>
    <col min="10247" max="10247" width="11.125" style="25" customWidth="1"/>
    <col min="10248" max="10248" width="11.25" style="25" customWidth="1"/>
    <col min="10249" max="10249" width="11.75" style="25" bestFit="1" customWidth="1"/>
    <col min="10250" max="10482" width="9" style="25"/>
    <col min="10483" max="10483" width="6.25" style="25" customWidth="1"/>
    <col min="10484" max="10484" width="40.375" style="25" customWidth="1"/>
    <col min="10485" max="10485" width="12.5" style="25" customWidth="1"/>
    <col min="10486" max="10498" width="0" style="25" hidden="1" customWidth="1"/>
    <col min="10499" max="10500" width="16" style="25" customWidth="1"/>
    <col min="10501" max="10502" width="13.875" style="25" customWidth="1"/>
    <col min="10503" max="10503" width="11.125" style="25" customWidth="1"/>
    <col min="10504" max="10504" width="11.25" style="25" customWidth="1"/>
    <col min="10505" max="10505" width="11.75" style="25" bestFit="1" customWidth="1"/>
    <col min="10506" max="10738" width="9" style="25"/>
    <col min="10739" max="10739" width="6.25" style="25" customWidth="1"/>
    <col min="10740" max="10740" width="40.375" style="25" customWidth="1"/>
    <col min="10741" max="10741" width="12.5" style="25" customWidth="1"/>
    <col min="10742" max="10754" width="0" style="25" hidden="1" customWidth="1"/>
    <col min="10755" max="10756" width="16" style="25" customWidth="1"/>
    <col min="10757" max="10758" width="13.875" style="25" customWidth="1"/>
    <col min="10759" max="10759" width="11.125" style="25" customWidth="1"/>
    <col min="10760" max="10760" width="11.25" style="25" customWidth="1"/>
    <col min="10761" max="10761" width="11.75" style="25" bestFit="1" customWidth="1"/>
    <col min="10762" max="10994" width="9" style="25"/>
    <col min="10995" max="10995" width="6.25" style="25" customWidth="1"/>
    <col min="10996" max="10996" width="40.375" style="25" customWidth="1"/>
    <col min="10997" max="10997" width="12.5" style="25" customWidth="1"/>
    <col min="10998" max="11010" width="0" style="25" hidden="1" customWidth="1"/>
    <col min="11011" max="11012" width="16" style="25" customWidth="1"/>
    <col min="11013" max="11014" width="13.875" style="25" customWidth="1"/>
    <col min="11015" max="11015" width="11.125" style="25" customWidth="1"/>
    <col min="11016" max="11016" width="11.25" style="25" customWidth="1"/>
    <col min="11017" max="11017" width="11.75" style="25" bestFit="1" customWidth="1"/>
    <col min="11018" max="11250" width="9" style="25"/>
    <col min="11251" max="11251" width="6.25" style="25" customWidth="1"/>
    <col min="11252" max="11252" width="40.375" style="25" customWidth="1"/>
    <col min="11253" max="11253" width="12.5" style="25" customWidth="1"/>
    <col min="11254" max="11266" width="0" style="25" hidden="1" customWidth="1"/>
    <col min="11267" max="11268" width="16" style="25" customWidth="1"/>
    <col min="11269" max="11270" width="13.875" style="25" customWidth="1"/>
    <col min="11271" max="11271" width="11.125" style="25" customWidth="1"/>
    <col min="11272" max="11272" width="11.25" style="25" customWidth="1"/>
    <col min="11273" max="11273" width="11.75" style="25" bestFit="1" customWidth="1"/>
    <col min="11274" max="11506" width="9" style="25"/>
    <col min="11507" max="11507" width="6.25" style="25" customWidth="1"/>
    <col min="11508" max="11508" width="40.375" style="25" customWidth="1"/>
    <col min="11509" max="11509" width="12.5" style="25" customWidth="1"/>
    <col min="11510" max="11522" width="0" style="25" hidden="1" customWidth="1"/>
    <col min="11523" max="11524" width="16" style="25" customWidth="1"/>
    <col min="11525" max="11526" width="13.875" style="25" customWidth="1"/>
    <col min="11527" max="11527" width="11.125" style="25" customWidth="1"/>
    <col min="11528" max="11528" width="11.25" style="25" customWidth="1"/>
    <col min="11529" max="11529" width="11.75" style="25" bestFit="1" customWidth="1"/>
    <col min="11530" max="11762" width="9" style="25"/>
    <col min="11763" max="11763" width="6.25" style="25" customWidth="1"/>
    <col min="11764" max="11764" width="40.375" style="25" customWidth="1"/>
    <col min="11765" max="11765" width="12.5" style="25" customWidth="1"/>
    <col min="11766" max="11778" width="0" style="25" hidden="1" customWidth="1"/>
    <col min="11779" max="11780" width="16" style="25" customWidth="1"/>
    <col min="11781" max="11782" width="13.875" style="25" customWidth="1"/>
    <col min="11783" max="11783" width="11.125" style="25" customWidth="1"/>
    <col min="11784" max="11784" width="11.25" style="25" customWidth="1"/>
    <col min="11785" max="11785" width="11.75" style="25" bestFit="1" customWidth="1"/>
    <col min="11786" max="12018" width="9" style="25"/>
    <col min="12019" max="12019" width="6.25" style="25" customWidth="1"/>
    <col min="12020" max="12020" width="40.375" style="25" customWidth="1"/>
    <col min="12021" max="12021" width="12.5" style="25" customWidth="1"/>
    <col min="12022" max="12034" width="0" style="25" hidden="1" customWidth="1"/>
    <col min="12035" max="12036" width="16" style="25" customWidth="1"/>
    <col min="12037" max="12038" width="13.875" style="25" customWidth="1"/>
    <col min="12039" max="12039" width="11.125" style="25" customWidth="1"/>
    <col min="12040" max="12040" width="11.25" style="25" customWidth="1"/>
    <col min="12041" max="12041" width="11.75" style="25" bestFit="1" customWidth="1"/>
    <col min="12042" max="12274" width="9" style="25"/>
    <col min="12275" max="12275" width="6.25" style="25" customWidth="1"/>
    <col min="12276" max="12276" width="40.375" style="25" customWidth="1"/>
    <col min="12277" max="12277" width="12.5" style="25" customWidth="1"/>
    <col min="12278" max="12290" width="0" style="25" hidden="1" customWidth="1"/>
    <col min="12291" max="12292" width="16" style="25" customWidth="1"/>
    <col min="12293" max="12294" width="13.875" style="25" customWidth="1"/>
    <col min="12295" max="12295" width="11.125" style="25" customWidth="1"/>
    <col min="12296" max="12296" width="11.25" style="25" customWidth="1"/>
    <col min="12297" max="12297" width="11.75" style="25" bestFit="1" customWidth="1"/>
    <col min="12298" max="12530" width="9" style="25"/>
    <col min="12531" max="12531" width="6.25" style="25" customWidth="1"/>
    <col min="12532" max="12532" width="40.375" style="25" customWidth="1"/>
    <col min="12533" max="12533" width="12.5" style="25" customWidth="1"/>
    <col min="12534" max="12546" width="0" style="25" hidden="1" customWidth="1"/>
    <col min="12547" max="12548" width="16" style="25" customWidth="1"/>
    <col min="12549" max="12550" width="13.875" style="25" customWidth="1"/>
    <col min="12551" max="12551" width="11.125" style="25" customWidth="1"/>
    <col min="12552" max="12552" width="11.25" style="25" customWidth="1"/>
    <col min="12553" max="12553" width="11.75" style="25" bestFit="1" customWidth="1"/>
    <col min="12554" max="12786" width="9" style="25"/>
    <col min="12787" max="12787" width="6.25" style="25" customWidth="1"/>
    <col min="12788" max="12788" width="40.375" style="25" customWidth="1"/>
    <col min="12789" max="12789" width="12.5" style="25" customWidth="1"/>
    <col min="12790" max="12802" width="0" style="25" hidden="1" customWidth="1"/>
    <col min="12803" max="12804" width="16" style="25" customWidth="1"/>
    <col min="12805" max="12806" width="13.875" style="25" customWidth="1"/>
    <col min="12807" max="12807" width="11.125" style="25" customWidth="1"/>
    <col min="12808" max="12808" width="11.25" style="25" customWidth="1"/>
    <col min="12809" max="12809" width="11.75" style="25" bestFit="1" customWidth="1"/>
    <col min="12810" max="13042" width="9" style="25"/>
    <col min="13043" max="13043" width="6.25" style="25" customWidth="1"/>
    <col min="13044" max="13044" width="40.375" style="25" customWidth="1"/>
    <col min="13045" max="13045" width="12.5" style="25" customWidth="1"/>
    <col min="13046" max="13058" width="0" style="25" hidden="1" customWidth="1"/>
    <col min="13059" max="13060" width="16" style="25" customWidth="1"/>
    <col min="13061" max="13062" width="13.875" style="25" customWidth="1"/>
    <col min="13063" max="13063" width="11.125" style="25" customWidth="1"/>
    <col min="13064" max="13064" width="11.25" style="25" customWidth="1"/>
    <col min="13065" max="13065" width="11.75" style="25" bestFit="1" customWidth="1"/>
    <col min="13066" max="13298" width="9" style="25"/>
    <col min="13299" max="13299" width="6.25" style="25" customWidth="1"/>
    <col min="13300" max="13300" width="40.375" style="25" customWidth="1"/>
    <col min="13301" max="13301" width="12.5" style="25" customWidth="1"/>
    <col min="13302" max="13314" width="0" style="25" hidden="1" customWidth="1"/>
    <col min="13315" max="13316" width="16" style="25" customWidth="1"/>
    <col min="13317" max="13318" width="13.875" style="25" customWidth="1"/>
    <col min="13319" max="13319" width="11.125" style="25" customWidth="1"/>
    <col min="13320" max="13320" width="11.25" style="25" customWidth="1"/>
    <col min="13321" max="13321" width="11.75" style="25" bestFit="1" customWidth="1"/>
    <col min="13322" max="13554" width="9" style="25"/>
    <col min="13555" max="13555" width="6.25" style="25" customWidth="1"/>
    <col min="13556" max="13556" width="40.375" style="25" customWidth="1"/>
    <col min="13557" max="13557" width="12.5" style="25" customWidth="1"/>
    <col min="13558" max="13570" width="0" style="25" hidden="1" customWidth="1"/>
    <col min="13571" max="13572" width="16" style="25" customWidth="1"/>
    <col min="13573" max="13574" width="13.875" style="25" customWidth="1"/>
    <col min="13575" max="13575" width="11.125" style="25" customWidth="1"/>
    <col min="13576" max="13576" width="11.25" style="25" customWidth="1"/>
    <col min="13577" max="13577" width="11.75" style="25" bestFit="1" customWidth="1"/>
    <col min="13578" max="13810" width="9" style="25"/>
    <col min="13811" max="13811" width="6.25" style="25" customWidth="1"/>
    <col min="13812" max="13812" width="40.375" style="25" customWidth="1"/>
    <col min="13813" max="13813" width="12.5" style="25" customWidth="1"/>
    <col min="13814" max="13826" width="0" style="25" hidden="1" customWidth="1"/>
    <col min="13827" max="13828" width="16" style="25" customWidth="1"/>
    <col min="13829" max="13830" width="13.875" style="25" customWidth="1"/>
    <col min="13831" max="13831" width="11.125" style="25" customWidth="1"/>
    <col min="13832" max="13832" width="11.25" style="25" customWidth="1"/>
    <col min="13833" max="13833" width="11.75" style="25" bestFit="1" customWidth="1"/>
    <col min="13834" max="14066" width="9" style="25"/>
    <col min="14067" max="14067" width="6.25" style="25" customWidth="1"/>
    <col min="14068" max="14068" width="40.375" style="25" customWidth="1"/>
    <col min="14069" max="14069" width="12.5" style="25" customWidth="1"/>
    <col min="14070" max="14082" width="0" style="25" hidden="1" customWidth="1"/>
    <col min="14083" max="14084" width="16" style="25" customWidth="1"/>
    <col min="14085" max="14086" width="13.875" style="25" customWidth="1"/>
    <col min="14087" max="14087" width="11.125" style="25" customWidth="1"/>
    <col min="14088" max="14088" width="11.25" style="25" customWidth="1"/>
    <col min="14089" max="14089" width="11.75" style="25" bestFit="1" customWidth="1"/>
    <col min="14090" max="14322" width="9" style="25"/>
    <col min="14323" max="14323" width="6.25" style="25" customWidth="1"/>
    <col min="14324" max="14324" width="40.375" style="25" customWidth="1"/>
    <col min="14325" max="14325" width="12.5" style="25" customWidth="1"/>
    <col min="14326" max="14338" width="0" style="25" hidden="1" customWidth="1"/>
    <col min="14339" max="14340" width="16" style="25" customWidth="1"/>
    <col min="14341" max="14342" width="13.875" style="25" customWidth="1"/>
    <col min="14343" max="14343" width="11.125" style="25" customWidth="1"/>
    <col min="14344" max="14344" width="11.25" style="25" customWidth="1"/>
    <col min="14345" max="14345" width="11.75" style="25" bestFit="1" customWidth="1"/>
    <col min="14346" max="14578" width="9" style="25"/>
    <col min="14579" max="14579" width="6.25" style="25" customWidth="1"/>
    <col min="14580" max="14580" width="40.375" style="25" customWidth="1"/>
    <col min="14581" max="14581" width="12.5" style="25" customWidth="1"/>
    <col min="14582" max="14594" width="0" style="25" hidden="1" customWidth="1"/>
    <col min="14595" max="14596" width="16" style="25" customWidth="1"/>
    <col min="14597" max="14598" width="13.875" style="25" customWidth="1"/>
    <col min="14599" max="14599" width="11.125" style="25" customWidth="1"/>
    <col min="14600" max="14600" width="11.25" style="25" customWidth="1"/>
    <col min="14601" max="14601" width="11.75" style="25" bestFit="1" customWidth="1"/>
    <col min="14602" max="14834" width="9" style="25"/>
    <col min="14835" max="14835" width="6.25" style="25" customWidth="1"/>
    <col min="14836" max="14836" width="40.375" style="25" customWidth="1"/>
    <col min="14837" max="14837" width="12.5" style="25" customWidth="1"/>
    <col min="14838" max="14850" width="0" style="25" hidden="1" customWidth="1"/>
    <col min="14851" max="14852" width="16" style="25" customWidth="1"/>
    <col min="14853" max="14854" width="13.875" style="25" customWidth="1"/>
    <col min="14855" max="14855" width="11.125" style="25" customWidth="1"/>
    <col min="14856" max="14856" width="11.25" style="25" customWidth="1"/>
    <col min="14857" max="14857" width="11.75" style="25" bestFit="1" customWidth="1"/>
    <col min="14858" max="15090" width="9" style="25"/>
    <col min="15091" max="15091" width="6.25" style="25" customWidth="1"/>
    <col min="15092" max="15092" width="40.375" style="25" customWidth="1"/>
    <col min="15093" max="15093" width="12.5" style="25" customWidth="1"/>
    <col min="15094" max="15106" width="0" style="25" hidden="1" customWidth="1"/>
    <col min="15107" max="15108" width="16" style="25" customWidth="1"/>
    <col min="15109" max="15110" width="13.875" style="25" customWidth="1"/>
    <col min="15111" max="15111" width="11.125" style="25" customWidth="1"/>
    <col min="15112" max="15112" width="11.25" style="25" customWidth="1"/>
    <col min="15113" max="15113" width="11.75" style="25" bestFit="1" customWidth="1"/>
    <col min="15114" max="15346" width="9" style="25"/>
    <col min="15347" max="15347" width="6.25" style="25" customWidth="1"/>
    <col min="15348" max="15348" width="40.375" style="25" customWidth="1"/>
    <col min="15349" max="15349" width="12.5" style="25" customWidth="1"/>
    <col min="15350" max="15362" width="0" style="25" hidden="1" customWidth="1"/>
    <col min="15363" max="15364" width="16" style="25" customWidth="1"/>
    <col min="15365" max="15366" width="13.875" style="25" customWidth="1"/>
    <col min="15367" max="15367" width="11.125" style="25" customWidth="1"/>
    <col min="15368" max="15368" width="11.25" style="25" customWidth="1"/>
    <col min="15369" max="15369" width="11.75" style="25" bestFit="1" customWidth="1"/>
    <col min="15370" max="15602" width="9" style="25"/>
    <col min="15603" max="15603" width="6.25" style="25" customWidth="1"/>
    <col min="15604" max="15604" width="40.375" style="25" customWidth="1"/>
    <col min="15605" max="15605" width="12.5" style="25" customWidth="1"/>
    <col min="15606" max="15618" width="0" style="25" hidden="1" customWidth="1"/>
    <col min="15619" max="15620" width="16" style="25" customWidth="1"/>
    <col min="15621" max="15622" width="13.875" style="25" customWidth="1"/>
    <col min="15623" max="15623" width="11.125" style="25" customWidth="1"/>
    <col min="15624" max="15624" width="11.25" style="25" customWidth="1"/>
    <col min="15625" max="15625" width="11.75" style="25" bestFit="1" customWidth="1"/>
    <col min="15626" max="15858" width="9" style="25"/>
    <col min="15859" max="15859" width="6.25" style="25" customWidth="1"/>
    <col min="15860" max="15860" width="40.375" style="25" customWidth="1"/>
    <col min="15861" max="15861" width="12.5" style="25" customWidth="1"/>
    <col min="15862" max="15874" width="0" style="25" hidden="1" customWidth="1"/>
    <col min="15875" max="15876" width="16" style="25" customWidth="1"/>
    <col min="15877" max="15878" width="13.875" style="25" customWidth="1"/>
    <col min="15879" max="15879" width="11.125" style="25" customWidth="1"/>
    <col min="15880" max="15880" width="11.25" style="25" customWidth="1"/>
    <col min="15881" max="15881" width="11.75" style="25" bestFit="1" customWidth="1"/>
    <col min="15882" max="16114" width="9" style="25"/>
    <col min="16115" max="16115" width="6.25" style="25" customWidth="1"/>
    <col min="16116" max="16116" width="40.375" style="25" customWidth="1"/>
    <col min="16117" max="16117" width="12.5" style="25" customWidth="1"/>
    <col min="16118" max="16130" width="0" style="25" hidden="1" customWidth="1"/>
    <col min="16131" max="16132" width="16" style="25" customWidth="1"/>
    <col min="16133" max="16134" width="13.875" style="25" customWidth="1"/>
    <col min="16135" max="16135" width="11.125" style="25" customWidth="1"/>
    <col min="16136" max="16136" width="11.25" style="25" customWidth="1"/>
    <col min="16137" max="16137" width="11.75" style="25" bestFit="1" customWidth="1"/>
    <col min="16138" max="16384" width="9" style="25"/>
  </cols>
  <sheetData>
    <row r="1" spans="1:14">
      <c r="A1" s="12" t="s">
        <v>431</v>
      </c>
      <c r="B1" s="24"/>
      <c r="C1" s="24"/>
      <c r="D1" s="24"/>
      <c r="E1" s="24"/>
      <c r="F1" s="24"/>
      <c r="G1" s="24"/>
      <c r="H1" s="24"/>
      <c r="I1" s="24"/>
      <c r="J1" s="24"/>
      <c r="K1" s="24"/>
    </row>
    <row r="2" spans="1:14">
      <c r="A2" s="528" t="s">
        <v>426</v>
      </c>
      <c r="B2" s="528"/>
      <c r="C2" s="528"/>
      <c r="D2" s="528"/>
      <c r="E2" s="528"/>
      <c r="F2" s="528"/>
      <c r="G2" s="528"/>
      <c r="H2" s="528"/>
      <c r="I2" s="528"/>
      <c r="J2" s="528"/>
      <c r="K2" s="528"/>
    </row>
    <row r="3" spans="1:14">
      <c r="A3" s="529" t="s">
        <v>494</v>
      </c>
      <c r="B3" s="529"/>
      <c r="C3" s="529"/>
      <c r="D3" s="529"/>
      <c r="E3" s="529"/>
      <c r="F3" s="529"/>
      <c r="G3" s="529"/>
      <c r="H3" s="529"/>
      <c r="I3" s="529"/>
      <c r="J3" s="529"/>
      <c r="K3" s="529"/>
    </row>
    <row r="4" spans="1:14">
      <c r="A4" s="530" t="s">
        <v>44</v>
      </c>
      <c r="B4" s="530"/>
      <c r="C4" s="530"/>
      <c r="D4" s="530"/>
      <c r="E4" s="530"/>
      <c r="F4" s="530"/>
      <c r="G4" s="530"/>
      <c r="H4" s="530"/>
      <c r="I4" s="530"/>
      <c r="J4" s="530"/>
      <c r="K4" s="530"/>
    </row>
    <row r="5" spans="1:14" s="26" customFormat="1" ht="18.75" customHeight="1">
      <c r="A5" s="531" t="s">
        <v>0</v>
      </c>
      <c r="B5" s="532" t="s">
        <v>80</v>
      </c>
      <c r="C5" s="525" t="s">
        <v>45</v>
      </c>
      <c r="D5" s="525" t="s">
        <v>360</v>
      </c>
      <c r="E5" s="525" t="s">
        <v>359</v>
      </c>
      <c r="F5" s="525" t="s">
        <v>361</v>
      </c>
      <c r="G5" s="525" t="s">
        <v>327</v>
      </c>
      <c r="H5" s="525" t="s">
        <v>286</v>
      </c>
      <c r="I5" s="525" t="s">
        <v>336</v>
      </c>
      <c r="J5" s="525" t="s">
        <v>479</v>
      </c>
      <c r="K5" s="532" t="s">
        <v>8</v>
      </c>
    </row>
    <row r="6" spans="1:14" s="26" customFormat="1" ht="15.75" customHeight="1">
      <c r="A6" s="531"/>
      <c r="B6" s="532"/>
      <c r="C6" s="526"/>
      <c r="D6" s="526"/>
      <c r="E6" s="526"/>
      <c r="F6" s="526"/>
      <c r="G6" s="526"/>
      <c r="H6" s="526"/>
      <c r="I6" s="526"/>
      <c r="J6" s="526"/>
      <c r="K6" s="532"/>
    </row>
    <row r="7" spans="1:14" s="26" customFormat="1" ht="15.75" customHeight="1">
      <c r="A7" s="531"/>
      <c r="B7" s="532"/>
      <c r="C7" s="526"/>
      <c r="D7" s="526"/>
      <c r="E7" s="526"/>
      <c r="F7" s="526"/>
      <c r="G7" s="526"/>
      <c r="H7" s="526"/>
      <c r="I7" s="526"/>
      <c r="J7" s="526"/>
      <c r="K7" s="532"/>
    </row>
    <row r="8" spans="1:14" s="26" customFormat="1" ht="31.5" customHeight="1">
      <c r="A8" s="531"/>
      <c r="B8" s="532"/>
      <c r="C8" s="527"/>
      <c r="D8" s="527"/>
      <c r="E8" s="527"/>
      <c r="F8" s="527"/>
      <c r="G8" s="527"/>
      <c r="H8" s="527"/>
      <c r="I8" s="527"/>
      <c r="J8" s="527"/>
      <c r="K8" s="532"/>
    </row>
    <row r="9" spans="1:14" s="29" customFormat="1" ht="17.25" customHeight="1">
      <c r="A9" s="27">
        <v>1</v>
      </c>
      <c r="B9" s="28">
        <v>2</v>
      </c>
      <c r="C9" s="27">
        <v>3</v>
      </c>
      <c r="D9" s="27">
        <v>4</v>
      </c>
      <c r="E9" s="27">
        <v>5</v>
      </c>
      <c r="F9" s="28">
        <v>6</v>
      </c>
      <c r="G9" s="27">
        <v>7</v>
      </c>
      <c r="H9" s="27">
        <v>8</v>
      </c>
      <c r="I9" s="27">
        <v>9</v>
      </c>
      <c r="J9" s="27">
        <v>10</v>
      </c>
      <c r="K9" s="28">
        <v>11</v>
      </c>
      <c r="M9" s="26"/>
    </row>
    <row r="10" spans="1:14" s="140" customFormat="1" ht="34.5" customHeight="1">
      <c r="A10" s="137"/>
      <c r="B10" s="138" t="s">
        <v>157</v>
      </c>
      <c r="C10" s="139">
        <f>C12+C15+C17+C21</f>
        <v>170415.53</v>
      </c>
      <c r="D10" s="139">
        <f>D12+D15+D17+D21</f>
        <v>108014.70899999999</v>
      </c>
      <c r="E10" s="139">
        <f>E12+E15+E17+E21</f>
        <v>127596.71799999999</v>
      </c>
      <c r="F10" s="161">
        <f>+D10/C10</f>
        <v>0.63383137088503605</v>
      </c>
      <c r="G10" s="161">
        <f>+E10/C10</f>
        <v>0.74873879158783241</v>
      </c>
      <c r="H10" s="139">
        <f>H12+H15+H17+H21</f>
        <v>128346.64000000001</v>
      </c>
      <c r="I10" s="161">
        <f t="shared" ref="I10:I16" si="0">H10/C10</f>
        <v>0.75313934123257442</v>
      </c>
      <c r="J10" s="139">
        <f>J12+J15+J17+J21</f>
        <v>240635.81599999999</v>
      </c>
      <c r="K10" s="162"/>
      <c r="L10" s="163"/>
      <c r="M10" s="422"/>
    </row>
    <row r="11" spans="1:14" s="34" customFormat="1" ht="31.5" hidden="1" customHeight="1">
      <c r="A11" s="30" t="s">
        <v>23</v>
      </c>
      <c r="B11" s="32" t="s">
        <v>84</v>
      </c>
      <c r="C11" s="33">
        <f>SUM(C12:C16)</f>
        <v>126180.78200000001</v>
      </c>
      <c r="D11" s="33"/>
      <c r="E11" s="33">
        <f>SUM(E12:E16)</f>
        <v>125548.62000000001</v>
      </c>
      <c r="F11" s="141" t="e">
        <f>#REF!/C11</f>
        <v>#REF!</v>
      </c>
      <c r="G11" s="141">
        <f t="shared" ref="G11:G20" si="1">E11/C11</f>
        <v>0.99499002946423332</v>
      </c>
      <c r="H11" s="33">
        <f>SUM(H12:H16)</f>
        <v>125567.69400000002</v>
      </c>
      <c r="I11" s="161">
        <f t="shared" si="0"/>
        <v>0.99514119352977237</v>
      </c>
      <c r="J11" s="161"/>
      <c r="K11" s="33" t="s">
        <v>244</v>
      </c>
      <c r="L11" s="164"/>
      <c r="M11" s="26"/>
    </row>
    <row r="12" spans="1:14" s="406" customFormat="1" ht="31.5" customHeight="1">
      <c r="A12" s="8" t="s">
        <v>23</v>
      </c>
      <c r="B12" s="409" t="s">
        <v>290</v>
      </c>
      <c r="C12" s="410">
        <f>C13+C14</f>
        <v>43084.391000000003</v>
      </c>
      <c r="D12" s="410">
        <f>D13+D14</f>
        <v>55599.720999999998</v>
      </c>
      <c r="E12" s="410">
        <f>E13+E14</f>
        <v>42968.310000000005</v>
      </c>
      <c r="F12" s="411">
        <f>+D12/C12</f>
        <v>1.2904840873809726</v>
      </c>
      <c r="G12" s="411">
        <f t="shared" si="1"/>
        <v>0.99730572958545483</v>
      </c>
      <c r="H12" s="410">
        <f>H13+H14</f>
        <v>42977.847000000009</v>
      </c>
      <c r="I12" s="408">
        <f t="shared" si="0"/>
        <v>0.99752708585343597</v>
      </c>
      <c r="J12" s="408"/>
      <c r="K12" s="412"/>
      <c r="L12" s="413"/>
      <c r="M12" s="414"/>
    </row>
    <row r="13" spans="1:14" s="452" customFormat="1" ht="31.5" customHeight="1">
      <c r="A13" s="189">
        <v>1</v>
      </c>
      <c r="B13" s="188" t="s">
        <v>243</v>
      </c>
      <c r="C13" s="448">
        <f>'02-CĐNS(TỈNH Q.LÝ)'!E13</f>
        <v>20850.391000000007</v>
      </c>
      <c r="D13" s="448">
        <f>'02-CĐNS(TỈNH Q.LÝ)'!H13</f>
        <v>14186.165000000001</v>
      </c>
      <c r="E13" s="448">
        <f>'02-CĐNS(TỈNH Q.LÝ)'!J13</f>
        <v>20734.310000000005</v>
      </c>
      <c r="F13" s="447">
        <f>D13/C13</f>
        <v>0.68037884757173117</v>
      </c>
      <c r="G13" s="447">
        <f t="shared" si="1"/>
        <v>0.99443267035136163</v>
      </c>
      <c r="H13" s="448">
        <f>+'02-CĐNS(TỈNH Q.LÝ)'!L13</f>
        <v>20743.847000000005</v>
      </c>
      <c r="I13" s="449">
        <f t="shared" si="0"/>
        <v>0.99489007184565503</v>
      </c>
      <c r="J13" s="448">
        <f>'02-CĐNS(TỈNH Q.LÝ)'!M13</f>
        <v>12500</v>
      </c>
      <c r="K13" s="451" t="s">
        <v>48</v>
      </c>
      <c r="L13" s="450"/>
      <c r="M13" s="443"/>
      <c r="N13" s="450"/>
    </row>
    <row r="14" spans="1:14" s="427" customFormat="1" ht="31.5" customHeight="1">
      <c r="A14" s="391">
        <v>2</v>
      </c>
      <c r="B14" s="188" t="s">
        <v>83</v>
      </c>
      <c r="C14" s="446">
        <f>'03-CĐNS(HUYỆN Q.LÝ)'!F9</f>
        <v>22234</v>
      </c>
      <c r="D14" s="446">
        <f>'03-CĐNS(HUYỆN Q.LÝ)'!G9</f>
        <v>41413.555999999997</v>
      </c>
      <c r="E14" s="446">
        <f>'03-CĐNS(HUYỆN Q.LÝ)'!I9</f>
        <v>22234</v>
      </c>
      <c r="F14" s="447">
        <f>D14/C14</f>
        <v>1.8626228299001528</v>
      </c>
      <c r="G14" s="447">
        <f t="shared" si="1"/>
        <v>1</v>
      </c>
      <c r="H14" s="448">
        <f>+'03-CĐNS(HUYỆN Q.LÝ)'!K9</f>
        <v>22234</v>
      </c>
      <c r="I14" s="449">
        <f t="shared" si="0"/>
        <v>1</v>
      </c>
      <c r="J14" s="448">
        <f>'03-CĐNS(HUYỆN Q.LÝ)'!L9</f>
        <v>23368</v>
      </c>
      <c r="K14" s="189" t="s">
        <v>95</v>
      </c>
      <c r="L14" s="450"/>
      <c r="M14" s="443">
        <f>C13+C14+C16</f>
        <v>63090.391000000003</v>
      </c>
    </row>
    <row r="15" spans="1:14" s="415" customFormat="1" ht="31.5" customHeight="1">
      <c r="A15" s="17" t="s">
        <v>46</v>
      </c>
      <c r="B15" s="118" t="s">
        <v>289</v>
      </c>
      <c r="C15" s="410">
        <f>C16</f>
        <v>20006</v>
      </c>
      <c r="D15" s="410">
        <f>D16</f>
        <v>18633.8</v>
      </c>
      <c r="E15" s="410">
        <f>E16</f>
        <v>19806</v>
      </c>
      <c r="F15" s="411">
        <f>+D15/C15</f>
        <v>0.93141057682695183</v>
      </c>
      <c r="G15" s="411">
        <f t="shared" si="1"/>
        <v>0.9900029991002699</v>
      </c>
      <c r="H15" s="410">
        <f>H16</f>
        <v>19806</v>
      </c>
      <c r="I15" s="408">
        <f t="shared" si="0"/>
        <v>0.9900029991002699</v>
      </c>
      <c r="J15" s="410">
        <f>J16</f>
        <v>45012</v>
      </c>
      <c r="K15" s="410"/>
      <c r="L15" s="413"/>
      <c r="M15" s="414"/>
    </row>
    <row r="16" spans="1:14" s="427" customFormat="1" ht="31.5" customHeight="1">
      <c r="A16" s="391">
        <v>1</v>
      </c>
      <c r="B16" s="445" t="str">
        <f>B15</f>
        <v xml:space="preserve">Vốn ngân sách trung ương </v>
      </c>
      <c r="C16" s="446">
        <f>'02-CĐNS(TỈNH Q.LÝ)'!E9</f>
        <v>20006</v>
      </c>
      <c r="D16" s="446">
        <f>'02-CĐNS(TỈNH Q.LÝ)'!H9</f>
        <v>18633.8</v>
      </c>
      <c r="E16" s="446">
        <f>'02-CĐNS(TỈNH Q.LÝ)'!J9</f>
        <v>19806</v>
      </c>
      <c r="F16" s="447">
        <f>D16/C16</f>
        <v>0.93141057682695183</v>
      </c>
      <c r="G16" s="447">
        <f t="shared" si="1"/>
        <v>0.9900029991002699</v>
      </c>
      <c r="H16" s="448">
        <f>'02-CĐNS(TỈNH Q.LÝ)'!L9</f>
        <v>19806</v>
      </c>
      <c r="I16" s="449">
        <f t="shared" si="0"/>
        <v>0.9900029991002699</v>
      </c>
      <c r="J16" s="448">
        <f>'02-CĐNS(TỈNH Q.LÝ)'!M9</f>
        <v>45012</v>
      </c>
      <c r="K16" s="189" t="s">
        <v>48</v>
      </c>
      <c r="L16" s="450"/>
      <c r="M16" s="443"/>
    </row>
    <row r="17" spans="1:13" s="415" customFormat="1" ht="39.75" customHeight="1">
      <c r="A17" s="17" t="s">
        <v>94</v>
      </c>
      <c r="B17" s="416" t="s">
        <v>349</v>
      </c>
      <c r="C17" s="405">
        <f>SUM(C18:C20)</f>
        <v>87246.146999999997</v>
      </c>
      <c r="D17" s="405">
        <f>SUM(D18:D20)</f>
        <v>25322.5</v>
      </c>
      <c r="E17" s="405">
        <f>SUM(E18:E20)</f>
        <v>56143.415999999997</v>
      </c>
      <c r="F17" s="411">
        <f>+D17/C17</f>
        <v>0.29024204358273842</v>
      </c>
      <c r="G17" s="411">
        <f t="shared" si="1"/>
        <v>0.64350596479635946</v>
      </c>
      <c r="H17" s="405">
        <f>SUM(H18:H20)</f>
        <v>56883.801000000007</v>
      </c>
      <c r="I17" s="408">
        <f t="shared" ref="I17:I21" si="2">H17/C17</f>
        <v>0.65199212751481173</v>
      </c>
      <c r="J17" s="405">
        <f>SUM(J18:J20)</f>
        <v>182123.81599999999</v>
      </c>
      <c r="K17" s="10"/>
      <c r="L17" s="413"/>
      <c r="M17" s="414"/>
    </row>
    <row r="18" spans="1:13" s="427" customFormat="1" ht="31.5" customHeight="1">
      <c r="A18" s="391">
        <v>1</v>
      </c>
      <c r="B18" s="188" t="s">
        <v>287</v>
      </c>
      <c r="C18" s="446">
        <f>'04-VỐN ĐTPT CTMT'!E10</f>
        <v>28336</v>
      </c>
      <c r="D18" s="446">
        <f>'04-VỐN ĐTPT CTMT'!G10</f>
        <v>20941.5</v>
      </c>
      <c r="E18" s="446">
        <f>'04-VỐN ĐTPT CTMT'!I10</f>
        <v>22616.47</v>
      </c>
      <c r="F18" s="447">
        <f>D18/C18</f>
        <v>0.73904220779220775</v>
      </c>
      <c r="G18" s="447">
        <f t="shared" si="1"/>
        <v>0.79815323263692828</v>
      </c>
      <c r="H18" s="453">
        <f>'04-VỐN ĐTPT CTMT'!K10</f>
        <v>22760.47</v>
      </c>
      <c r="I18" s="449">
        <f t="shared" si="2"/>
        <v>0.80323510728402037</v>
      </c>
      <c r="J18" s="453">
        <f>'04-VỐN ĐTPT CTMT'!M10</f>
        <v>6555</v>
      </c>
      <c r="K18" s="522" t="s">
        <v>96</v>
      </c>
      <c r="L18" s="450"/>
      <c r="M18" s="443"/>
    </row>
    <row r="19" spans="1:13" s="327" customFormat="1" ht="37.5" customHeight="1">
      <c r="A19" s="454" t="s">
        <v>51</v>
      </c>
      <c r="B19" s="455" t="s">
        <v>348</v>
      </c>
      <c r="C19" s="446">
        <f>'04-VỐN ĐTPT CTMT'!E26</f>
        <v>1221.1469999999999</v>
      </c>
      <c r="D19" s="446">
        <f>'04-VỐN ĐTPT CTMT'!G26</f>
        <v>0</v>
      </c>
      <c r="E19" s="446">
        <f>'04-VỐN ĐTPT CTMT'!I26</f>
        <v>624.76199999999994</v>
      </c>
      <c r="F19" s="447">
        <f>D19/C19</f>
        <v>0</v>
      </c>
      <c r="G19" s="447">
        <f t="shared" si="1"/>
        <v>0.51161899427341673</v>
      </c>
      <c r="H19" s="446">
        <f>'04-VỐN ĐTPT CTMT'!K26</f>
        <v>1221.1469999999999</v>
      </c>
      <c r="I19" s="449">
        <f t="shared" si="2"/>
        <v>1</v>
      </c>
      <c r="J19" s="446">
        <f>'04-VỐN ĐTPT CTMT'!M26</f>
        <v>98375</v>
      </c>
      <c r="K19" s="523"/>
      <c r="M19" s="443"/>
    </row>
    <row r="20" spans="1:13" s="327" customFormat="1" ht="35.25" customHeight="1">
      <c r="A20" s="454" t="s">
        <v>52</v>
      </c>
      <c r="B20" s="455" t="s">
        <v>288</v>
      </c>
      <c r="C20" s="446">
        <f>'04-VỐN ĐTPT CTMT'!E61</f>
        <v>57689</v>
      </c>
      <c r="D20" s="446">
        <f>'04-VỐN ĐTPT CTMT'!G61</f>
        <v>4381</v>
      </c>
      <c r="E20" s="446">
        <f>'04-VỐN ĐTPT CTMT'!I61</f>
        <v>32902.184000000001</v>
      </c>
      <c r="F20" s="447">
        <f>D20/C20</f>
        <v>7.5941687323406545E-2</v>
      </c>
      <c r="G20" s="447">
        <f t="shared" si="1"/>
        <v>0.57033722200072801</v>
      </c>
      <c r="H20" s="446">
        <f>'04-VỐN ĐTPT CTMT'!K61</f>
        <v>32902.184000000001</v>
      </c>
      <c r="I20" s="449">
        <f t="shared" si="2"/>
        <v>0.57033722200072801</v>
      </c>
      <c r="J20" s="446">
        <f>'04-VỐN ĐTPT CTMT'!M61</f>
        <v>77193.815999999992</v>
      </c>
      <c r="K20" s="524"/>
      <c r="M20" s="443"/>
    </row>
    <row r="21" spans="1:13" s="407" customFormat="1" ht="35.25" customHeight="1">
      <c r="A21" s="17" t="s">
        <v>421</v>
      </c>
      <c r="B21" s="416" t="s">
        <v>422</v>
      </c>
      <c r="C21" s="405">
        <f>'05-VỐN ĐẤU GIÁ'!E9</f>
        <v>20078.991999999998</v>
      </c>
      <c r="D21" s="405">
        <f>'05-VỐN ĐẤU GIÁ'!G9</f>
        <v>8458.6880000000001</v>
      </c>
      <c r="E21" s="405">
        <f>'05-VỐN ĐẤU GIÁ'!I9</f>
        <v>8678.9920000000002</v>
      </c>
      <c r="F21" s="411">
        <f t="shared" ref="F21" si="3">+D21/C21</f>
        <v>0.4212705498363663</v>
      </c>
      <c r="G21" s="411">
        <f t="shared" ref="G21" si="4">E21/C21</f>
        <v>0.43224241535630875</v>
      </c>
      <c r="H21" s="405">
        <f>'05-VỐN ĐẤU GIÁ'!K9</f>
        <v>8678.9920000000002</v>
      </c>
      <c r="I21" s="408">
        <f t="shared" si="2"/>
        <v>0.43224241535630875</v>
      </c>
      <c r="J21" s="405">
        <f>'05-VỐN ĐẤU GIÁ'!L9</f>
        <v>13500</v>
      </c>
      <c r="K21" s="10" t="s">
        <v>202</v>
      </c>
      <c r="L21" s="407">
        <f>E21/C21</f>
        <v>0.43224241535630875</v>
      </c>
      <c r="M21" s="414"/>
    </row>
    <row r="22" spans="1:13" s="415" customFormat="1" ht="9" customHeight="1">
      <c r="A22" s="417"/>
      <c r="B22" s="418"/>
      <c r="C22" s="419"/>
      <c r="D22" s="419"/>
      <c r="E22" s="419"/>
      <c r="F22" s="420"/>
      <c r="G22" s="420"/>
      <c r="H22" s="419"/>
      <c r="I22" s="421"/>
      <c r="J22" s="421"/>
      <c r="K22" s="9"/>
    </row>
    <row r="23" spans="1:13">
      <c r="A23" s="36"/>
      <c r="B23" s="41"/>
      <c r="C23" s="43"/>
      <c r="D23" s="43"/>
      <c r="E23" s="43"/>
      <c r="F23" s="43"/>
      <c r="G23" s="43"/>
      <c r="H23" s="43"/>
      <c r="I23" s="43"/>
      <c r="J23" s="43"/>
      <c r="K23" s="44"/>
    </row>
    <row r="24" spans="1:13">
      <c r="A24" s="36"/>
      <c r="B24" s="41"/>
      <c r="C24" s="43"/>
      <c r="D24" s="43"/>
      <c r="E24" s="43"/>
      <c r="F24" s="43"/>
      <c r="G24" s="43"/>
      <c r="H24" s="43"/>
      <c r="I24" s="43"/>
      <c r="J24" s="43"/>
      <c r="K24" s="44"/>
    </row>
    <row r="25" spans="1:13">
      <c r="A25" s="36"/>
      <c r="B25" s="41"/>
      <c r="C25" s="43"/>
      <c r="D25" s="43"/>
      <c r="E25" s="43"/>
      <c r="F25" s="43"/>
      <c r="G25" s="43"/>
      <c r="H25" s="43"/>
      <c r="I25" s="43"/>
      <c r="J25" s="43"/>
      <c r="K25" s="44"/>
    </row>
    <row r="26" spans="1:13">
      <c r="A26" s="36"/>
      <c r="B26" s="41"/>
      <c r="C26" s="43"/>
      <c r="D26" s="43"/>
      <c r="E26" s="43"/>
      <c r="F26" s="43"/>
      <c r="G26" s="43"/>
      <c r="H26" s="43"/>
      <c r="I26" s="43"/>
      <c r="J26" s="43"/>
      <c r="K26" s="44"/>
    </row>
    <row r="27" spans="1:13">
      <c r="A27" s="36"/>
      <c r="B27" s="41"/>
      <c r="C27" s="43"/>
      <c r="D27" s="43"/>
      <c r="E27" s="43"/>
      <c r="F27" s="43"/>
      <c r="G27" s="43"/>
      <c r="H27" s="43"/>
      <c r="I27" s="43"/>
      <c r="J27" s="43"/>
      <c r="K27" s="44"/>
    </row>
    <row r="28" spans="1:13">
      <c r="A28" s="36"/>
      <c r="B28" s="41"/>
      <c r="C28" s="43"/>
      <c r="D28" s="43"/>
      <c r="E28" s="43"/>
      <c r="F28" s="43"/>
      <c r="G28" s="43"/>
      <c r="H28" s="43"/>
      <c r="I28" s="43"/>
      <c r="J28" s="43"/>
      <c r="K28" s="44"/>
    </row>
    <row r="29" spans="1:13">
      <c r="A29" s="36"/>
      <c r="B29" s="41"/>
      <c r="C29" s="43"/>
      <c r="D29" s="43"/>
      <c r="E29" s="43"/>
      <c r="F29" s="43"/>
      <c r="G29" s="43"/>
      <c r="H29" s="43"/>
      <c r="I29" s="43"/>
      <c r="J29" s="43"/>
      <c r="K29" s="44"/>
    </row>
    <row r="30" spans="1:13">
      <c r="A30" s="36"/>
      <c r="B30" s="41"/>
      <c r="C30" s="43"/>
      <c r="D30" s="43"/>
      <c r="E30" s="43"/>
      <c r="F30" s="43"/>
      <c r="G30" s="43"/>
      <c r="H30" s="43"/>
      <c r="I30" s="43"/>
      <c r="J30" s="43"/>
      <c r="K30" s="44"/>
    </row>
    <row r="31" spans="1:13">
      <c r="A31" s="36"/>
      <c r="B31" s="41"/>
      <c r="C31" s="43"/>
      <c r="D31" s="43"/>
      <c r="E31" s="43"/>
      <c r="F31" s="43"/>
      <c r="G31" s="43"/>
      <c r="H31" s="43"/>
      <c r="I31" s="43"/>
      <c r="J31" s="43"/>
      <c r="K31" s="44"/>
    </row>
    <row r="32" spans="1:13">
      <c r="B32" s="46"/>
      <c r="C32" s="43"/>
      <c r="D32" s="43"/>
      <c r="E32" s="43"/>
      <c r="F32" s="43"/>
      <c r="G32" s="43"/>
      <c r="H32" s="43"/>
      <c r="I32" s="43"/>
      <c r="J32" s="43"/>
      <c r="K32" s="44"/>
    </row>
    <row r="33" spans="1:10">
      <c r="B33" s="47"/>
      <c r="C33" s="47"/>
      <c r="D33" s="330"/>
      <c r="E33" s="47"/>
      <c r="F33" s="47"/>
      <c r="G33" s="47"/>
      <c r="H33" s="142"/>
      <c r="I33" s="142"/>
      <c r="J33" s="429"/>
    </row>
    <row r="34" spans="1:10">
      <c r="A34" s="48"/>
    </row>
    <row r="35" spans="1:10">
      <c r="A35" s="48"/>
      <c r="B35" s="25"/>
      <c r="C35" s="25"/>
      <c r="D35" s="25"/>
      <c r="E35" s="25"/>
      <c r="F35" s="25"/>
      <c r="G35" s="25"/>
      <c r="H35" s="25"/>
      <c r="I35" s="25"/>
      <c r="J35" s="25"/>
    </row>
    <row r="36" spans="1:10">
      <c r="A36" s="48"/>
      <c r="B36" s="25"/>
      <c r="C36" s="25"/>
      <c r="D36" s="25"/>
      <c r="E36" s="25"/>
      <c r="F36" s="25"/>
      <c r="G36" s="25"/>
      <c r="H36" s="25"/>
      <c r="I36" s="25"/>
      <c r="J36" s="25"/>
    </row>
    <row r="37" spans="1:10">
      <c r="A37" s="48"/>
      <c r="B37" s="25"/>
      <c r="C37" s="25"/>
      <c r="D37" s="25"/>
      <c r="E37" s="25"/>
      <c r="F37" s="25"/>
      <c r="G37" s="25"/>
      <c r="H37" s="25"/>
      <c r="I37" s="25"/>
      <c r="J37" s="25"/>
    </row>
    <row r="38" spans="1:10" s="40" customFormat="1">
      <c r="A38" s="48"/>
      <c r="B38" s="25"/>
      <c r="C38" s="25"/>
      <c r="D38" s="25"/>
      <c r="E38" s="25"/>
      <c r="F38" s="25"/>
      <c r="G38" s="25"/>
      <c r="H38" s="25"/>
      <c r="I38" s="25"/>
      <c r="J38" s="25"/>
    </row>
    <row r="39" spans="1:10" s="40" customFormat="1">
      <c r="A39" s="48"/>
      <c r="B39" s="25"/>
      <c r="C39" s="25"/>
      <c r="D39" s="25"/>
      <c r="E39" s="25"/>
      <c r="F39" s="25"/>
      <c r="G39" s="25"/>
      <c r="H39" s="25"/>
      <c r="I39" s="25"/>
      <c r="J39" s="25"/>
    </row>
    <row r="40" spans="1:10" s="40" customFormat="1">
      <c r="A40" s="48"/>
      <c r="B40" s="25"/>
      <c r="C40" s="25"/>
      <c r="D40" s="25"/>
      <c r="E40" s="25"/>
      <c r="F40" s="25"/>
      <c r="G40" s="25"/>
      <c r="H40" s="25"/>
      <c r="I40" s="25"/>
      <c r="J40" s="25"/>
    </row>
    <row r="41" spans="1:10" s="40" customFormat="1">
      <c r="A41" s="48"/>
      <c r="B41" s="25"/>
      <c r="C41" s="25"/>
      <c r="D41" s="25"/>
      <c r="E41" s="25"/>
      <c r="F41" s="25"/>
      <c r="G41" s="25"/>
      <c r="H41" s="25"/>
      <c r="I41" s="25"/>
      <c r="J41" s="25"/>
    </row>
    <row r="42" spans="1:10" s="40" customFormat="1">
      <c r="A42" s="48"/>
      <c r="B42" s="25"/>
      <c r="C42" s="25"/>
      <c r="D42" s="25"/>
      <c r="E42" s="25"/>
      <c r="F42" s="25"/>
      <c r="G42" s="25"/>
      <c r="H42" s="25"/>
      <c r="I42" s="25"/>
      <c r="J42" s="25"/>
    </row>
    <row r="43" spans="1:10" s="40" customFormat="1">
      <c r="A43" s="48"/>
      <c r="B43" s="25"/>
      <c r="C43" s="25"/>
      <c r="D43" s="25"/>
      <c r="E43" s="25"/>
      <c r="F43" s="25"/>
      <c r="G43" s="25"/>
      <c r="H43" s="25"/>
      <c r="I43" s="25"/>
      <c r="J43" s="25"/>
    </row>
    <row r="44" spans="1:10" s="40" customFormat="1">
      <c r="A44" s="48"/>
      <c r="B44" s="25"/>
      <c r="C44" s="25"/>
      <c r="D44" s="25"/>
      <c r="E44" s="25"/>
      <c r="F44" s="25"/>
      <c r="G44" s="25"/>
      <c r="H44" s="25"/>
      <c r="I44" s="25"/>
      <c r="J44" s="25"/>
    </row>
    <row r="45" spans="1:10" s="40" customFormat="1">
      <c r="A45" s="48"/>
      <c r="B45" s="25"/>
      <c r="C45" s="25"/>
      <c r="D45" s="25"/>
      <c r="E45" s="25"/>
      <c r="F45" s="25"/>
      <c r="G45" s="25"/>
      <c r="H45" s="25"/>
      <c r="I45" s="25"/>
      <c r="J45" s="25"/>
    </row>
    <row r="46" spans="1:10" s="40" customFormat="1">
      <c r="A46" s="48"/>
      <c r="B46" s="25"/>
      <c r="C46" s="25"/>
      <c r="D46" s="25"/>
      <c r="E46" s="25"/>
      <c r="F46" s="25"/>
      <c r="G46" s="25"/>
      <c r="H46" s="25"/>
      <c r="I46" s="25"/>
      <c r="J46" s="25"/>
    </row>
    <row r="47" spans="1:10" s="40" customFormat="1">
      <c r="A47" s="48"/>
      <c r="B47" s="25"/>
      <c r="C47" s="25"/>
      <c r="D47" s="25"/>
      <c r="E47" s="25"/>
      <c r="F47" s="25"/>
      <c r="G47" s="25"/>
      <c r="H47" s="25"/>
      <c r="I47" s="25"/>
      <c r="J47" s="25"/>
    </row>
    <row r="48" spans="1:10" s="40" customFormat="1">
      <c r="A48" s="48"/>
      <c r="B48" s="25"/>
      <c r="C48" s="25"/>
      <c r="D48" s="25"/>
      <c r="E48" s="25"/>
      <c r="F48" s="25"/>
      <c r="G48" s="25"/>
      <c r="H48" s="25"/>
      <c r="I48" s="25"/>
      <c r="J48" s="25"/>
    </row>
    <row r="49" spans="1:10" s="40" customFormat="1">
      <c r="A49" s="48"/>
      <c r="B49" s="25"/>
      <c r="C49" s="25"/>
      <c r="D49" s="25"/>
      <c r="E49" s="25"/>
      <c r="F49" s="25"/>
      <c r="G49" s="25"/>
      <c r="H49" s="25"/>
      <c r="I49" s="25"/>
      <c r="J49" s="25"/>
    </row>
    <row r="50" spans="1:10" s="40" customFormat="1">
      <c r="A50" s="48"/>
      <c r="B50" s="25"/>
      <c r="C50" s="25"/>
      <c r="D50" s="25"/>
      <c r="E50" s="25"/>
      <c r="F50" s="25"/>
      <c r="G50" s="25"/>
      <c r="H50" s="25"/>
      <c r="I50" s="25"/>
      <c r="J50" s="25"/>
    </row>
    <row r="51" spans="1:10" s="40" customFormat="1">
      <c r="A51" s="48"/>
      <c r="B51" s="25"/>
      <c r="C51" s="25"/>
      <c r="D51" s="25"/>
      <c r="E51" s="25"/>
      <c r="F51" s="25"/>
      <c r="G51" s="25"/>
      <c r="H51" s="25"/>
      <c r="I51" s="25"/>
      <c r="J51" s="25"/>
    </row>
    <row r="52" spans="1:10" s="40" customFormat="1">
      <c r="A52" s="48"/>
      <c r="B52" s="25"/>
      <c r="C52" s="25"/>
      <c r="D52" s="25"/>
      <c r="E52" s="25"/>
      <c r="F52" s="25"/>
      <c r="G52" s="25"/>
      <c r="H52" s="25"/>
      <c r="I52" s="25"/>
      <c r="J52" s="25"/>
    </row>
    <row r="53" spans="1:10" s="40" customFormat="1">
      <c r="A53" s="48"/>
      <c r="B53" s="25"/>
      <c r="C53" s="25"/>
      <c r="D53" s="25"/>
      <c r="E53" s="25"/>
      <c r="F53" s="25"/>
      <c r="G53" s="25"/>
      <c r="H53" s="25"/>
      <c r="I53" s="25"/>
      <c r="J53" s="25"/>
    </row>
    <row r="54" spans="1:10" s="40" customFormat="1">
      <c r="A54" s="48"/>
      <c r="B54" s="25"/>
      <c r="C54" s="25"/>
      <c r="D54" s="25"/>
      <c r="E54" s="25"/>
      <c r="F54" s="25"/>
      <c r="G54" s="25"/>
      <c r="H54" s="25"/>
      <c r="I54" s="25"/>
      <c r="J54" s="25"/>
    </row>
    <row r="55" spans="1:10" s="40" customFormat="1">
      <c r="A55" s="48"/>
      <c r="B55" s="25"/>
      <c r="C55" s="25"/>
      <c r="D55" s="25"/>
      <c r="E55" s="25"/>
      <c r="F55" s="25"/>
      <c r="G55" s="25"/>
      <c r="H55" s="25"/>
      <c r="I55" s="25"/>
      <c r="J55" s="25"/>
    </row>
    <row r="56" spans="1:10" s="40" customFormat="1">
      <c r="A56" s="48"/>
      <c r="B56" s="25"/>
      <c r="C56" s="25"/>
      <c r="D56" s="25"/>
      <c r="E56" s="25"/>
      <c r="F56" s="25"/>
      <c r="G56" s="25"/>
      <c r="H56" s="25"/>
      <c r="I56" s="25"/>
      <c r="J56" s="25"/>
    </row>
    <row r="57" spans="1:10" s="40" customFormat="1">
      <c r="A57" s="48"/>
      <c r="B57" s="25"/>
      <c r="C57" s="25"/>
      <c r="D57" s="25"/>
      <c r="E57" s="25"/>
      <c r="F57" s="25"/>
      <c r="G57" s="25"/>
      <c r="H57" s="25"/>
      <c r="I57" s="25"/>
      <c r="J57" s="25"/>
    </row>
    <row r="58" spans="1:10" s="40" customFormat="1">
      <c r="A58" s="48"/>
      <c r="B58" s="25"/>
      <c r="C58" s="25"/>
      <c r="D58" s="25"/>
      <c r="E58" s="25"/>
      <c r="F58" s="25"/>
      <c r="G58" s="25"/>
      <c r="H58" s="25"/>
      <c r="I58" s="25"/>
      <c r="J58" s="25"/>
    </row>
    <row r="59" spans="1:10" s="40" customFormat="1">
      <c r="A59" s="48"/>
      <c r="B59" s="25"/>
      <c r="C59" s="25"/>
      <c r="D59" s="25"/>
      <c r="E59" s="25"/>
      <c r="F59" s="25"/>
      <c r="G59" s="25"/>
      <c r="H59" s="25"/>
      <c r="I59" s="25"/>
      <c r="J59" s="25"/>
    </row>
    <row r="60" spans="1:10" s="40" customFormat="1">
      <c r="A60" s="48"/>
      <c r="B60" s="25"/>
      <c r="C60" s="25"/>
      <c r="D60" s="25"/>
      <c r="E60" s="25"/>
      <c r="F60" s="25"/>
      <c r="G60" s="25"/>
      <c r="H60" s="25"/>
      <c r="I60" s="25"/>
      <c r="J60" s="25"/>
    </row>
    <row r="61" spans="1:10" s="40" customFormat="1">
      <c r="A61" s="48"/>
      <c r="B61" s="25"/>
      <c r="C61" s="25"/>
      <c r="D61" s="25"/>
      <c r="E61" s="25"/>
      <c r="F61" s="25"/>
      <c r="G61" s="25"/>
      <c r="H61" s="25"/>
      <c r="I61" s="25"/>
      <c r="J61" s="25"/>
    </row>
    <row r="62" spans="1:10" s="40" customFormat="1">
      <c r="A62" s="48"/>
      <c r="B62" s="25"/>
      <c r="C62" s="25"/>
      <c r="D62" s="25"/>
      <c r="E62" s="25"/>
      <c r="F62" s="25"/>
      <c r="G62" s="25"/>
      <c r="H62" s="25"/>
      <c r="I62" s="25"/>
      <c r="J62" s="25"/>
    </row>
    <row r="63" spans="1:10" s="40" customFormat="1">
      <c r="A63" s="48"/>
      <c r="B63" s="25"/>
      <c r="C63" s="25"/>
      <c r="D63" s="25"/>
      <c r="E63" s="25"/>
      <c r="F63" s="25"/>
      <c r="G63" s="25"/>
      <c r="H63" s="25"/>
      <c r="I63" s="25"/>
      <c r="J63" s="25"/>
    </row>
    <row r="64" spans="1:10" s="40" customFormat="1">
      <c r="A64" s="48"/>
      <c r="B64" s="25"/>
      <c r="C64" s="25"/>
      <c r="D64" s="25"/>
      <c r="E64" s="25"/>
      <c r="F64" s="25"/>
      <c r="G64" s="25"/>
      <c r="H64" s="25"/>
      <c r="I64" s="25"/>
      <c r="J64" s="25"/>
    </row>
    <row r="65" spans="1:10" s="40" customFormat="1">
      <c r="A65" s="48"/>
      <c r="B65" s="25"/>
      <c r="C65" s="25"/>
      <c r="D65" s="25"/>
      <c r="E65" s="25"/>
      <c r="F65" s="25"/>
      <c r="G65" s="25"/>
      <c r="H65" s="25"/>
      <c r="I65" s="25"/>
      <c r="J65" s="25"/>
    </row>
    <row r="66" spans="1:10" s="40" customFormat="1">
      <c r="A66" s="48"/>
      <c r="B66" s="25"/>
      <c r="C66" s="25"/>
      <c r="D66" s="25"/>
      <c r="E66" s="25"/>
      <c r="F66" s="25"/>
      <c r="G66" s="25"/>
      <c r="H66" s="25"/>
      <c r="I66" s="25"/>
      <c r="J66" s="25"/>
    </row>
    <row r="67" spans="1:10" s="40" customFormat="1">
      <c r="A67" s="48"/>
      <c r="B67" s="25"/>
      <c r="C67" s="25"/>
      <c r="D67" s="25"/>
      <c r="E67" s="25"/>
      <c r="F67" s="25"/>
      <c r="G67" s="25"/>
      <c r="H67" s="25"/>
      <c r="I67" s="25"/>
      <c r="J67" s="25"/>
    </row>
    <row r="68" spans="1:10" s="40" customFormat="1">
      <c r="A68" s="48"/>
      <c r="B68" s="25"/>
      <c r="C68" s="25"/>
      <c r="D68" s="25"/>
      <c r="E68" s="25"/>
      <c r="F68" s="25"/>
      <c r="G68" s="25"/>
      <c r="H68" s="25"/>
      <c r="I68" s="25"/>
      <c r="J68" s="25"/>
    </row>
    <row r="69" spans="1:10" s="40" customFormat="1">
      <c r="A69" s="48"/>
      <c r="B69" s="25"/>
      <c r="C69" s="25"/>
      <c r="D69" s="25"/>
      <c r="E69" s="25"/>
      <c r="F69" s="25"/>
      <c r="G69" s="25"/>
      <c r="H69" s="25"/>
      <c r="I69" s="25"/>
      <c r="J69" s="25"/>
    </row>
    <row r="70" spans="1:10" s="40" customFormat="1">
      <c r="A70" s="48"/>
      <c r="B70" s="25"/>
      <c r="C70" s="25"/>
      <c r="D70" s="25"/>
      <c r="E70" s="25"/>
      <c r="F70" s="25"/>
      <c r="G70" s="25"/>
      <c r="H70" s="25"/>
      <c r="I70" s="25"/>
      <c r="J70" s="25"/>
    </row>
    <row r="71" spans="1:10" s="40" customFormat="1">
      <c r="A71" s="48"/>
      <c r="B71" s="25"/>
      <c r="C71" s="25"/>
      <c r="D71" s="25"/>
      <c r="E71" s="25"/>
      <c r="F71" s="25"/>
      <c r="G71" s="25"/>
      <c r="H71" s="25"/>
      <c r="I71" s="25"/>
      <c r="J71" s="25"/>
    </row>
    <row r="72" spans="1:10" s="40" customFormat="1">
      <c r="A72" s="48"/>
      <c r="B72" s="25"/>
      <c r="C72" s="25"/>
      <c r="D72" s="25"/>
      <c r="E72" s="25"/>
      <c r="F72" s="25"/>
      <c r="G72" s="25"/>
      <c r="H72" s="25"/>
      <c r="I72" s="25"/>
      <c r="J72" s="25"/>
    </row>
    <row r="73" spans="1:10" s="40" customFormat="1">
      <c r="A73" s="48"/>
      <c r="B73" s="25"/>
      <c r="C73" s="25"/>
      <c r="D73" s="25"/>
      <c r="E73" s="25"/>
      <c r="F73" s="25"/>
      <c r="G73" s="25"/>
      <c r="H73" s="25"/>
      <c r="I73" s="25"/>
      <c r="J73" s="25"/>
    </row>
    <row r="74" spans="1:10" s="40" customFormat="1">
      <c r="A74" s="48"/>
      <c r="B74" s="25"/>
      <c r="C74" s="25"/>
      <c r="D74" s="25"/>
      <c r="E74" s="25"/>
      <c r="F74" s="25"/>
      <c r="G74" s="25"/>
      <c r="H74" s="25"/>
      <c r="I74" s="25"/>
      <c r="J74" s="25"/>
    </row>
    <row r="75" spans="1:10" s="40" customFormat="1">
      <c r="A75" s="48"/>
      <c r="B75" s="25"/>
      <c r="C75" s="25"/>
      <c r="D75" s="25"/>
      <c r="E75" s="25"/>
      <c r="F75" s="25"/>
      <c r="G75" s="25"/>
      <c r="H75" s="25"/>
      <c r="I75" s="25"/>
      <c r="J75" s="25"/>
    </row>
    <row r="76" spans="1:10" s="40" customFormat="1">
      <c r="A76" s="48"/>
      <c r="B76" s="25"/>
      <c r="C76" s="25"/>
      <c r="D76" s="25"/>
      <c r="E76" s="25"/>
      <c r="F76" s="25"/>
      <c r="G76" s="25"/>
      <c r="H76" s="25"/>
      <c r="I76" s="25"/>
      <c r="J76" s="25"/>
    </row>
    <row r="77" spans="1:10" s="40" customFormat="1">
      <c r="A77" s="48"/>
      <c r="B77" s="25"/>
      <c r="C77" s="25"/>
      <c r="D77" s="25"/>
      <c r="E77" s="25"/>
      <c r="F77" s="25"/>
      <c r="G77" s="25"/>
      <c r="H77" s="25"/>
      <c r="I77" s="25"/>
      <c r="J77" s="25"/>
    </row>
    <row r="78" spans="1:10" s="40" customFormat="1">
      <c r="A78" s="48"/>
      <c r="B78" s="25"/>
      <c r="C78" s="25"/>
      <c r="D78" s="25"/>
      <c r="E78" s="25"/>
      <c r="F78" s="25"/>
      <c r="G78" s="25"/>
      <c r="H78" s="25"/>
      <c r="I78" s="25"/>
      <c r="J78" s="25"/>
    </row>
    <row r="79" spans="1:10" s="40" customFormat="1">
      <c r="A79" s="48"/>
      <c r="B79" s="25"/>
      <c r="C79" s="25"/>
      <c r="D79" s="25"/>
      <c r="E79" s="25"/>
      <c r="F79" s="25"/>
      <c r="G79" s="25"/>
      <c r="H79" s="25"/>
      <c r="I79" s="25"/>
      <c r="J79" s="25"/>
    </row>
    <row r="80" spans="1:10" s="40" customFormat="1">
      <c r="A80" s="48"/>
      <c r="B80" s="25"/>
      <c r="C80" s="25"/>
      <c r="D80" s="25"/>
      <c r="E80" s="25"/>
      <c r="F80" s="25"/>
      <c r="G80" s="25"/>
      <c r="H80" s="25"/>
      <c r="I80" s="25"/>
      <c r="J80" s="25"/>
    </row>
    <row r="81" spans="1:10" s="40" customFormat="1">
      <c r="A81" s="48"/>
      <c r="B81" s="25"/>
      <c r="C81" s="25"/>
      <c r="D81" s="25"/>
      <c r="E81" s="25"/>
      <c r="F81" s="25"/>
      <c r="G81" s="25"/>
      <c r="H81" s="25"/>
      <c r="I81" s="25"/>
      <c r="J81" s="25"/>
    </row>
    <row r="82" spans="1:10" s="40" customFormat="1">
      <c r="A82" s="48"/>
      <c r="B82" s="25"/>
      <c r="C82" s="25"/>
      <c r="D82" s="25"/>
      <c r="E82" s="25"/>
      <c r="F82" s="25"/>
      <c r="G82" s="25"/>
      <c r="H82" s="25"/>
      <c r="I82" s="25"/>
      <c r="J82" s="25"/>
    </row>
    <row r="83" spans="1:10" s="40" customFormat="1">
      <c r="A83" s="48"/>
      <c r="B83" s="25"/>
      <c r="C83" s="25"/>
      <c r="D83" s="25"/>
      <c r="E83" s="25"/>
      <c r="F83" s="25"/>
      <c r="G83" s="25"/>
      <c r="H83" s="25"/>
      <c r="I83" s="25"/>
      <c r="J83" s="25"/>
    </row>
    <row r="84" spans="1:10" s="40" customFormat="1">
      <c r="A84" s="48"/>
      <c r="B84" s="25"/>
      <c r="C84" s="25"/>
      <c r="D84" s="25"/>
      <c r="E84" s="25"/>
      <c r="F84" s="25"/>
      <c r="G84" s="25"/>
      <c r="H84" s="25"/>
      <c r="I84" s="25"/>
      <c r="J84" s="25"/>
    </row>
    <row r="85" spans="1:10" s="40" customFormat="1">
      <c r="A85" s="48"/>
      <c r="B85" s="25"/>
      <c r="C85" s="25"/>
      <c r="D85" s="25"/>
      <c r="E85" s="25"/>
      <c r="F85" s="25"/>
      <c r="G85" s="25"/>
      <c r="H85" s="25"/>
      <c r="I85" s="25"/>
      <c r="J85" s="25"/>
    </row>
    <row r="86" spans="1:10" s="40" customFormat="1">
      <c r="A86" s="48"/>
      <c r="B86" s="25"/>
      <c r="C86" s="25"/>
      <c r="D86" s="25"/>
      <c r="E86" s="25"/>
      <c r="F86" s="25"/>
      <c r="G86" s="25"/>
      <c r="H86" s="25"/>
      <c r="I86" s="25"/>
      <c r="J86" s="25"/>
    </row>
    <row r="87" spans="1:10" s="40" customFormat="1">
      <c r="A87" s="48"/>
      <c r="B87" s="25"/>
      <c r="C87" s="25"/>
      <c r="D87" s="25"/>
      <c r="E87" s="25"/>
      <c r="F87" s="25"/>
      <c r="G87" s="25"/>
      <c r="H87" s="25"/>
      <c r="I87" s="25"/>
      <c r="J87" s="25"/>
    </row>
    <row r="88" spans="1:10" s="40" customFormat="1">
      <c r="A88" s="48"/>
      <c r="B88" s="25"/>
      <c r="C88" s="25"/>
      <c r="D88" s="25"/>
      <c r="E88" s="25"/>
      <c r="F88" s="25"/>
      <c r="G88" s="25"/>
      <c r="H88" s="25"/>
      <c r="I88" s="25"/>
      <c r="J88" s="25"/>
    </row>
    <row r="89" spans="1:10" s="40" customFormat="1">
      <c r="A89" s="48"/>
      <c r="B89" s="25"/>
      <c r="C89" s="25"/>
      <c r="D89" s="25"/>
      <c r="E89" s="25"/>
      <c r="F89" s="25"/>
      <c r="G89" s="25"/>
      <c r="H89" s="25"/>
      <c r="I89" s="25"/>
      <c r="J89" s="25"/>
    </row>
    <row r="90" spans="1:10" s="40" customFormat="1">
      <c r="A90" s="48"/>
      <c r="B90" s="25"/>
      <c r="C90" s="25"/>
      <c r="D90" s="25"/>
      <c r="E90" s="25"/>
      <c r="F90" s="25"/>
      <c r="G90" s="25"/>
      <c r="H90" s="25"/>
      <c r="I90" s="25"/>
      <c r="J90" s="25"/>
    </row>
    <row r="91" spans="1:10" s="40" customFormat="1">
      <c r="A91" s="48"/>
      <c r="B91" s="25"/>
      <c r="C91" s="25"/>
      <c r="D91" s="25"/>
      <c r="E91" s="25"/>
      <c r="F91" s="25"/>
      <c r="G91" s="25"/>
      <c r="H91" s="25"/>
      <c r="I91" s="25"/>
      <c r="J91" s="25"/>
    </row>
    <row r="92" spans="1:10" s="40" customFormat="1">
      <c r="A92" s="48"/>
      <c r="B92" s="25"/>
      <c r="C92" s="25"/>
      <c r="D92" s="25"/>
      <c r="E92" s="25"/>
      <c r="F92" s="25"/>
      <c r="G92" s="25"/>
      <c r="H92" s="25"/>
      <c r="I92" s="25"/>
      <c r="J92" s="25"/>
    </row>
    <row r="93" spans="1:10" s="40" customFormat="1">
      <c r="A93" s="48"/>
      <c r="B93" s="25"/>
      <c r="C93" s="25"/>
      <c r="D93" s="25"/>
      <c r="E93" s="25"/>
      <c r="F93" s="25"/>
      <c r="G93" s="25"/>
      <c r="H93" s="25"/>
      <c r="I93" s="25"/>
      <c r="J93" s="25"/>
    </row>
    <row r="94" spans="1:10" s="40" customFormat="1">
      <c r="A94" s="48"/>
      <c r="B94" s="25"/>
      <c r="C94" s="25"/>
      <c r="D94" s="25"/>
      <c r="E94" s="25"/>
      <c r="F94" s="25"/>
      <c r="G94" s="25"/>
      <c r="H94" s="25"/>
      <c r="I94" s="25"/>
      <c r="J94" s="25"/>
    </row>
    <row r="95" spans="1:10" s="40" customFormat="1">
      <c r="A95" s="48"/>
      <c r="B95" s="25"/>
      <c r="C95" s="25"/>
      <c r="D95" s="25"/>
      <c r="E95" s="25"/>
      <c r="F95" s="25"/>
      <c r="G95" s="25"/>
      <c r="H95" s="25"/>
      <c r="I95" s="25"/>
      <c r="J95" s="25"/>
    </row>
    <row r="96" spans="1:10" s="40" customFormat="1">
      <c r="A96" s="48"/>
      <c r="B96" s="25"/>
      <c r="C96" s="25"/>
      <c r="D96" s="25"/>
      <c r="E96" s="25"/>
      <c r="F96" s="25"/>
      <c r="G96" s="25"/>
      <c r="H96" s="25"/>
      <c r="I96" s="25"/>
      <c r="J96" s="25"/>
    </row>
    <row r="97" spans="1:10" s="40" customFormat="1">
      <c r="A97" s="48"/>
      <c r="B97" s="25"/>
      <c r="C97" s="25"/>
      <c r="D97" s="25"/>
      <c r="E97" s="25"/>
      <c r="F97" s="25"/>
      <c r="G97" s="25"/>
      <c r="H97" s="25"/>
      <c r="I97" s="25"/>
      <c r="J97" s="25"/>
    </row>
    <row r="98" spans="1:10" s="40" customFormat="1">
      <c r="A98" s="48"/>
      <c r="B98" s="25"/>
      <c r="C98" s="25"/>
      <c r="D98" s="25"/>
      <c r="E98" s="25"/>
      <c r="F98" s="25"/>
      <c r="G98" s="25"/>
      <c r="H98" s="25"/>
      <c r="I98" s="25"/>
      <c r="J98" s="25"/>
    </row>
    <row r="99" spans="1:10" s="40" customFormat="1">
      <c r="A99" s="48"/>
      <c r="B99" s="25"/>
      <c r="C99" s="25"/>
      <c r="D99" s="25"/>
      <c r="E99" s="25"/>
      <c r="F99" s="25"/>
      <c r="G99" s="25"/>
      <c r="H99" s="25"/>
      <c r="I99" s="25"/>
      <c r="J99" s="25"/>
    </row>
    <row r="100" spans="1:10" s="40" customFormat="1">
      <c r="A100" s="48"/>
      <c r="B100" s="25"/>
      <c r="C100" s="25"/>
      <c r="D100" s="25"/>
      <c r="E100" s="25"/>
      <c r="F100" s="25"/>
      <c r="G100" s="25"/>
      <c r="H100" s="25"/>
      <c r="I100" s="25"/>
      <c r="J100" s="25"/>
    </row>
    <row r="101" spans="1:10" s="40" customFormat="1">
      <c r="A101" s="48"/>
      <c r="B101" s="25"/>
      <c r="C101" s="25"/>
      <c r="D101" s="25"/>
      <c r="E101" s="25"/>
      <c r="F101" s="25"/>
      <c r="G101" s="25"/>
      <c r="H101" s="25"/>
      <c r="I101" s="25"/>
      <c r="J101" s="25"/>
    </row>
    <row r="102" spans="1:10" s="40" customFormat="1">
      <c r="A102" s="48"/>
      <c r="B102" s="25"/>
      <c r="C102" s="25"/>
      <c r="D102" s="25"/>
      <c r="E102" s="25"/>
      <c r="F102" s="25"/>
      <c r="G102" s="25"/>
      <c r="H102" s="25"/>
      <c r="I102" s="25"/>
      <c r="J102" s="25"/>
    </row>
    <row r="103" spans="1:10" s="40" customFormat="1">
      <c r="A103" s="48"/>
      <c r="B103" s="25"/>
      <c r="C103" s="25"/>
      <c r="D103" s="25"/>
      <c r="E103" s="25"/>
      <c r="F103" s="25"/>
      <c r="G103" s="25"/>
      <c r="H103" s="25"/>
      <c r="I103" s="25"/>
      <c r="J103" s="25"/>
    </row>
    <row r="104" spans="1:10" s="40" customFormat="1">
      <c r="A104" s="48"/>
      <c r="B104" s="25"/>
      <c r="C104" s="25"/>
      <c r="D104" s="25"/>
      <c r="E104" s="25"/>
      <c r="F104" s="25"/>
      <c r="G104" s="25"/>
      <c r="H104" s="25"/>
      <c r="I104" s="25"/>
      <c r="J104" s="25"/>
    </row>
    <row r="105" spans="1:10" s="40" customFormat="1">
      <c r="A105" s="48"/>
      <c r="B105" s="25"/>
      <c r="C105" s="25"/>
      <c r="D105" s="25"/>
      <c r="E105" s="25"/>
      <c r="F105" s="25"/>
      <c r="G105" s="25"/>
      <c r="H105" s="25"/>
      <c r="I105" s="25"/>
      <c r="J105" s="25"/>
    </row>
    <row r="106" spans="1:10" s="40" customFormat="1">
      <c r="A106" s="48"/>
      <c r="B106" s="25"/>
      <c r="C106" s="25"/>
      <c r="D106" s="25"/>
      <c r="E106" s="25"/>
      <c r="F106" s="25"/>
      <c r="G106" s="25"/>
      <c r="H106" s="25"/>
      <c r="I106" s="25"/>
      <c r="J106" s="25"/>
    </row>
    <row r="107" spans="1:10" s="40" customFormat="1">
      <c r="A107" s="48"/>
      <c r="B107" s="25"/>
      <c r="C107" s="25"/>
      <c r="D107" s="25"/>
      <c r="E107" s="25"/>
      <c r="F107" s="25"/>
      <c r="G107" s="25"/>
      <c r="H107" s="25"/>
      <c r="I107" s="25"/>
      <c r="J107" s="25"/>
    </row>
    <row r="108" spans="1:10" s="40" customFormat="1">
      <c r="A108" s="48"/>
      <c r="B108" s="25"/>
      <c r="C108" s="25"/>
      <c r="D108" s="25"/>
      <c r="E108" s="25"/>
      <c r="F108" s="25"/>
      <c r="G108" s="25"/>
      <c r="H108" s="25"/>
      <c r="I108" s="25"/>
      <c r="J108" s="25"/>
    </row>
    <row r="109" spans="1:10" s="40" customFormat="1">
      <c r="A109" s="48"/>
      <c r="B109" s="25"/>
      <c r="C109" s="25"/>
      <c r="D109" s="25"/>
      <c r="E109" s="25"/>
      <c r="F109" s="25"/>
      <c r="G109" s="25"/>
      <c r="H109" s="25"/>
      <c r="I109" s="25"/>
      <c r="J109" s="25"/>
    </row>
    <row r="110" spans="1:10" s="40" customFormat="1">
      <c r="A110" s="48"/>
      <c r="B110" s="25"/>
      <c r="C110" s="25"/>
      <c r="D110" s="25"/>
      <c r="E110" s="25"/>
      <c r="F110" s="25"/>
      <c r="G110" s="25"/>
      <c r="H110" s="25"/>
      <c r="I110" s="25"/>
      <c r="J110" s="25"/>
    </row>
    <row r="111" spans="1:10" s="40" customFormat="1">
      <c r="A111" s="48"/>
      <c r="B111" s="25"/>
      <c r="C111" s="25"/>
      <c r="D111" s="25"/>
      <c r="E111" s="25"/>
      <c r="F111" s="25"/>
      <c r="G111" s="25"/>
      <c r="H111" s="25"/>
      <c r="I111" s="25"/>
      <c r="J111" s="25"/>
    </row>
    <row r="112" spans="1:10" s="40" customFormat="1">
      <c r="A112" s="48"/>
      <c r="B112" s="25"/>
      <c r="C112" s="25"/>
      <c r="D112" s="25"/>
      <c r="E112" s="25"/>
      <c r="F112" s="25"/>
      <c r="G112" s="25"/>
      <c r="H112" s="25"/>
      <c r="I112" s="25"/>
      <c r="J112" s="25"/>
    </row>
    <row r="113" spans="1:10" s="40" customFormat="1">
      <c r="A113" s="48"/>
      <c r="B113" s="25"/>
      <c r="C113" s="25"/>
      <c r="D113" s="25"/>
      <c r="E113" s="25"/>
      <c r="F113" s="25"/>
      <c r="G113" s="25"/>
      <c r="H113" s="25"/>
      <c r="I113" s="25"/>
      <c r="J113" s="25"/>
    </row>
    <row r="114" spans="1:10" s="40" customFormat="1">
      <c r="A114" s="48"/>
      <c r="B114" s="25"/>
      <c r="C114" s="25"/>
      <c r="D114" s="25"/>
      <c r="E114" s="25"/>
      <c r="F114" s="25"/>
      <c r="G114" s="25"/>
      <c r="H114" s="25"/>
      <c r="I114" s="25"/>
      <c r="J114" s="25"/>
    </row>
    <row r="115" spans="1:10" s="40" customFormat="1">
      <c r="A115" s="48"/>
      <c r="B115" s="25"/>
      <c r="C115" s="25"/>
      <c r="D115" s="25"/>
      <c r="E115" s="25"/>
      <c r="F115" s="25"/>
      <c r="G115" s="25"/>
      <c r="H115" s="25"/>
      <c r="I115" s="25"/>
      <c r="J115" s="25"/>
    </row>
    <row r="116" spans="1:10" s="40" customFormat="1">
      <c r="A116" s="48"/>
      <c r="B116" s="25"/>
      <c r="C116" s="25"/>
      <c r="D116" s="25"/>
      <c r="E116" s="25"/>
      <c r="F116" s="25"/>
      <c r="G116" s="25"/>
      <c r="H116" s="25"/>
      <c r="I116" s="25"/>
      <c r="J116" s="25"/>
    </row>
    <row r="117" spans="1:10" s="40" customFormat="1">
      <c r="A117" s="48"/>
      <c r="B117" s="25"/>
      <c r="C117" s="25"/>
      <c r="D117" s="25"/>
      <c r="E117" s="25"/>
      <c r="F117" s="25"/>
      <c r="G117" s="25"/>
      <c r="H117" s="25"/>
      <c r="I117" s="25"/>
      <c r="J117" s="25"/>
    </row>
    <row r="118" spans="1:10" s="40" customFormat="1">
      <c r="A118" s="48"/>
      <c r="B118" s="25"/>
      <c r="C118" s="25"/>
      <c r="D118" s="25"/>
      <c r="E118" s="25"/>
      <c r="F118" s="25"/>
      <c r="G118" s="25"/>
      <c r="H118" s="25"/>
      <c r="I118" s="25"/>
      <c r="J118" s="25"/>
    </row>
    <row r="119" spans="1:10" s="40" customFormat="1">
      <c r="A119" s="48"/>
      <c r="B119" s="25"/>
      <c r="C119" s="25"/>
      <c r="D119" s="25"/>
      <c r="E119" s="25"/>
      <c r="F119" s="25"/>
      <c r="G119" s="25"/>
      <c r="H119" s="25"/>
      <c r="I119" s="25"/>
      <c r="J119" s="25"/>
    </row>
    <row r="120" spans="1:10" s="40" customFormat="1">
      <c r="A120" s="48"/>
      <c r="B120" s="25"/>
      <c r="C120" s="25"/>
      <c r="D120" s="25"/>
      <c r="E120" s="25"/>
      <c r="F120" s="25"/>
      <c r="G120" s="25"/>
      <c r="H120" s="25"/>
      <c r="I120" s="25"/>
      <c r="J120" s="25"/>
    </row>
    <row r="121" spans="1:10" s="40" customFormat="1">
      <c r="A121" s="48"/>
      <c r="B121" s="25"/>
      <c r="C121" s="25"/>
      <c r="D121" s="25"/>
      <c r="E121" s="25"/>
      <c r="F121" s="25"/>
      <c r="G121" s="25"/>
      <c r="H121" s="25"/>
      <c r="I121" s="25"/>
      <c r="J121" s="25"/>
    </row>
    <row r="122" spans="1:10" s="40" customFormat="1">
      <c r="A122" s="48"/>
      <c r="B122" s="25"/>
      <c r="C122" s="25"/>
      <c r="D122" s="25"/>
      <c r="E122" s="25"/>
      <c r="F122" s="25"/>
      <c r="G122" s="25"/>
      <c r="H122" s="25"/>
      <c r="I122" s="25"/>
      <c r="J122" s="25"/>
    </row>
    <row r="123" spans="1:10" s="40" customFormat="1">
      <c r="A123" s="48"/>
      <c r="B123" s="25"/>
      <c r="C123" s="25"/>
      <c r="D123" s="25"/>
      <c r="E123" s="25"/>
      <c r="F123" s="25"/>
      <c r="G123" s="25"/>
      <c r="H123" s="25"/>
      <c r="I123" s="25"/>
      <c r="J123" s="25"/>
    </row>
    <row r="124" spans="1:10" s="40" customFormat="1">
      <c r="A124" s="48"/>
      <c r="B124" s="25"/>
      <c r="C124" s="25"/>
      <c r="D124" s="25"/>
      <c r="E124" s="25"/>
      <c r="F124" s="25"/>
      <c r="G124" s="25"/>
      <c r="H124" s="25"/>
      <c r="I124" s="25"/>
      <c r="J124" s="25"/>
    </row>
    <row r="125" spans="1:10" s="40" customFormat="1">
      <c r="A125" s="48"/>
      <c r="B125" s="25"/>
      <c r="C125" s="25"/>
      <c r="D125" s="25"/>
      <c r="E125" s="25"/>
      <c r="F125" s="25"/>
      <c r="G125" s="25"/>
      <c r="H125" s="25"/>
      <c r="I125" s="25"/>
      <c r="J125" s="25"/>
    </row>
    <row r="126" spans="1:10" s="40" customFormat="1">
      <c r="A126" s="48"/>
      <c r="B126" s="25"/>
      <c r="C126" s="25"/>
      <c r="D126" s="25"/>
      <c r="E126" s="25"/>
      <c r="F126" s="25"/>
      <c r="G126" s="25"/>
      <c r="H126" s="25"/>
      <c r="I126" s="25"/>
      <c r="J126" s="25"/>
    </row>
    <row r="127" spans="1:10" s="40" customFormat="1">
      <c r="A127" s="48"/>
      <c r="B127" s="25"/>
      <c r="C127" s="25"/>
      <c r="D127" s="25"/>
      <c r="E127" s="25"/>
      <c r="F127" s="25"/>
      <c r="G127" s="25"/>
      <c r="H127" s="25"/>
      <c r="I127" s="25"/>
      <c r="J127" s="25"/>
    </row>
    <row r="128" spans="1:10" s="40" customFormat="1">
      <c r="A128" s="48"/>
      <c r="B128" s="25"/>
      <c r="C128" s="25"/>
      <c r="D128" s="25"/>
      <c r="E128" s="25"/>
      <c r="F128" s="25"/>
      <c r="G128" s="25"/>
      <c r="H128" s="25"/>
      <c r="I128" s="25"/>
      <c r="J128" s="25"/>
    </row>
    <row r="129" spans="1:10" s="40" customFormat="1">
      <c r="A129" s="48"/>
      <c r="B129" s="25"/>
      <c r="C129" s="25"/>
      <c r="D129" s="25"/>
      <c r="E129" s="25"/>
      <c r="F129" s="25"/>
      <c r="G129" s="25"/>
      <c r="H129" s="25"/>
      <c r="I129" s="25"/>
      <c r="J129" s="25"/>
    </row>
    <row r="130" spans="1:10" s="40" customFormat="1">
      <c r="A130" s="48"/>
      <c r="B130" s="25"/>
      <c r="C130" s="25"/>
      <c r="D130" s="25"/>
      <c r="E130" s="25"/>
      <c r="F130" s="25"/>
      <c r="G130" s="25"/>
      <c r="H130" s="25"/>
      <c r="I130" s="25"/>
      <c r="J130" s="25"/>
    </row>
    <row r="131" spans="1:10" s="40" customFormat="1">
      <c r="A131" s="48"/>
      <c r="B131" s="25"/>
      <c r="C131" s="25"/>
      <c r="D131" s="25"/>
      <c r="E131" s="25"/>
      <c r="F131" s="25"/>
      <c r="G131" s="25"/>
      <c r="H131" s="25"/>
      <c r="I131" s="25"/>
      <c r="J131" s="25"/>
    </row>
    <row r="132" spans="1:10" s="40" customFormat="1">
      <c r="A132" s="48"/>
      <c r="B132" s="25"/>
      <c r="C132" s="25"/>
      <c r="D132" s="25"/>
      <c r="E132" s="25"/>
      <c r="F132" s="25"/>
      <c r="G132" s="25"/>
      <c r="H132" s="25"/>
      <c r="I132" s="25"/>
      <c r="J132" s="25"/>
    </row>
    <row r="133" spans="1:10" s="40" customFormat="1">
      <c r="A133" s="48"/>
      <c r="B133" s="25"/>
      <c r="C133" s="25"/>
      <c r="D133" s="25"/>
      <c r="E133" s="25"/>
      <c r="F133" s="25"/>
      <c r="G133" s="25"/>
      <c r="H133" s="25"/>
      <c r="I133" s="25"/>
      <c r="J133" s="25"/>
    </row>
    <row r="134" spans="1:10" s="40" customFormat="1">
      <c r="A134" s="48"/>
      <c r="B134" s="25"/>
      <c r="C134" s="25"/>
      <c r="D134" s="25"/>
      <c r="E134" s="25"/>
      <c r="F134" s="25"/>
      <c r="G134" s="25"/>
      <c r="H134" s="25"/>
      <c r="I134" s="25"/>
      <c r="J134" s="25"/>
    </row>
    <row r="135" spans="1:10" s="40" customFormat="1">
      <c r="A135" s="48"/>
      <c r="B135" s="25"/>
      <c r="C135" s="25"/>
      <c r="D135" s="25"/>
      <c r="E135" s="25"/>
      <c r="F135" s="25"/>
      <c r="G135" s="25"/>
      <c r="H135" s="25"/>
      <c r="I135" s="25"/>
      <c r="J135" s="25"/>
    </row>
    <row r="136" spans="1:10" s="40" customFormat="1">
      <c r="A136" s="48"/>
      <c r="B136" s="25"/>
      <c r="C136" s="25"/>
      <c r="D136" s="25"/>
      <c r="E136" s="25"/>
      <c r="F136" s="25"/>
      <c r="G136" s="25"/>
      <c r="H136" s="25"/>
      <c r="I136" s="25"/>
      <c r="J136" s="25"/>
    </row>
    <row r="137" spans="1:10" s="40" customFormat="1">
      <c r="A137" s="48"/>
      <c r="B137" s="25"/>
      <c r="C137" s="25"/>
      <c r="D137" s="25"/>
      <c r="E137" s="25"/>
      <c r="F137" s="25"/>
      <c r="G137" s="25"/>
      <c r="H137" s="25"/>
      <c r="I137" s="25"/>
      <c r="J137" s="25"/>
    </row>
    <row r="138" spans="1:10" s="40" customFormat="1">
      <c r="A138" s="48"/>
      <c r="B138" s="25"/>
      <c r="C138" s="25"/>
      <c r="D138" s="25"/>
      <c r="E138" s="25"/>
      <c r="F138" s="25"/>
      <c r="G138" s="25"/>
      <c r="H138" s="25"/>
      <c r="I138" s="25"/>
      <c r="J138" s="25"/>
    </row>
    <row r="139" spans="1:10" s="40" customFormat="1">
      <c r="A139" s="48"/>
      <c r="B139" s="25"/>
      <c r="C139" s="25"/>
      <c r="D139" s="25"/>
      <c r="E139" s="25"/>
      <c r="F139" s="25"/>
      <c r="G139" s="25"/>
      <c r="H139" s="25"/>
      <c r="I139" s="25"/>
      <c r="J139" s="25"/>
    </row>
    <row r="140" spans="1:10" s="40" customFormat="1">
      <c r="A140" s="48"/>
      <c r="B140" s="25"/>
      <c r="C140" s="25"/>
      <c r="D140" s="25"/>
      <c r="E140" s="25"/>
      <c r="F140" s="25"/>
      <c r="G140" s="25"/>
      <c r="H140" s="25"/>
      <c r="I140" s="25"/>
      <c r="J140" s="25"/>
    </row>
    <row r="141" spans="1:10" s="40" customFormat="1">
      <c r="A141" s="48"/>
      <c r="B141" s="25"/>
      <c r="C141" s="25"/>
      <c r="D141" s="25"/>
      <c r="E141" s="25"/>
      <c r="F141" s="25"/>
      <c r="G141" s="25"/>
      <c r="H141" s="25"/>
      <c r="I141" s="25"/>
      <c r="J141" s="25"/>
    </row>
    <row r="142" spans="1:10" s="40" customFormat="1">
      <c r="A142" s="48"/>
      <c r="B142" s="25"/>
      <c r="C142" s="25"/>
      <c r="D142" s="25"/>
      <c r="E142" s="25"/>
      <c r="F142" s="25"/>
      <c r="G142" s="25"/>
      <c r="H142" s="25"/>
      <c r="I142" s="25"/>
      <c r="J142" s="25"/>
    </row>
    <row r="143" spans="1:10" s="40" customFormat="1">
      <c r="A143" s="48"/>
      <c r="B143" s="25"/>
      <c r="C143" s="25"/>
      <c r="D143" s="25"/>
      <c r="E143" s="25"/>
      <c r="F143" s="25"/>
      <c r="G143" s="25"/>
      <c r="H143" s="25"/>
      <c r="I143" s="25"/>
      <c r="J143" s="25"/>
    </row>
    <row r="144" spans="1:10" s="40" customFormat="1">
      <c r="A144" s="48"/>
      <c r="B144" s="25"/>
      <c r="C144" s="25"/>
      <c r="D144" s="25"/>
      <c r="E144" s="25"/>
      <c r="F144" s="25"/>
      <c r="G144" s="25"/>
      <c r="H144" s="25"/>
      <c r="I144" s="25"/>
      <c r="J144" s="25"/>
    </row>
    <row r="145" spans="1:10" s="40" customFormat="1">
      <c r="A145" s="48"/>
      <c r="B145" s="25"/>
      <c r="C145" s="25"/>
      <c r="D145" s="25"/>
      <c r="E145" s="25"/>
      <c r="F145" s="25"/>
      <c r="G145" s="25"/>
      <c r="H145" s="25"/>
      <c r="I145" s="25"/>
      <c r="J145" s="25"/>
    </row>
    <row r="146" spans="1:10" s="40" customFormat="1">
      <c r="A146" s="48"/>
      <c r="B146" s="25"/>
      <c r="C146" s="25"/>
      <c r="D146" s="25"/>
      <c r="E146" s="25"/>
      <c r="F146" s="25"/>
      <c r="G146" s="25"/>
      <c r="H146" s="25"/>
      <c r="I146" s="25"/>
      <c r="J146" s="25"/>
    </row>
    <row r="147" spans="1:10" s="40" customFormat="1">
      <c r="A147" s="48"/>
      <c r="B147" s="25"/>
      <c r="C147" s="25"/>
      <c r="D147" s="25"/>
      <c r="E147" s="25"/>
      <c r="F147" s="25"/>
      <c r="G147" s="25"/>
      <c r="H147" s="25"/>
      <c r="I147" s="25"/>
      <c r="J147" s="25"/>
    </row>
    <row r="148" spans="1:10" s="40" customFormat="1">
      <c r="A148" s="48"/>
      <c r="B148" s="25"/>
      <c r="C148" s="25"/>
      <c r="D148" s="25"/>
      <c r="E148" s="25"/>
      <c r="F148" s="25"/>
      <c r="G148" s="25"/>
      <c r="H148" s="25"/>
      <c r="I148" s="25"/>
      <c r="J148" s="25"/>
    </row>
    <row r="149" spans="1:10" s="40" customFormat="1">
      <c r="A149" s="48"/>
      <c r="B149" s="25"/>
      <c r="C149" s="25"/>
      <c r="D149" s="25"/>
      <c r="E149" s="25"/>
      <c r="F149" s="25"/>
      <c r="G149" s="25"/>
      <c r="H149" s="25"/>
      <c r="I149" s="25"/>
      <c r="J149" s="25"/>
    </row>
    <row r="150" spans="1:10" s="40" customFormat="1">
      <c r="A150" s="48"/>
      <c r="B150" s="25"/>
      <c r="C150" s="25"/>
      <c r="D150" s="25"/>
      <c r="E150" s="25"/>
      <c r="F150" s="25"/>
      <c r="G150" s="25"/>
      <c r="H150" s="25"/>
      <c r="I150" s="25"/>
      <c r="J150" s="25"/>
    </row>
    <row r="151" spans="1:10" s="40" customFormat="1">
      <c r="A151" s="48"/>
      <c r="B151" s="25"/>
      <c r="C151" s="25"/>
      <c r="D151" s="25"/>
      <c r="E151" s="25"/>
      <c r="F151" s="25"/>
      <c r="G151" s="25"/>
      <c r="H151" s="25"/>
      <c r="I151" s="25"/>
      <c r="J151" s="25"/>
    </row>
    <row r="152" spans="1:10" s="40" customFormat="1">
      <c r="A152" s="48"/>
      <c r="B152" s="25"/>
      <c r="C152" s="25"/>
      <c r="D152" s="25"/>
      <c r="E152" s="25"/>
      <c r="F152" s="25"/>
      <c r="G152" s="25"/>
      <c r="H152" s="25"/>
      <c r="I152" s="25"/>
      <c r="J152" s="25"/>
    </row>
    <row r="153" spans="1:10" s="40" customFormat="1">
      <c r="A153" s="48"/>
      <c r="B153" s="25"/>
      <c r="C153" s="25"/>
      <c r="D153" s="25"/>
      <c r="E153" s="25"/>
      <c r="F153" s="25"/>
      <c r="G153" s="25"/>
      <c r="H153" s="25"/>
      <c r="I153" s="25"/>
      <c r="J153" s="25"/>
    </row>
    <row r="154" spans="1:10" s="40" customFormat="1">
      <c r="A154" s="48"/>
      <c r="B154" s="25"/>
      <c r="C154" s="25"/>
      <c r="D154" s="25"/>
      <c r="E154" s="25"/>
      <c r="F154" s="25"/>
      <c r="G154" s="25"/>
      <c r="H154" s="25"/>
      <c r="I154" s="25"/>
      <c r="J154" s="25"/>
    </row>
    <row r="155" spans="1:10" s="40" customFormat="1">
      <c r="A155" s="48"/>
      <c r="B155" s="25"/>
      <c r="C155" s="25"/>
      <c r="D155" s="25"/>
      <c r="E155" s="25"/>
      <c r="F155" s="25"/>
      <c r="G155" s="25"/>
      <c r="H155" s="25"/>
      <c r="I155" s="25"/>
      <c r="J155" s="25"/>
    </row>
    <row r="156" spans="1:10" s="40" customFormat="1">
      <c r="A156" s="48"/>
      <c r="B156" s="25"/>
      <c r="C156" s="25"/>
      <c r="D156" s="25"/>
      <c r="E156" s="25"/>
      <c r="F156" s="25"/>
      <c r="G156" s="25"/>
      <c r="H156" s="25"/>
      <c r="I156" s="25"/>
      <c r="J156" s="25"/>
    </row>
    <row r="157" spans="1:10" s="40" customFormat="1">
      <c r="A157" s="48"/>
      <c r="B157" s="25"/>
      <c r="C157" s="25"/>
      <c r="D157" s="25"/>
      <c r="E157" s="25"/>
      <c r="F157" s="25"/>
      <c r="G157" s="25"/>
      <c r="H157" s="25"/>
      <c r="I157" s="25"/>
      <c r="J157" s="25"/>
    </row>
    <row r="158" spans="1:10" s="40" customFormat="1">
      <c r="A158" s="48"/>
      <c r="B158" s="25"/>
      <c r="C158" s="25"/>
      <c r="D158" s="25"/>
      <c r="E158" s="25"/>
      <c r="F158" s="25"/>
      <c r="G158" s="25"/>
      <c r="H158" s="25"/>
      <c r="I158" s="25"/>
      <c r="J158" s="25"/>
    </row>
    <row r="159" spans="1:10" s="40" customFormat="1">
      <c r="A159" s="48"/>
      <c r="B159" s="25"/>
      <c r="C159" s="25"/>
      <c r="D159" s="25"/>
      <c r="E159" s="25"/>
      <c r="F159" s="25"/>
      <c r="G159" s="25"/>
      <c r="H159" s="25"/>
      <c r="I159" s="25"/>
      <c r="J159" s="25"/>
    </row>
    <row r="160" spans="1:10" s="40" customFormat="1">
      <c r="A160" s="48"/>
      <c r="B160" s="25"/>
      <c r="C160" s="25"/>
      <c r="D160" s="25"/>
      <c r="E160" s="25"/>
      <c r="F160" s="25"/>
      <c r="G160" s="25"/>
      <c r="H160" s="25"/>
      <c r="I160" s="25"/>
      <c r="J160" s="25"/>
    </row>
    <row r="161" spans="1:10" s="40" customFormat="1">
      <c r="A161" s="48"/>
      <c r="B161" s="25"/>
      <c r="C161" s="25"/>
      <c r="D161" s="25"/>
      <c r="E161" s="25"/>
      <c r="F161" s="25"/>
      <c r="G161" s="25"/>
      <c r="H161" s="25"/>
      <c r="I161" s="25"/>
      <c r="J161" s="25"/>
    </row>
    <row r="162" spans="1:10" s="40" customFormat="1">
      <c r="A162" s="48"/>
      <c r="B162" s="25"/>
      <c r="C162" s="25"/>
      <c r="D162" s="25"/>
      <c r="E162" s="25"/>
      <c r="F162" s="25"/>
      <c r="G162" s="25"/>
      <c r="H162" s="25"/>
      <c r="I162" s="25"/>
      <c r="J162" s="25"/>
    </row>
    <row r="163" spans="1:10" s="40" customFormat="1">
      <c r="A163" s="48"/>
      <c r="B163" s="25"/>
      <c r="C163" s="25"/>
      <c r="D163" s="25"/>
      <c r="E163" s="25"/>
      <c r="F163" s="25"/>
      <c r="G163" s="25"/>
      <c r="H163" s="25"/>
      <c r="I163" s="25"/>
      <c r="J163" s="25"/>
    </row>
    <row r="164" spans="1:10" s="40" customFormat="1">
      <c r="A164" s="48"/>
      <c r="B164" s="25"/>
      <c r="C164" s="25"/>
      <c r="D164" s="25"/>
      <c r="E164" s="25"/>
      <c r="F164" s="25"/>
      <c r="G164" s="25"/>
      <c r="H164" s="25"/>
      <c r="I164" s="25"/>
      <c r="J164" s="25"/>
    </row>
    <row r="165" spans="1:10" s="40" customFormat="1">
      <c r="A165" s="48"/>
      <c r="B165" s="25"/>
      <c r="C165" s="25"/>
      <c r="D165" s="25"/>
      <c r="E165" s="25"/>
      <c r="F165" s="25"/>
      <c r="G165" s="25"/>
      <c r="H165" s="25"/>
      <c r="I165" s="25"/>
      <c r="J165" s="25"/>
    </row>
    <row r="166" spans="1:10" s="40" customFormat="1">
      <c r="A166" s="48"/>
      <c r="B166" s="25"/>
      <c r="C166" s="25"/>
      <c r="D166" s="25"/>
      <c r="E166" s="25"/>
      <c r="F166" s="25"/>
      <c r="G166" s="25"/>
      <c r="H166" s="25"/>
      <c r="I166" s="25"/>
      <c r="J166" s="25"/>
    </row>
    <row r="167" spans="1:10" s="40" customFormat="1">
      <c r="A167" s="48"/>
      <c r="B167" s="25"/>
      <c r="C167" s="25"/>
      <c r="D167" s="25"/>
      <c r="E167" s="25"/>
      <c r="F167" s="25"/>
      <c r="G167" s="25"/>
      <c r="H167" s="25"/>
      <c r="I167" s="25"/>
      <c r="J167" s="25"/>
    </row>
    <row r="168" spans="1:10" s="40" customFormat="1">
      <c r="A168" s="48"/>
      <c r="B168" s="25"/>
      <c r="C168" s="25"/>
      <c r="D168" s="25"/>
      <c r="E168" s="25"/>
      <c r="F168" s="25"/>
      <c r="G168" s="25"/>
      <c r="H168" s="25"/>
      <c r="I168" s="25"/>
      <c r="J168" s="25"/>
    </row>
    <row r="169" spans="1:10" s="40" customFormat="1">
      <c r="A169" s="48"/>
      <c r="B169" s="25"/>
      <c r="C169" s="25"/>
      <c r="D169" s="25"/>
      <c r="E169" s="25"/>
      <c r="F169" s="25"/>
      <c r="G169" s="25"/>
      <c r="H169" s="25"/>
      <c r="I169" s="25"/>
      <c r="J169" s="25"/>
    </row>
    <row r="170" spans="1:10" s="40" customFormat="1">
      <c r="A170" s="48"/>
      <c r="B170" s="25"/>
      <c r="C170" s="25"/>
      <c r="D170" s="25"/>
      <c r="E170" s="25"/>
      <c r="F170" s="25"/>
      <c r="G170" s="25"/>
      <c r="H170" s="25"/>
      <c r="I170" s="25"/>
      <c r="J170" s="25"/>
    </row>
    <row r="171" spans="1:10" s="40" customFormat="1">
      <c r="A171" s="48"/>
      <c r="B171" s="25"/>
      <c r="C171" s="25"/>
      <c r="D171" s="25"/>
      <c r="E171" s="25"/>
      <c r="F171" s="25"/>
      <c r="G171" s="25"/>
      <c r="H171" s="25"/>
      <c r="I171" s="25"/>
      <c r="J171" s="25"/>
    </row>
    <row r="172" spans="1:10" s="40" customFormat="1">
      <c r="A172" s="48"/>
      <c r="B172" s="25"/>
      <c r="C172" s="25"/>
      <c r="D172" s="25"/>
      <c r="E172" s="25"/>
      <c r="F172" s="25"/>
      <c r="G172" s="25"/>
      <c r="H172" s="25"/>
      <c r="I172" s="25"/>
      <c r="J172" s="25"/>
    </row>
    <row r="173" spans="1:10" s="40" customFormat="1">
      <c r="A173" s="48"/>
      <c r="B173" s="25"/>
      <c r="C173" s="25"/>
      <c r="D173" s="25"/>
      <c r="E173" s="25"/>
      <c r="F173" s="25"/>
      <c r="G173" s="25"/>
      <c r="H173" s="25"/>
      <c r="I173" s="25"/>
      <c r="J173" s="25"/>
    </row>
    <row r="174" spans="1:10" s="40" customFormat="1">
      <c r="A174" s="48"/>
      <c r="B174" s="25"/>
      <c r="C174" s="25"/>
      <c r="D174" s="25"/>
      <c r="E174" s="25"/>
      <c r="F174" s="25"/>
      <c r="G174" s="25"/>
      <c r="H174" s="25"/>
      <c r="I174" s="25"/>
      <c r="J174" s="25"/>
    </row>
    <row r="175" spans="1:10" s="40" customFormat="1">
      <c r="A175" s="48"/>
      <c r="B175" s="25"/>
      <c r="C175" s="25"/>
      <c r="D175" s="25"/>
      <c r="E175" s="25"/>
      <c r="F175" s="25"/>
      <c r="G175" s="25"/>
      <c r="H175" s="25"/>
      <c r="I175" s="25"/>
      <c r="J175" s="25"/>
    </row>
    <row r="176" spans="1:10" s="40" customFormat="1">
      <c r="A176" s="48"/>
      <c r="B176" s="25"/>
      <c r="C176" s="25"/>
      <c r="D176" s="25"/>
      <c r="E176" s="25"/>
      <c r="F176" s="25"/>
      <c r="G176" s="25"/>
      <c r="H176" s="25"/>
      <c r="I176" s="25"/>
      <c r="J176" s="25"/>
    </row>
    <row r="177" spans="1:10" s="40" customFormat="1">
      <c r="A177" s="48"/>
      <c r="B177" s="25"/>
      <c r="C177" s="25"/>
      <c r="D177" s="25"/>
      <c r="E177" s="25"/>
      <c r="F177" s="25"/>
      <c r="G177" s="25"/>
      <c r="H177" s="25"/>
      <c r="I177" s="25"/>
      <c r="J177" s="25"/>
    </row>
    <row r="178" spans="1:10" s="40" customFormat="1">
      <c r="A178" s="48"/>
      <c r="B178" s="25"/>
      <c r="C178" s="25"/>
      <c r="D178" s="25"/>
      <c r="E178" s="25"/>
      <c r="F178" s="25"/>
      <c r="G178" s="25"/>
      <c r="H178" s="25"/>
      <c r="I178" s="25"/>
      <c r="J178" s="25"/>
    </row>
    <row r="179" spans="1:10" s="40" customFormat="1">
      <c r="A179" s="48"/>
      <c r="B179" s="25"/>
      <c r="C179" s="25"/>
      <c r="D179" s="25"/>
      <c r="E179" s="25"/>
      <c r="F179" s="25"/>
      <c r="G179" s="25"/>
      <c r="H179" s="25"/>
      <c r="I179" s="25"/>
      <c r="J179" s="25"/>
    </row>
    <row r="180" spans="1:10" s="40" customFormat="1">
      <c r="A180" s="48"/>
      <c r="B180" s="25"/>
      <c r="C180" s="25"/>
      <c r="D180" s="25"/>
      <c r="E180" s="25"/>
      <c r="F180" s="25"/>
      <c r="G180" s="25"/>
      <c r="H180" s="25"/>
      <c r="I180" s="25"/>
      <c r="J180" s="25"/>
    </row>
    <row r="181" spans="1:10" s="40" customFormat="1">
      <c r="A181" s="48"/>
      <c r="B181" s="25"/>
      <c r="C181" s="25"/>
      <c r="D181" s="25"/>
      <c r="E181" s="25"/>
      <c r="F181" s="25"/>
      <c r="G181" s="25"/>
      <c r="H181" s="25"/>
      <c r="I181" s="25"/>
      <c r="J181" s="25"/>
    </row>
    <row r="182" spans="1:10" s="40" customFormat="1">
      <c r="A182" s="48"/>
      <c r="B182" s="25"/>
      <c r="C182" s="25"/>
      <c r="D182" s="25"/>
      <c r="E182" s="25"/>
      <c r="F182" s="25"/>
      <c r="G182" s="25"/>
      <c r="H182" s="25"/>
      <c r="I182" s="25"/>
      <c r="J182" s="25"/>
    </row>
    <row r="183" spans="1:10" s="40" customFormat="1">
      <c r="A183" s="48"/>
      <c r="B183" s="25"/>
      <c r="C183" s="25"/>
      <c r="D183" s="25"/>
      <c r="E183" s="25"/>
      <c r="F183" s="25"/>
      <c r="G183" s="25"/>
      <c r="H183" s="25"/>
      <c r="I183" s="25"/>
      <c r="J183" s="25"/>
    </row>
    <row r="184" spans="1:10" s="40" customFormat="1">
      <c r="A184" s="48"/>
      <c r="B184" s="25"/>
      <c r="C184" s="25"/>
      <c r="D184" s="25"/>
      <c r="E184" s="25"/>
      <c r="F184" s="25"/>
      <c r="G184" s="25"/>
      <c r="H184" s="25"/>
      <c r="I184" s="25"/>
      <c r="J184" s="25"/>
    </row>
    <row r="185" spans="1:10" s="40" customFormat="1">
      <c r="A185" s="48"/>
      <c r="B185" s="25"/>
      <c r="C185" s="25"/>
      <c r="D185" s="25"/>
      <c r="E185" s="25"/>
      <c r="F185" s="25"/>
      <c r="G185" s="25"/>
      <c r="H185" s="25"/>
      <c r="I185" s="25"/>
      <c r="J185" s="25"/>
    </row>
    <row r="186" spans="1:10" s="40" customFormat="1">
      <c r="A186" s="48"/>
      <c r="B186" s="25"/>
      <c r="C186" s="25"/>
      <c r="D186" s="25"/>
      <c r="E186" s="25"/>
      <c r="F186" s="25"/>
      <c r="G186" s="25"/>
      <c r="H186" s="25"/>
      <c r="I186" s="25"/>
      <c r="J186" s="25"/>
    </row>
    <row r="187" spans="1:10" s="40" customFormat="1">
      <c r="A187" s="48"/>
      <c r="B187" s="25"/>
      <c r="C187" s="25"/>
      <c r="D187" s="25"/>
      <c r="E187" s="25"/>
      <c r="F187" s="25"/>
      <c r="G187" s="25"/>
      <c r="H187" s="25"/>
      <c r="I187" s="25"/>
      <c r="J187" s="25"/>
    </row>
    <row r="188" spans="1:10" s="40" customFormat="1">
      <c r="A188" s="48"/>
      <c r="B188" s="25"/>
      <c r="C188" s="25"/>
      <c r="D188" s="25"/>
      <c r="E188" s="25"/>
      <c r="F188" s="25"/>
      <c r="G188" s="25"/>
      <c r="H188" s="25"/>
      <c r="I188" s="25"/>
      <c r="J188" s="25"/>
    </row>
    <row r="189" spans="1:10" s="40" customFormat="1">
      <c r="A189" s="48"/>
      <c r="B189" s="25"/>
      <c r="C189" s="25"/>
      <c r="D189" s="25"/>
      <c r="E189" s="25"/>
      <c r="F189" s="25"/>
      <c r="G189" s="25"/>
      <c r="H189" s="25"/>
      <c r="I189" s="25"/>
      <c r="J189" s="25"/>
    </row>
    <row r="190" spans="1:10" s="40" customFormat="1">
      <c r="A190" s="48"/>
      <c r="B190" s="25"/>
      <c r="C190" s="25"/>
      <c r="D190" s="25"/>
      <c r="E190" s="25"/>
      <c r="F190" s="25"/>
      <c r="G190" s="25"/>
      <c r="H190" s="25"/>
      <c r="I190" s="25"/>
      <c r="J190" s="25"/>
    </row>
    <row r="191" spans="1:10" s="40" customFormat="1">
      <c r="A191" s="48"/>
      <c r="B191" s="25"/>
      <c r="C191" s="25"/>
      <c r="D191" s="25"/>
      <c r="E191" s="25"/>
      <c r="F191" s="25"/>
      <c r="G191" s="25"/>
      <c r="H191" s="25"/>
      <c r="I191" s="25"/>
      <c r="J191" s="25"/>
    </row>
    <row r="192" spans="1:10" s="40" customFormat="1">
      <c r="A192" s="48"/>
      <c r="B192" s="25"/>
      <c r="C192" s="25"/>
      <c r="D192" s="25"/>
      <c r="E192" s="25"/>
      <c r="F192" s="25"/>
      <c r="G192" s="25"/>
      <c r="H192" s="25"/>
      <c r="I192" s="25"/>
      <c r="J192" s="25"/>
    </row>
    <row r="193" spans="1:10" s="40" customFormat="1">
      <c r="A193" s="48"/>
      <c r="B193" s="25"/>
      <c r="C193" s="25"/>
      <c r="D193" s="25"/>
      <c r="E193" s="25"/>
      <c r="F193" s="25"/>
      <c r="G193" s="25"/>
      <c r="H193" s="25"/>
      <c r="I193" s="25"/>
      <c r="J193" s="25"/>
    </row>
    <row r="194" spans="1:10" s="40" customFormat="1">
      <c r="A194" s="48"/>
      <c r="B194" s="25"/>
      <c r="C194" s="25"/>
      <c r="D194" s="25"/>
      <c r="E194" s="25"/>
      <c r="F194" s="25"/>
      <c r="G194" s="25"/>
      <c r="H194" s="25"/>
      <c r="I194" s="25"/>
      <c r="J194" s="25"/>
    </row>
    <row r="195" spans="1:10" s="40" customFormat="1">
      <c r="A195" s="48"/>
      <c r="B195" s="25"/>
      <c r="C195" s="25"/>
      <c r="D195" s="25"/>
      <c r="E195" s="25"/>
      <c r="F195" s="25"/>
      <c r="G195" s="25"/>
      <c r="H195" s="25"/>
      <c r="I195" s="25"/>
      <c r="J195" s="25"/>
    </row>
    <row r="196" spans="1:10" s="40" customFormat="1">
      <c r="A196" s="48"/>
      <c r="B196" s="25"/>
      <c r="C196" s="25"/>
      <c r="D196" s="25"/>
      <c r="E196" s="25"/>
      <c r="F196" s="25"/>
      <c r="G196" s="25"/>
      <c r="H196" s="25"/>
      <c r="I196" s="25"/>
      <c r="J196" s="25"/>
    </row>
    <row r="197" spans="1:10" s="40" customFormat="1">
      <c r="A197" s="48"/>
      <c r="B197" s="25"/>
      <c r="C197" s="25"/>
      <c r="D197" s="25"/>
      <c r="E197" s="25"/>
      <c r="F197" s="25"/>
      <c r="G197" s="25"/>
      <c r="H197" s="25"/>
      <c r="I197" s="25"/>
      <c r="J197" s="25"/>
    </row>
    <row r="198" spans="1:10" s="40" customFormat="1">
      <c r="A198" s="48"/>
      <c r="B198" s="25"/>
      <c r="C198" s="25"/>
      <c r="D198" s="25"/>
      <c r="E198" s="25"/>
      <c r="F198" s="25"/>
      <c r="G198" s="25"/>
      <c r="H198" s="25"/>
      <c r="I198" s="25"/>
      <c r="J198" s="25"/>
    </row>
    <row r="199" spans="1:10" s="40" customFormat="1">
      <c r="A199" s="48"/>
      <c r="B199" s="25"/>
      <c r="C199" s="25"/>
      <c r="D199" s="25"/>
      <c r="E199" s="25"/>
      <c r="F199" s="25"/>
      <c r="G199" s="25"/>
      <c r="H199" s="25"/>
      <c r="I199" s="25"/>
      <c r="J199" s="25"/>
    </row>
    <row r="200" spans="1:10" s="40" customFormat="1">
      <c r="A200" s="48"/>
      <c r="B200" s="25"/>
      <c r="C200" s="25"/>
      <c r="D200" s="25"/>
      <c r="E200" s="25"/>
      <c r="F200" s="25"/>
      <c r="G200" s="25"/>
      <c r="H200" s="25"/>
      <c r="I200" s="25"/>
      <c r="J200" s="25"/>
    </row>
    <row r="201" spans="1:10" s="40" customFormat="1">
      <c r="A201" s="48"/>
      <c r="B201" s="25"/>
      <c r="C201" s="25"/>
      <c r="D201" s="25"/>
      <c r="E201" s="25"/>
      <c r="F201" s="25"/>
      <c r="G201" s="25"/>
      <c r="H201" s="25"/>
      <c r="I201" s="25"/>
      <c r="J201" s="25"/>
    </row>
    <row r="202" spans="1:10" s="40" customFormat="1">
      <c r="A202" s="48"/>
      <c r="B202" s="25"/>
      <c r="C202" s="25"/>
      <c r="D202" s="25"/>
      <c r="E202" s="25"/>
      <c r="F202" s="25"/>
      <c r="G202" s="25"/>
      <c r="H202" s="25"/>
      <c r="I202" s="25"/>
      <c r="J202" s="25"/>
    </row>
    <row r="203" spans="1:10" s="40" customFormat="1">
      <c r="A203" s="48"/>
      <c r="B203" s="25"/>
      <c r="C203" s="25"/>
      <c r="D203" s="25"/>
      <c r="E203" s="25"/>
      <c r="F203" s="25"/>
      <c r="G203" s="25"/>
      <c r="H203" s="25"/>
      <c r="I203" s="25"/>
      <c r="J203" s="25"/>
    </row>
    <row r="204" spans="1:10" s="40" customFormat="1">
      <c r="A204" s="48"/>
      <c r="B204" s="25"/>
      <c r="C204" s="25"/>
      <c r="D204" s="25"/>
      <c r="E204" s="25"/>
      <c r="F204" s="25"/>
      <c r="G204" s="25"/>
      <c r="H204" s="25"/>
      <c r="I204" s="25"/>
      <c r="J204" s="25"/>
    </row>
    <row r="205" spans="1:10" s="40" customFormat="1">
      <c r="A205" s="48"/>
      <c r="B205" s="25"/>
      <c r="C205" s="25"/>
      <c r="D205" s="25"/>
      <c r="E205" s="25"/>
      <c r="F205" s="25"/>
      <c r="G205" s="25"/>
      <c r="H205" s="25"/>
      <c r="I205" s="25"/>
      <c r="J205" s="25"/>
    </row>
    <row r="206" spans="1:10" s="40" customFormat="1">
      <c r="A206" s="48"/>
      <c r="B206" s="25"/>
      <c r="C206" s="25"/>
      <c r="D206" s="25"/>
      <c r="E206" s="25"/>
      <c r="F206" s="25"/>
      <c r="G206" s="25"/>
      <c r="H206" s="25"/>
      <c r="I206" s="25"/>
      <c r="J206" s="25"/>
    </row>
    <row r="207" spans="1:10" s="40" customFormat="1">
      <c r="A207" s="48"/>
      <c r="B207" s="25"/>
      <c r="C207" s="25"/>
      <c r="D207" s="25"/>
      <c r="E207" s="25"/>
      <c r="F207" s="25"/>
      <c r="G207" s="25"/>
      <c r="H207" s="25"/>
      <c r="I207" s="25"/>
      <c r="J207" s="25"/>
    </row>
    <row r="208" spans="1:10" s="40" customFormat="1">
      <c r="A208" s="48"/>
      <c r="B208" s="25"/>
      <c r="C208" s="25"/>
      <c r="D208" s="25"/>
      <c r="E208" s="25"/>
      <c r="F208" s="25"/>
      <c r="G208" s="25"/>
      <c r="H208" s="25"/>
      <c r="I208" s="25"/>
      <c r="J208" s="25"/>
    </row>
    <row r="209" spans="1:10" s="40" customFormat="1">
      <c r="A209" s="48"/>
      <c r="B209" s="25"/>
      <c r="C209" s="25"/>
      <c r="D209" s="25"/>
      <c r="E209" s="25"/>
      <c r="F209" s="25"/>
      <c r="G209" s="25"/>
      <c r="H209" s="25"/>
      <c r="I209" s="25"/>
      <c r="J209" s="25"/>
    </row>
    <row r="210" spans="1:10" s="40" customFormat="1">
      <c r="A210" s="48"/>
      <c r="B210" s="25"/>
      <c r="C210" s="25"/>
      <c r="D210" s="25"/>
      <c r="E210" s="25"/>
      <c r="F210" s="25"/>
      <c r="G210" s="25"/>
      <c r="H210" s="25"/>
      <c r="I210" s="25"/>
      <c r="J210" s="25"/>
    </row>
    <row r="211" spans="1:10" s="40" customFormat="1">
      <c r="A211" s="48"/>
      <c r="B211" s="25"/>
      <c r="C211" s="25"/>
      <c r="D211" s="25"/>
      <c r="E211" s="25"/>
      <c r="F211" s="25"/>
      <c r="G211" s="25"/>
      <c r="H211" s="25"/>
      <c r="I211" s="25"/>
      <c r="J211" s="25"/>
    </row>
    <row r="212" spans="1:10" s="40" customFormat="1">
      <c r="A212" s="48"/>
      <c r="B212" s="25"/>
      <c r="C212" s="25"/>
      <c r="D212" s="25"/>
      <c r="E212" s="25"/>
      <c r="F212" s="25"/>
      <c r="G212" s="25"/>
      <c r="H212" s="25"/>
      <c r="I212" s="25"/>
      <c r="J212" s="25"/>
    </row>
    <row r="213" spans="1:10" s="40" customFormat="1">
      <c r="A213" s="48"/>
      <c r="B213" s="25"/>
      <c r="C213" s="25"/>
      <c r="D213" s="25"/>
      <c r="E213" s="25"/>
      <c r="F213" s="25"/>
      <c r="G213" s="25"/>
      <c r="H213" s="25"/>
      <c r="I213" s="25"/>
      <c r="J213" s="25"/>
    </row>
    <row r="214" spans="1:10" s="40" customFormat="1">
      <c r="A214" s="48"/>
      <c r="B214" s="25"/>
      <c r="C214" s="25"/>
      <c r="D214" s="25"/>
      <c r="E214" s="25"/>
      <c r="F214" s="25"/>
      <c r="G214" s="25"/>
      <c r="H214" s="25"/>
      <c r="I214" s="25"/>
      <c r="J214" s="25"/>
    </row>
    <row r="215" spans="1:10" s="40" customFormat="1">
      <c r="A215" s="48"/>
      <c r="B215" s="25"/>
      <c r="C215" s="25"/>
      <c r="D215" s="25"/>
      <c r="E215" s="25"/>
      <c r="F215" s="25"/>
      <c r="G215" s="25"/>
      <c r="H215" s="25"/>
      <c r="I215" s="25"/>
      <c r="J215" s="25"/>
    </row>
    <row r="216" spans="1:10" s="40" customFormat="1">
      <c r="A216" s="48"/>
      <c r="B216" s="25"/>
      <c r="C216" s="25"/>
      <c r="D216" s="25"/>
      <c r="E216" s="25"/>
      <c r="F216" s="25"/>
      <c r="G216" s="25"/>
      <c r="H216" s="25"/>
      <c r="I216" s="25"/>
      <c r="J216" s="25"/>
    </row>
    <row r="217" spans="1:10" s="40" customFormat="1">
      <c r="A217" s="48"/>
      <c r="B217" s="25"/>
      <c r="C217" s="25"/>
      <c r="D217" s="25"/>
      <c r="E217" s="25"/>
      <c r="F217" s="25"/>
      <c r="G217" s="25"/>
      <c r="H217" s="25"/>
      <c r="I217" s="25"/>
      <c r="J217" s="25"/>
    </row>
    <row r="218" spans="1:10" s="40" customFormat="1">
      <c r="A218" s="48"/>
      <c r="B218" s="25"/>
      <c r="C218" s="25"/>
      <c r="D218" s="25"/>
      <c r="E218" s="25"/>
      <c r="F218" s="25"/>
      <c r="G218" s="25"/>
      <c r="H218" s="25"/>
      <c r="I218" s="25"/>
      <c r="J218" s="25"/>
    </row>
    <row r="219" spans="1:10" s="40" customFormat="1">
      <c r="A219" s="48"/>
      <c r="B219" s="25"/>
      <c r="C219" s="25"/>
      <c r="D219" s="25"/>
      <c r="E219" s="25"/>
      <c r="F219" s="25"/>
      <c r="G219" s="25"/>
      <c r="H219" s="25"/>
      <c r="I219" s="25"/>
      <c r="J219" s="25"/>
    </row>
    <row r="220" spans="1:10" s="40" customFormat="1">
      <c r="A220" s="48"/>
      <c r="B220" s="25"/>
      <c r="C220" s="25"/>
      <c r="D220" s="25"/>
      <c r="E220" s="25"/>
      <c r="F220" s="25"/>
      <c r="G220" s="25"/>
      <c r="H220" s="25"/>
      <c r="I220" s="25"/>
      <c r="J220" s="25"/>
    </row>
    <row r="221" spans="1:10" s="40" customFormat="1">
      <c r="A221" s="48"/>
      <c r="B221" s="25"/>
      <c r="C221" s="25"/>
      <c r="D221" s="25"/>
      <c r="E221" s="25"/>
      <c r="F221" s="25"/>
      <c r="G221" s="25"/>
      <c r="H221" s="25"/>
      <c r="I221" s="25"/>
      <c r="J221" s="25"/>
    </row>
    <row r="222" spans="1:10" s="40" customFormat="1">
      <c r="A222" s="48"/>
      <c r="B222" s="25"/>
      <c r="C222" s="25"/>
      <c r="D222" s="25"/>
      <c r="E222" s="25"/>
      <c r="F222" s="25"/>
      <c r="G222" s="25"/>
      <c r="H222" s="25"/>
      <c r="I222" s="25"/>
      <c r="J222" s="25"/>
    </row>
    <row r="223" spans="1:10" s="40" customFormat="1">
      <c r="A223" s="48"/>
      <c r="B223" s="25"/>
      <c r="C223" s="25"/>
      <c r="D223" s="25"/>
      <c r="E223" s="25"/>
      <c r="F223" s="25"/>
      <c r="G223" s="25"/>
      <c r="H223" s="25"/>
      <c r="I223" s="25"/>
      <c r="J223" s="25"/>
    </row>
    <row r="224" spans="1:10" s="40" customFormat="1">
      <c r="A224" s="48"/>
      <c r="B224" s="25"/>
      <c r="C224" s="25"/>
      <c r="D224" s="25"/>
      <c r="E224" s="25"/>
      <c r="F224" s="25"/>
      <c r="G224" s="25"/>
      <c r="H224" s="25"/>
      <c r="I224" s="25"/>
      <c r="J224" s="25"/>
    </row>
    <row r="225" spans="1:10" s="40" customFormat="1">
      <c r="A225" s="48"/>
      <c r="B225" s="25"/>
      <c r="C225" s="25"/>
      <c r="D225" s="25"/>
      <c r="E225" s="25"/>
      <c r="F225" s="25"/>
      <c r="G225" s="25"/>
      <c r="H225" s="25"/>
      <c r="I225" s="25"/>
      <c r="J225" s="25"/>
    </row>
    <row r="226" spans="1:10" s="40" customFormat="1">
      <c r="A226" s="48"/>
      <c r="B226" s="25"/>
      <c r="C226" s="25"/>
      <c r="D226" s="25"/>
      <c r="E226" s="25"/>
      <c r="F226" s="25"/>
      <c r="G226" s="25"/>
      <c r="H226" s="25"/>
      <c r="I226" s="25"/>
      <c r="J226" s="25"/>
    </row>
    <row r="227" spans="1:10" s="40" customFormat="1">
      <c r="A227" s="48"/>
      <c r="B227" s="25"/>
      <c r="C227" s="25"/>
      <c r="D227" s="25"/>
      <c r="E227" s="25"/>
      <c r="F227" s="25"/>
      <c r="G227" s="25"/>
      <c r="H227" s="25"/>
      <c r="I227" s="25"/>
      <c r="J227" s="25"/>
    </row>
    <row r="228" spans="1:10" s="40" customFormat="1">
      <c r="A228" s="48"/>
      <c r="B228" s="25"/>
      <c r="C228" s="25"/>
      <c r="D228" s="25"/>
      <c r="E228" s="25"/>
      <c r="F228" s="25"/>
      <c r="G228" s="25"/>
      <c r="H228" s="25"/>
      <c r="I228" s="25"/>
      <c r="J228" s="25"/>
    </row>
    <row r="229" spans="1:10" s="40" customFormat="1">
      <c r="A229" s="48"/>
      <c r="B229" s="25"/>
      <c r="C229" s="25"/>
      <c r="D229" s="25"/>
      <c r="E229" s="25"/>
      <c r="F229" s="25"/>
      <c r="G229" s="25"/>
      <c r="H229" s="25"/>
      <c r="I229" s="25"/>
      <c r="J229" s="25"/>
    </row>
    <row r="230" spans="1:10" s="40" customFormat="1">
      <c r="A230" s="48"/>
      <c r="B230" s="25"/>
      <c r="C230" s="25"/>
      <c r="D230" s="25"/>
      <c r="E230" s="25"/>
      <c r="F230" s="25"/>
      <c r="G230" s="25"/>
      <c r="H230" s="25"/>
      <c r="I230" s="25"/>
      <c r="J230" s="25"/>
    </row>
    <row r="231" spans="1:10" s="40" customFormat="1">
      <c r="A231" s="48"/>
      <c r="B231" s="25"/>
      <c r="C231" s="25"/>
      <c r="D231" s="25"/>
      <c r="E231" s="25"/>
      <c r="F231" s="25"/>
      <c r="G231" s="25"/>
      <c r="H231" s="25"/>
      <c r="I231" s="25"/>
      <c r="J231" s="25"/>
    </row>
    <row r="232" spans="1:10" s="40" customFormat="1">
      <c r="A232" s="48"/>
      <c r="B232" s="25"/>
      <c r="C232" s="25"/>
      <c r="D232" s="25"/>
      <c r="E232" s="25"/>
      <c r="F232" s="25"/>
      <c r="G232" s="25"/>
      <c r="H232" s="25"/>
      <c r="I232" s="25"/>
      <c r="J232" s="25"/>
    </row>
    <row r="233" spans="1:10" s="40" customFormat="1">
      <c r="A233" s="48"/>
      <c r="B233" s="25"/>
      <c r="C233" s="25"/>
      <c r="D233" s="25"/>
      <c r="E233" s="25"/>
      <c r="F233" s="25"/>
      <c r="G233" s="25"/>
      <c r="H233" s="25"/>
      <c r="I233" s="25"/>
      <c r="J233" s="25"/>
    </row>
    <row r="234" spans="1:10" s="40" customFormat="1">
      <c r="A234" s="48"/>
      <c r="B234" s="25"/>
      <c r="C234" s="25"/>
      <c r="D234" s="25"/>
      <c r="E234" s="25"/>
      <c r="F234" s="25"/>
      <c r="G234" s="25"/>
      <c r="H234" s="25"/>
      <c r="I234" s="25"/>
      <c r="J234" s="25"/>
    </row>
    <row r="235" spans="1:10" s="40" customFormat="1">
      <c r="A235" s="48"/>
      <c r="B235" s="25"/>
      <c r="C235" s="25"/>
      <c r="D235" s="25"/>
      <c r="E235" s="25"/>
      <c r="F235" s="25"/>
      <c r="G235" s="25"/>
      <c r="H235" s="25"/>
      <c r="I235" s="25"/>
      <c r="J235" s="25"/>
    </row>
    <row r="236" spans="1:10" s="40" customFormat="1">
      <c r="A236" s="48"/>
      <c r="B236" s="25"/>
      <c r="C236" s="25"/>
      <c r="D236" s="25"/>
      <c r="E236" s="25"/>
      <c r="F236" s="25"/>
      <c r="G236" s="25"/>
      <c r="H236" s="25"/>
      <c r="I236" s="25"/>
      <c r="J236" s="25"/>
    </row>
    <row r="237" spans="1:10" s="40" customFormat="1">
      <c r="A237" s="48"/>
      <c r="B237" s="25"/>
      <c r="C237" s="25"/>
      <c r="D237" s="25"/>
      <c r="E237" s="25"/>
      <c r="F237" s="25"/>
      <c r="G237" s="25"/>
      <c r="H237" s="25"/>
      <c r="I237" s="25"/>
      <c r="J237" s="25"/>
    </row>
    <row r="238" spans="1:10" s="40" customFormat="1">
      <c r="A238" s="48"/>
      <c r="B238" s="25"/>
      <c r="C238" s="25"/>
      <c r="D238" s="25"/>
      <c r="E238" s="25"/>
      <c r="F238" s="25"/>
      <c r="G238" s="25"/>
      <c r="H238" s="25"/>
      <c r="I238" s="25"/>
      <c r="J238" s="25"/>
    </row>
    <row r="239" spans="1:10" s="40" customFormat="1">
      <c r="A239" s="48"/>
      <c r="B239" s="25"/>
      <c r="C239" s="25"/>
      <c r="D239" s="25"/>
      <c r="E239" s="25"/>
      <c r="F239" s="25"/>
      <c r="G239" s="25"/>
      <c r="H239" s="25"/>
      <c r="I239" s="25"/>
      <c r="J239" s="25"/>
    </row>
    <row r="240" spans="1:10" s="40" customFormat="1">
      <c r="A240" s="48"/>
      <c r="B240" s="25"/>
      <c r="C240" s="25"/>
      <c r="D240" s="25"/>
      <c r="E240" s="25"/>
      <c r="F240" s="25"/>
      <c r="G240" s="25"/>
      <c r="H240" s="25"/>
      <c r="I240" s="25"/>
      <c r="J240" s="25"/>
    </row>
    <row r="241" spans="1:10" s="40" customFormat="1">
      <c r="A241" s="48"/>
      <c r="B241" s="25"/>
      <c r="C241" s="25"/>
      <c r="D241" s="25"/>
      <c r="E241" s="25"/>
      <c r="F241" s="25"/>
      <c r="G241" s="25"/>
      <c r="H241" s="25"/>
      <c r="I241" s="25"/>
      <c r="J241" s="25"/>
    </row>
    <row r="242" spans="1:10" s="40" customFormat="1">
      <c r="A242" s="48"/>
      <c r="B242" s="25"/>
      <c r="C242" s="25"/>
      <c r="D242" s="25"/>
      <c r="E242" s="25"/>
      <c r="F242" s="25"/>
      <c r="G242" s="25"/>
      <c r="H242" s="25"/>
      <c r="I242" s="25"/>
      <c r="J242" s="25"/>
    </row>
    <row r="243" spans="1:10" s="40" customFormat="1">
      <c r="A243" s="48"/>
      <c r="B243" s="25"/>
      <c r="C243" s="25"/>
      <c r="D243" s="25"/>
      <c r="E243" s="25"/>
      <c r="F243" s="25"/>
      <c r="G243" s="25"/>
      <c r="H243" s="25"/>
      <c r="I243" s="25"/>
      <c r="J243" s="25"/>
    </row>
    <row r="244" spans="1:10" s="40" customFormat="1">
      <c r="A244" s="48"/>
      <c r="B244" s="25"/>
      <c r="C244" s="25"/>
      <c r="D244" s="25"/>
      <c r="E244" s="25"/>
      <c r="F244" s="25"/>
      <c r="G244" s="25"/>
      <c r="H244" s="25"/>
      <c r="I244" s="25"/>
      <c r="J244" s="25"/>
    </row>
    <row r="245" spans="1:10" s="40" customFormat="1">
      <c r="A245" s="48"/>
      <c r="B245" s="25"/>
      <c r="C245" s="25"/>
      <c r="D245" s="25"/>
      <c r="E245" s="25"/>
      <c r="F245" s="25"/>
      <c r="G245" s="25"/>
      <c r="H245" s="25"/>
      <c r="I245" s="25"/>
      <c r="J245" s="25"/>
    </row>
    <row r="246" spans="1:10" s="40" customFormat="1">
      <c r="A246" s="48"/>
      <c r="B246" s="25"/>
      <c r="C246" s="25"/>
      <c r="D246" s="25"/>
      <c r="E246" s="25"/>
      <c r="F246" s="25"/>
      <c r="G246" s="25"/>
      <c r="H246" s="25"/>
      <c r="I246" s="25"/>
      <c r="J246" s="25"/>
    </row>
    <row r="247" spans="1:10" s="40" customFormat="1">
      <c r="A247" s="48"/>
      <c r="B247" s="25"/>
      <c r="C247" s="25"/>
      <c r="D247" s="25"/>
      <c r="E247" s="25"/>
      <c r="F247" s="25"/>
      <c r="G247" s="25"/>
      <c r="H247" s="25"/>
      <c r="I247" s="25"/>
      <c r="J247" s="25"/>
    </row>
    <row r="248" spans="1:10" s="40" customFormat="1">
      <c r="A248" s="48"/>
      <c r="B248" s="25"/>
      <c r="C248" s="25"/>
      <c r="D248" s="25"/>
      <c r="E248" s="25"/>
      <c r="F248" s="25"/>
      <c r="G248" s="25"/>
      <c r="H248" s="25"/>
      <c r="I248" s="25"/>
      <c r="J248" s="25"/>
    </row>
    <row r="249" spans="1:10" s="40" customFormat="1">
      <c r="A249" s="48"/>
      <c r="B249" s="25"/>
      <c r="C249" s="25"/>
      <c r="D249" s="25"/>
      <c r="E249" s="25"/>
      <c r="F249" s="25"/>
      <c r="G249" s="25"/>
      <c r="H249" s="25"/>
      <c r="I249" s="25"/>
      <c r="J249" s="25"/>
    </row>
    <row r="250" spans="1:10" s="40" customFormat="1">
      <c r="A250" s="48"/>
      <c r="B250" s="25"/>
      <c r="C250" s="25"/>
      <c r="D250" s="25"/>
      <c r="E250" s="25"/>
      <c r="F250" s="25"/>
      <c r="G250" s="25"/>
      <c r="H250" s="25"/>
      <c r="I250" s="25"/>
      <c r="J250" s="25"/>
    </row>
    <row r="251" spans="1:10" s="40" customFormat="1">
      <c r="A251" s="48"/>
      <c r="B251" s="25"/>
      <c r="C251" s="25"/>
      <c r="D251" s="25"/>
      <c r="E251" s="25"/>
      <c r="F251" s="25"/>
      <c r="G251" s="25"/>
      <c r="H251" s="25"/>
      <c r="I251" s="25"/>
      <c r="J251" s="25"/>
    </row>
    <row r="252" spans="1:10" s="40" customFormat="1">
      <c r="A252" s="48"/>
      <c r="B252" s="25"/>
      <c r="C252" s="25"/>
      <c r="D252" s="25"/>
      <c r="E252" s="25"/>
      <c r="F252" s="25"/>
      <c r="G252" s="25"/>
      <c r="H252" s="25"/>
      <c r="I252" s="25"/>
      <c r="J252" s="25"/>
    </row>
    <row r="253" spans="1:10" s="40" customFormat="1">
      <c r="A253" s="48"/>
      <c r="B253" s="25"/>
      <c r="C253" s="25"/>
      <c r="D253" s="25"/>
      <c r="E253" s="25"/>
      <c r="F253" s="25"/>
      <c r="G253" s="25"/>
      <c r="H253" s="25"/>
      <c r="I253" s="25"/>
      <c r="J253" s="25"/>
    </row>
    <row r="254" spans="1:10" s="40" customFormat="1">
      <c r="A254" s="48"/>
      <c r="B254" s="25"/>
      <c r="C254" s="25"/>
      <c r="D254" s="25"/>
      <c r="E254" s="25"/>
      <c r="F254" s="25"/>
      <c r="G254" s="25"/>
      <c r="H254" s="25"/>
      <c r="I254" s="25"/>
      <c r="J254" s="25"/>
    </row>
    <row r="255" spans="1:10" s="40" customFormat="1">
      <c r="A255" s="48"/>
      <c r="B255" s="25"/>
      <c r="C255" s="25"/>
      <c r="D255" s="25"/>
      <c r="E255" s="25"/>
      <c r="F255" s="25"/>
      <c r="G255" s="25"/>
      <c r="H255" s="25"/>
      <c r="I255" s="25"/>
      <c r="J255" s="25"/>
    </row>
    <row r="256" spans="1:10" s="40" customFormat="1">
      <c r="A256" s="48"/>
      <c r="B256" s="25"/>
      <c r="C256" s="25"/>
      <c r="D256" s="25"/>
      <c r="E256" s="25"/>
      <c r="F256" s="25"/>
      <c r="G256" s="25"/>
      <c r="H256" s="25"/>
      <c r="I256" s="25"/>
      <c r="J256" s="25"/>
    </row>
    <row r="257" spans="1:10" s="40" customFormat="1">
      <c r="A257" s="48"/>
      <c r="B257" s="25"/>
      <c r="C257" s="25"/>
      <c r="D257" s="25"/>
      <c r="E257" s="25"/>
      <c r="F257" s="25"/>
      <c r="G257" s="25"/>
      <c r="H257" s="25"/>
      <c r="I257" s="25"/>
      <c r="J257" s="25"/>
    </row>
    <row r="258" spans="1:10" s="40" customFormat="1">
      <c r="A258" s="48"/>
      <c r="B258" s="25"/>
      <c r="C258" s="25"/>
      <c r="D258" s="25"/>
      <c r="E258" s="25"/>
      <c r="F258" s="25"/>
      <c r="G258" s="25"/>
      <c r="H258" s="25"/>
      <c r="I258" s="25"/>
      <c r="J258" s="25"/>
    </row>
    <row r="259" spans="1:10" s="40" customFormat="1">
      <c r="A259" s="48"/>
      <c r="B259" s="25"/>
      <c r="C259" s="25"/>
      <c r="D259" s="25"/>
      <c r="E259" s="25"/>
      <c r="F259" s="25"/>
      <c r="G259" s="25"/>
      <c r="H259" s="25"/>
      <c r="I259" s="25"/>
      <c r="J259" s="25"/>
    </row>
    <row r="260" spans="1:10" s="40" customFormat="1">
      <c r="A260" s="48"/>
      <c r="B260" s="25"/>
      <c r="C260" s="25"/>
      <c r="D260" s="25"/>
      <c r="E260" s="25"/>
      <c r="F260" s="25"/>
      <c r="G260" s="25"/>
      <c r="H260" s="25"/>
      <c r="I260" s="25"/>
      <c r="J260" s="25"/>
    </row>
    <row r="261" spans="1:10" s="40" customFormat="1">
      <c r="A261" s="48"/>
      <c r="B261" s="25"/>
      <c r="C261" s="25"/>
      <c r="D261" s="25"/>
      <c r="E261" s="25"/>
      <c r="F261" s="25"/>
      <c r="G261" s="25"/>
      <c r="H261" s="25"/>
      <c r="I261" s="25"/>
      <c r="J261" s="25"/>
    </row>
    <row r="262" spans="1:10" s="40" customFormat="1">
      <c r="A262" s="48"/>
      <c r="B262" s="25"/>
      <c r="C262" s="25"/>
      <c r="D262" s="25"/>
      <c r="E262" s="25"/>
      <c r="F262" s="25"/>
      <c r="G262" s="25"/>
      <c r="H262" s="25"/>
      <c r="I262" s="25"/>
      <c r="J262" s="25"/>
    </row>
    <row r="263" spans="1:10" s="40" customFormat="1">
      <c r="A263" s="48"/>
      <c r="B263" s="25"/>
      <c r="C263" s="25"/>
      <c r="D263" s="25"/>
      <c r="E263" s="25"/>
      <c r="F263" s="25"/>
      <c r="G263" s="25"/>
      <c r="H263" s="25"/>
      <c r="I263" s="25"/>
      <c r="J263" s="25"/>
    </row>
    <row r="264" spans="1:10" s="40" customFormat="1">
      <c r="A264" s="48"/>
      <c r="B264" s="25"/>
      <c r="C264" s="25"/>
      <c r="D264" s="25"/>
      <c r="E264" s="25"/>
      <c r="F264" s="25"/>
      <c r="G264" s="25"/>
      <c r="H264" s="25"/>
      <c r="I264" s="25"/>
      <c r="J264" s="25"/>
    </row>
    <row r="265" spans="1:10" s="40" customFormat="1">
      <c r="A265" s="48"/>
      <c r="B265" s="25"/>
      <c r="C265" s="25"/>
      <c r="D265" s="25"/>
      <c r="E265" s="25"/>
      <c r="F265" s="25"/>
      <c r="G265" s="25"/>
      <c r="H265" s="25"/>
      <c r="I265" s="25"/>
      <c r="J265" s="25"/>
    </row>
    <row r="266" spans="1:10" s="40" customFormat="1">
      <c r="A266" s="48"/>
      <c r="B266" s="25"/>
      <c r="C266" s="25"/>
      <c r="D266" s="25"/>
      <c r="E266" s="25"/>
      <c r="F266" s="25"/>
      <c r="G266" s="25"/>
      <c r="H266" s="25"/>
      <c r="I266" s="25"/>
      <c r="J266" s="25"/>
    </row>
    <row r="267" spans="1:10" s="40" customFormat="1">
      <c r="A267" s="48"/>
      <c r="B267" s="25"/>
      <c r="C267" s="25"/>
      <c r="D267" s="25"/>
      <c r="E267" s="25"/>
      <c r="F267" s="25"/>
      <c r="G267" s="25"/>
      <c r="H267" s="25"/>
      <c r="I267" s="25"/>
      <c r="J267" s="25"/>
    </row>
    <row r="268" spans="1:10" s="40" customFormat="1">
      <c r="A268" s="48"/>
      <c r="B268" s="25"/>
      <c r="C268" s="25"/>
      <c r="D268" s="25"/>
      <c r="E268" s="25"/>
      <c r="F268" s="25"/>
      <c r="G268" s="25"/>
      <c r="H268" s="25"/>
      <c r="I268" s="25"/>
      <c r="J268" s="25"/>
    </row>
    <row r="269" spans="1:10" s="40" customFormat="1">
      <c r="A269" s="48"/>
      <c r="B269" s="25"/>
      <c r="C269" s="25"/>
      <c r="D269" s="25"/>
      <c r="E269" s="25"/>
      <c r="F269" s="25"/>
      <c r="G269" s="25"/>
      <c r="H269" s="25"/>
      <c r="I269" s="25"/>
      <c r="J269" s="25"/>
    </row>
    <row r="270" spans="1:10" s="40" customFormat="1">
      <c r="A270" s="48"/>
      <c r="B270" s="25"/>
      <c r="C270" s="25"/>
      <c r="D270" s="25"/>
      <c r="E270" s="25"/>
      <c r="F270" s="25"/>
      <c r="G270" s="25"/>
      <c r="H270" s="25"/>
      <c r="I270" s="25"/>
      <c r="J270" s="25"/>
    </row>
    <row r="271" spans="1:10" s="40" customFormat="1">
      <c r="A271" s="48"/>
      <c r="B271" s="25"/>
      <c r="C271" s="25"/>
      <c r="D271" s="25"/>
      <c r="E271" s="25"/>
      <c r="F271" s="25"/>
      <c r="G271" s="25"/>
      <c r="H271" s="25"/>
      <c r="I271" s="25"/>
      <c r="J271" s="25"/>
    </row>
    <row r="272" spans="1:10" s="40" customFormat="1">
      <c r="A272" s="48"/>
      <c r="B272" s="25"/>
      <c r="C272" s="25"/>
      <c r="D272" s="25"/>
      <c r="E272" s="25"/>
      <c r="F272" s="25"/>
      <c r="G272" s="25"/>
      <c r="H272" s="25"/>
      <c r="I272" s="25"/>
      <c r="J272" s="25"/>
    </row>
    <row r="273" spans="1:10" s="40" customFormat="1">
      <c r="A273" s="48"/>
      <c r="B273" s="25"/>
      <c r="C273" s="25"/>
      <c r="D273" s="25"/>
      <c r="E273" s="25"/>
      <c r="F273" s="25"/>
      <c r="G273" s="25"/>
      <c r="H273" s="25"/>
      <c r="I273" s="25"/>
      <c r="J273" s="25"/>
    </row>
    <row r="274" spans="1:10" s="40" customFormat="1">
      <c r="A274" s="48"/>
      <c r="B274" s="25"/>
      <c r="C274" s="25"/>
      <c r="D274" s="25"/>
      <c r="E274" s="25"/>
      <c r="F274" s="25"/>
      <c r="G274" s="25"/>
      <c r="H274" s="25"/>
      <c r="I274" s="25"/>
      <c r="J274" s="25"/>
    </row>
    <row r="275" spans="1:10" s="40" customFormat="1">
      <c r="A275" s="48"/>
      <c r="B275" s="25"/>
      <c r="C275" s="25"/>
      <c r="D275" s="25"/>
      <c r="E275" s="25"/>
      <c r="F275" s="25"/>
      <c r="G275" s="25"/>
      <c r="H275" s="25"/>
      <c r="I275" s="25"/>
      <c r="J275" s="25"/>
    </row>
    <row r="276" spans="1:10" s="40" customFormat="1">
      <c r="A276" s="48"/>
      <c r="B276" s="25"/>
      <c r="C276" s="25"/>
      <c r="D276" s="25"/>
      <c r="E276" s="25"/>
      <c r="F276" s="25"/>
      <c r="G276" s="25"/>
      <c r="H276" s="25"/>
      <c r="I276" s="25"/>
      <c r="J276" s="25"/>
    </row>
    <row r="277" spans="1:10" s="40" customFormat="1">
      <c r="A277" s="48"/>
      <c r="B277" s="25"/>
      <c r="C277" s="25"/>
      <c r="D277" s="25"/>
      <c r="E277" s="25"/>
      <c r="F277" s="25"/>
      <c r="G277" s="25"/>
      <c r="H277" s="25"/>
      <c r="I277" s="25"/>
      <c r="J277" s="25"/>
    </row>
    <row r="278" spans="1:10" s="40" customFormat="1">
      <c r="A278" s="48"/>
      <c r="B278" s="25"/>
      <c r="C278" s="25"/>
      <c r="D278" s="25"/>
      <c r="E278" s="25"/>
      <c r="F278" s="25"/>
      <c r="G278" s="25"/>
      <c r="H278" s="25"/>
      <c r="I278" s="25"/>
      <c r="J278" s="25"/>
    </row>
    <row r="279" spans="1:10" s="40" customFormat="1">
      <c r="A279" s="48"/>
      <c r="B279" s="25"/>
      <c r="C279" s="25"/>
      <c r="D279" s="25"/>
      <c r="E279" s="25"/>
      <c r="F279" s="25"/>
      <c r="G279" s="25"/>
      <c r="H279" s="25"/>
      <c r="I279" s="25"/>
      <c r="J279" s="25"/>
    </row>
    <row r="280" spans="1:10" s="40" customFormat="1">
      <c r="A280" s="48"/>
      <c r="B280" s="25"/>
      <c r="C280" s="25"/>
      <c r="D280" s="25"/>
      <c r="E280" s="25"/>
      <c r="F280" s="25"/>
      <c r="G280" s="25"/>
      <c r="H280" s="25"/>
      <c r="I280" s="25"/>
      <c r="J280" s="25"/>
    </row>
    <row r="281" spans="1:10" s="40" customFormat="1">
      <c r="A281" s="48"/>
      <c r="B281" s="25"/>
      <c r="C281" s="25"/>
      <c r="D281" s="25"/>
      <c r="E281" s="25"/>
      <c r="F281" s="25"/>
      <c r="G281" s="25"/>
      <c r="H281" s="25"/>
      <c r="I281" s="25"/>
      <c r="J281" s="25"/>
    </row>
    <row r="282" spans="1:10" s="40" customFormat="1">
      <c r="A282" s="48"/>
      <c r="B282" s="25"/>
      <c r="C282" s="25"/>
      <c r="D282" s="25"/>
      <c r="E282" s="25"/>
      <c r="F282" s="25"/>
      <c r="G282" s="25"/>
      <c r="H282" s="25"/>
      <c r="I282" s="25"/>
      <c r="J282" s="25"/>
    </row>
    <row r="283" spans="1:10" s="40" customFormat="1">
      <c r="A283" s="48"/>
      <c r="B283" s="25"/>
      <c r="C283" s="25"/>
      <c r="D283" s="25"/>
      <c r="E283" s="25"/>
      <c r="F283" s="25"/>
      <c r="G283" s="25"/>
      <c r="H283" s="25"/>
      <c r="I283" s="25"/>
      <c r="J283" s="25"/>
    </row>
    <row r="284" spans="1:10" s="40" customFormat="1">
      <c r="A284" s="48"/>
      <c r="B284" s="25"/>
      <c r="C284" s="25"/>
      <c r="D284" s="25"/>
      <c r="E284" s="25"/>
      <c r="F284" s="25"/>
      <c r="G284" s="25"/>
      <c r="H284" s="25"/>
      <c r="I284" s="25"/>
      <c r="J284" s="25"/>
    </row>
    <row r="285" spans="1:10" s="40" customFormat="1">
      <c r="A285" s="48"/>
      <c r="B285" s="25"/>
      <c r="C285" s="25"/>
      <c r="D285" s="25"/>
      <c r="E285" s="25"/>
      <c r="F285" s="25"/>
      <c r="G285" s="25"/>
      <c r="H285" s="25"/>
      <c r="I285" s="25"/>
      <c r="J285" s="25"/>
    </row>
    <row r="286" spans="1:10" s="40" customFormat="1">
      <c r="A286" s="48"/>
      <c r="B286" s="25"/>
      <c r="C286" s="25"/>
      <c r="D286" s="25"/>
      <c r="E286" s="25"/>
      <c r="F286" s="25"/>
      <c r="G286" s="25"/>
      <c r="H286" s="25"/>
      <c r="I286" s="25"/>
      <c r="J286" s="25"/>
    </row>
    <row r="287" spans="1:10" s="40" customFormat="1">
      <c r="A287" s="48"/>
      <c r="B287" s="25"/>
      <c r="C287" s="25"/>
      <c r="D287" s="25"/>
      <c r="E287" s="25"/>
      <c r="F287" s="25"/>
      <c r="G287" s="25"/>
      <c r="H287" s="25"/>
      <c r="I287" s="25"/>
      <c r="J287" s="25"/>
    </row>
    <row r="288" spans="1:10" s="40" customFormat="1">
      <c r="A288" s="48"/>
      <c r="B288" s="25"/>
      <c r="C288" s="25"/>
      <c r="D288" s="25"/>
      <c r="E288" s="25"/>
      <c r="F288" s="25"/>
      <c r="G288" s="25"/>
      <c r="H288" s="25"/>
      <c r="I288" s="25"/>
      <c r="J288" s="25"/>
    </row>
    <row r="289" spans="1:10" s="40" customFormat="1">
      <c r="A289" s="48"/>
      <c r="B289" s="25"/>
      <c r="C289" s="25"/>
      <c r="D289" s="25"/>
      <c r="E289" s="25"/>
      <c r="F289" s="25"/>
      <c r="G289" s="25"/>
      <c r="H289" s="25"/>
      <c r="I289" s="25"/>
      <c r="J289" s="25"/>
    </row>
    <row r="290" spans="1:10" s="40" customFormat="1">
      <c r="A290" s="48"/>
      <c r="B290" s="25"/>
      <c r="C290" s="25"/>
      <c r="D290" s="25"/>
      <c r="E290" s="25"/>
      <c r="F290" s="25"/>
      <c r="G290" s="25"/>
      <c r="H290" s="25"/>
      <c r="I290" s="25"/>
      <c r="J290" s="25"/>
    </row>
    <row r="291" spans="1:10" s="40" customFormat="1">
      <c r="A291" s="48"/>
      <c r="B291" s="25"/>
      <c r="C291" s="25"/>
      <c r="D291" s="25"/>
      <c r="E291" s="25"/>
      <c r="F291" s="25"/>
      <c r="G291" s="25"/>
      <c r="H291" s="25"/>
      <c r="I291" s="25"/>
      <c r="J291" s="25"/>
    </row>
    <row r="292" spans="1:10" s="40" customFormat="1">
      <c r="A292" s="48"/>
      <c r="B292" s="25"/>
      <c r="C292" s="25"/>
      <c r="D292" s="25"/>
      <c r="E292" s="25"/>
      <c r="F292" s="25"/>
      <c r="G292" s="25"/>
      <c r="H292" s="25"/>
      <c r="I292" s="25"/>
      <c r="J292" s="25"/>
    </row>
    <row r="293" spans="1:10" s="40" customFormat="1">
      <c r="A293" s="48"/>
      <c r="B293" s="25"/>
      <c r="C293" s="25"/>
      <c r="D293" s="25"/>
      <c r="E293" s="25"/>
      <c r="F293" s="25"/>
      <c r="G293" s="25"/>
      <c r="H293" s="25"/>
      <c r="I293" s="25"/>
      <c r="J293" s="25"/>
    </row>
    <row r="294" spans="1:10" s="40" customFormat="1">
      <c r="A294" s="48"/>
      <c r="B294" s="25"/>
      <c r="C294" s="25"/>
      <c r="D294" s="25"/>
      <c r="E294" s="25"/>
      <c r="F294" s="25"/>
      <c r="G294" s="25"/>
      <c r="H294" s="25"/>
      <c r="I294" s="25"/>
      <c r="J294" s="25"/>
    </row>
    <row r="295" spans="1:10" s="40" customFormat="1">
      <c r="A295" s="48"/>
      <c r="B295" s="25"/>
      <c r="C295" s="25"/>
      <c r="D295" s="25"/>
      <c r="E295" s="25"/>
      <c r="F295" s="25"/>
      <c r="G295" s="25"/>
      <c r="H295" s="25"/>
      <c r="I295" s="25"/>
      <c r="J295" s="25"/>
    </row>
    <row r="296" spans="1:10" s="40" customFormat="1">
      <c r="A296" s="48"/>
      <c r="B296" s="25"/>
      <c r="C296" s="25"/>
      <c r="D296" s="25"/>
      <c r="E296" s="25"/>
      <c r="F296" s="25"/>
      <c r="G296" s="25"/>
      <c r="H296" s="25"/>
      <c r="I296" s="25"/>
      <c r="J296" s="25"/>
    </row>
    <row r="297" spans="1:10" s="40" customFormat="1">
      <c r="A297" s="48"/>
      <c r="B297" s="25"/>
      <c r="C297" s="25"/>
      <c r="D297" s="25"/>
      <c r="E297" s="25"/>
      <c r="F297" s="25"/>
      <c r="G297" s="25"/>
      <c r="H297" s="25"/>
      <c r="I297" s="25"/>
      <c r="J297" s="25"/>
    </row>
    <row r="298" spans="1:10" s="40" customFormat="1">
      <c r="A298" s="48"/>
      <c r="B298" s="25"/>
      <c r="C298" s="25"/>
      <c r="D298" s="25"/>
      <c r="E298" s="25"/>
      <c r="F298" s="25"/>
      <c r="G298" s="25"/>
      <c r="H298" s="25"/>
      <c r="I298" s="25"/>
      <c r="J298" s="25"/>
    </row>
    <row r="299" spans="1:10" s="40" customFormat="1">
      <c r="A299" s="48"/>
      <c r="B299" s="25"/>
      <c r="C299" s="25"/>
      <c r="D299" s="25"/>
      <c r="E299" s="25"/>
      <c r="F299" s="25"/>
      <c r="G299" s="25"/>
      <c r="H299" s="25"/>
      <c r="I299" s="25"/>
      <c r="J299" s="25"/>
    </row>
    <row r="300" spans="1:10" s="40" customFormat="1">
      <c r="A300" s="48"/>
      <c r="B300" s="25"/>
      <c r="C300" s="25"/>
      <c r="D300" s="25"/>
      <c r="E300" s="25"/>
      <c r="F300" s="25"/>
      <c r="G300" s="25"/>
      <c r="H300" s="25"/>
      <c r="I300" s="25"/>
      <c r="J300" s="25"/>
    </row>
    <row r="301" spans="1:10" s="40" customFormat="1">
      <c r="A301" s="48"/>
      <c r="B301" s="25"/>
      <c r="C301" s="25"/>
      <c r="D301" s="25"/>
      <c r="E301" s="25"/>
      <c r="F301" s="25"/>
      <c r="G301" s="25"/>
      <c r="H301" s="25"/>
      <c r="I301" s="25"/>
      <c r="J301" s="25"/>
    </row>
    <row r="302" spans="1:10" s="40" customFormat="1">
      <c r="A302" s="48"/>
      <c r="B302" s="25"/>
      <c r="C302" s="25"/>
      <c r="D302" s="25"/>
      <c r="E302" s="25"/>
      <c r="F302" s="25"/>
      <c r="G302" s="25"/>
      <c r="H302" s="25"/>
      <c r="I302" s="25"/>
      <c r="J302" s="25"/>
    </row>
    <row r="303" spans="1:10" s="40" customFormat="1">
      <c r="A303" s="48"/>
      <c r="B303" s="25"/>
      <c r="C303" s="25"/>
      <c r="D303" s="25"/>
      <c r="E303" s="25"/>
      <c r="F303" s="25"/>
      <c r="G303" s="25"/>
      <c r="H303" s="25"/>
      <c r="I303" s="25"/>
      <c r="J303" s="25"/>
    </row>
    <row r="304" spans="1:10" s="40" customFormat="1">
      <c r="A304" s="48"/>
      <c r="B304" s="25"/>
      <c r="C304" s="25"/>
      <c r="D304" s="25"/>
      <c r="E304" s="25"/>
      <c r="F304" s="25"/>
      <c r="G304" s="25"/>
      <c r="H304" s="25"/>
      <c r="I304" s="25"/>
      <c r="J304" s="25"/>
    </row>
    <row r="305" spans="1:10" s="40" customFormat="1">
      <c r="A305" s="48"/>
      <c r="B305" s="25"/>
      <c r="C305" s="25"/>
      <c r="D305" s="25"/>
      <c r="E305" s="25"/>
      <c r="F305" s="25"/>
      <c r="G305" s="25"/>
      <c r="H305" s="25"/>
      <c r="I305" s="25"/>
      <c r="J305" s="25"/>
    </row>
    <row r="306" spans="1:10" s="40" customFormat="1">
      <c r="A306" s="48"/>
      <c r="B306" s="25"/>
      <c r="C306" s="25"/>
      <c r="D306" s="25"/>
      <c r="E306" s="25"/>
      <c r="F306" s="25"/>
      <c r="G306" s="25"/>
      <c r="H306" s="25"/>
      <c r="I306" s="25"/>
      <c r="J306" s="25"/>
    </row>
    <row r="307" spans="1:10" s="40" customFormat="1">
      <c r="A307" s="48"/>
      <c r="B307" s="25"/>
      <c r="C307" s="25"/>
      <c r="D307" s="25"/>
      <c r="E307" s="25"/>
      <c r="F307" s="25"/>
      <c r="G307" s="25"/>
      <c r="H307" s="25"/>
      <c r="I307" s="25"/>
      <c r="J307" s="25"/>
    </row>
    <row r="308" spans="1:10" s="40" customFormat="1">
      <c r="A308" s="48"/>
      <c r="B308" s="25"/>
      <c r="C308" s="25"/>
      <c r="D308" s="25"/>
      <c r="E308" s="25"/>
      <c r="F308" s="25"/>
      <c r="G308" s="25"/>
      <c r="H308" s="25"/>
      <c r="I308" s="25"/>
      <c r="J308" s="25"/>
    </row>
    <row r="309" spans="1:10" s="40" customFormat="1">
      <c r="A309" s="48"/>
      <c r="B309" s="25"/>
      <c r="C309" s="25"/>
      <c r="D309" s="25"/>
      <c r="E309" s="25"/>
      <c r="F309" s="25"/>
      <c r="G309" s="25"/>
      <c r="H309" s="25"/>
      <c r="I309" s="25"/>
      <c r="J309" s="25"/>
    </row>
    <row r="310" spans="1:10" s="40" customFormat="1">
      <c r="A310" s="48"/>
      <c r="B310" s="25"/>
      <c r="C310" s="25"/>
      <c r="D310" s="25"/>
      <c r="E310" s="25"/>
      <c r="F310" s="25"/>
      <c r="G310" s="25"/>
      <c r="H310" s="25"/>
      <c r="I310" s="25"/>
      <c r="J310" s="25"/>
    </row>
    <row r="311" spans="1:10" s="40" customFormat="1">
      <c r="A311" s="48"/>
      <c r="B311" s="25"/>
      <c r="C311" s="25"/>
      <c r="D311" s="25"/>
      <c r="E311" s="25"/>
      <c r="F311" s="25"/>
      <c r="G311" s="25"/>
      <c r="H311" s="25"/>
      <c r="I311" s="25"/>
      <c r="J311" s="25"/>
    </row>
    <row r="312" spans="1:10" s="40" customFormat="1">
      <c r="A312" s="48"/>
      <c r="B312" s="25"/>
      <c r="C312" s="25"/>
      <c r="D312" s="25"/>
      <c r="E312" s="25"/>
      <c r="F312" s="25"/>
      <c r="G312" s="25"/>
      <c r="H312" s="25"/>
      <c r="I312" s="25"/>
      <c r="J312" s="25"/>
    </row>
    <row r="313" spans="1:10" s="40" customFormat="1">
      <c r="A313" s="48"/>
      <c r="B313" s="25"/>
      <c r="C313" s="25"/>
      <c r="D313" s="25"/>
      <c r="E313" s="25"/>
      <c r="F313" s="25"/>
      <c r="G313" s="25"/>
      <c r="H313" s="25"/>
      <c r="I313" s="25"/>
      <c r="J313" s="25"/>
    </row>
    <row r="314" spans="1:10" s="40" customFormat="1">
      <c r="A314" s="48"/>
      <c r="B314" s="25"/>
      <c r="C314" s="25"/>
      <c r="D314" s="25"/>
      <c r="E314" s="25"/>
      <c r="F314" s="25"/>
      <c r="G314" s="25"/>
      <c r="H314" s="25"/>
      <c r="I314" s="25"/>
      <c r="J314" s="25"/>
    </row>
    <row r="315" spans="1:10" s="40" customFormat="1">
      <c r="A315" s="48"/>
      <c r="B315" s="25"/>
      <c r="C315" s="25"/>
      <c r="D315" s="25"/>
      <c r="E315" s="25"/>
      <c r="F315" s="25"/>
      <c r="G315" s="25"/>
      <c r="H315" s="25"/>
      <c r="I315" s="25"/>
      <c r="J315" s="25"/>
    </row>
    <row r="316" spans="1:10" s="40" customFormat="1">
      <c r="A316" s="48"/>
      <c r="B316" s="25"/>
      <c r="C316" s="25"/>
      <c r="D316" s="25"/>
      <c r="E316" s="25"/>
      <c r="F316" s="25"/>
      <c r="G316" s="25"/>
      <c r="H316" s="25"/>
      <c r="I316" s="25"/>
      <c r="J316" s="25"/>
    </row>
    <row r="317" spans="1:10" s="40" customFormat="1">
      <c r="A317" s="48"/>
      <c r="B317" s="25"/>
      <c r="C317" s="25"/>
      <c r="D317" s="25"/>
      <c r="E317" s="25"/>
      <c r="F317" s="25"/>
      <c r="G317" s="25"/>
      <c r="H317" s="25"/>
      <c r="I317" s="25"/>
      <c r="J317" s="25"/>
    </row>
    <row r="318" spans="1:10" s="40" customFormat="1">
      <c r="A318" s="48"/>
      <c r="B318" s="25"/>
      <c r="C318" s="25"/>
      <c r="D318" s="25"/>
      <c r="E318" s="25"/>
      <c r="F318" s="25"/>
      <c r="G318" s="25"/>
      <c r="H318" s="25"/>
      <c r="I318" s="25"/>
      <c r="J318" s="25"/>
    </row>
    <row r="319" spans="1:10" s="40" customFormat="1">
      <c r="A319" s="48"/>
      <c r="B319" s="25"/>
      <c r="C319" s="25"/>
      <c r="D319" s="25"/>
      <c r="E319" s="25"/>
      <c r="F319" s="25"/>
      <c r="G319" s="25"/>
      <c r="H319" s="25"/>
      <c r="I319" s="25"/>
      <c r="J319" s="25"/>
    </row>
    <row r="320" spans="1:10" s="40" customFormat="1">
      <c r="A320" s="48"/>
      <c r="B320" s="25"/>
      <c r="C320" s="25"/>
      <c r="D320" s="25"/>
      <c r="E320" s="25"/>
      <c r="F320" s="25"/>
      <c r="G320" s="25"/>
      <c r="H320" s="25"/>
      <c r="I320" s="25"/>
      <c r="J320" s="25"/>
    </row>
    <row r="321" spans="1:10" s="40" customFormat="1">
      <c r="A321" s="48"/>
      <c r="B321" s="25"/>
      <c r="C321" s="25"/>
      <c r="D321" s="25"/>
      <c r="E321" s="25"/>
      <c r="F321" s="25"/>
      <c r="G321" s="25"/>
      <c r="H321" s="25"/>
      <c r="I321" s="25"/>
      <c r="J321" s="25"/>
    </row>
    <row r="322" spans="1:10" s="40" customFormat="1">
      <c r="A322" s="48"/>
      <c r="B322" s="25"/>
      <c r="C322" s="25"/>
      <c r="D322" s="25"/>
      <c r="E322" s="25"/>
      <c r="F322" s="25"/>
      <c r="G322" s="25"/>
      <c r="H322" s="25"/>
      <c r="I322" s="25"/>
      <c r="J322" s="25"/>
    </row>
    <row r="323" spans="1:10" s="40" customFormat="1">
      <c r="A323" s="48"/>
      <c r="B323" s="25"/>
      <c r="C323" s="25"/>
      <c r="D323" s="25"/>
      <c r="E323" s="25"/>
      <c r="F323" s="25"/>
      <c r="G323" s="25"/>
      <c r="H323" s="25"/>
      <c r="I323" s="25"/>
      <c r="J323" s="25"/>
    </row>
    <row r="324" spans="1:10" s="40" customFormat="1">
      <c r="A324" s="48"/>
      <c r="B324" s="25"/>
      <c r="C324" s="25"/>
      <c r="D324" s="25"/>
      <c r="E324" s="25"/>
      <c r="F324" s="25"/>
      <c r="G324" s="25"/>
      <c r="H324" s="25"/>
      <c r="I324" s="25"/>
      <c r="J324" s="25"/>
    </row>
    <row r="325" spans="1:10" s="40" customFormat="1">
      <c r="A325" s="48"/>
      <c r="B325" s="25"/>
      <c r="C325" s="25"/>
      <c r="D325" s="25"/>
      <c r="E325" s="25"/>
      <c r="F325" s="25"/>
      <c r="G325" s="25"/>
      <c r="H325" s="25"/>
      <c r="I325" s="25"/>
      <c r="J325" s="25"/>
    </row>
    <row r="326" spans="1:10" s="40" customFormat="1">
      <c r="A326" s="48"/>
      <c r="B326" s="25"/>
      <c r="C326" s="25"/>
      <c r="D326" s="25"/>
      <c r="E326" s="25"/>
      <c r="F326" s="25"/>
      <c r="G326" s="25"/>
      <c r="H326" s="25"/>
      <c r="I326" s="25"/>
      <c r="J326" s="25"/>
    </row>
    <row r="327" spans="1:10" s="40" customFormat="1">
      <c r="A327" s="48"/>
      <c r="B327" s="25"/>
      <c r="C327" s="25"/>
      <c r="D327" s="25"/>
      <c r="E327" s="25"/>
      <c r="F327" s="25"/>
      <c r="G327" s="25"/>
      <c r="H327" s="25"/>
      <c r="I327" s="25"/>
      <c r="J327" s="25"/>
    </row>
    <row r="328" spans="1:10" s="40" customFormat="1">
      <c r="A328" s="48"/>
      <c r="B328" s="25"/>
      <c r="C328" s="25"/>
      <c r="D328" s="25"/>
      <c r="E328" s="25"/>
      <c r="F328" s="25"/>
      <c r="G328" s="25"/>
      <c r="H328" s="25"/>
      <c r="I328" s="25"/>
      <c r="J328" s="25"/>
    </row>
    <row r="329" spans="1:10" s="40" customFormat="1">
      <c r="A329" s="48"/>
      <c r="B329" s="25"/>
      <c r="C329" s="25"/>
      <c r="D329" s="25"/>
      <c r="E329" s="25"/>
      <c r="F329" s="25"/>
      <c r="G329" s="25"/>
      <c r="H329" s="25"/>
      <c r="I329" s="25"/>
      <c r="J329" s="25"/>
    </row>
    <row r="330" spans="1:10" s="40" customFormat="1">
      <c r="A330" s="48"/>
      <c r="B330" s="25"/>
      <c r="C330" s="25"/>
      <c r="D330" s="25"/>
      <c r="E330" s="25"/>
      <c r="F330" s="25"/>
      <c r="G330" s="25"/>
      <c r="H330" s="25"/>
      <c r="I330" s="25"/>
      <c r="J330" s="25"/>
    </row>
    <row r="331" spans="1:10" s="40" customFormat="1">
      <c r="A331" s="48"/>
      <c r="B331" s="25"/>
      <c r="C331" s="25"/>
      <c r="D331" s="25"/>
      <c r="E331" s="25"/>
      <c r="F331" s="25"/>
      <c r="G331" s="25"/>
      <c r="H331" s="25"/>
      <c r="I331" s="25"/>
      <c r="J331" s="25"/>
    </row>
    <row r="332" spans="1:10" s="40" customFormat="1">
      <c r="A332" s="48"/>
      <c r="B332" s="25"/>
      <c r="C332" s="25"/>
      <c r="D332" s="25"/>
      <c r="E332" s="25"/>
      <c r="F332" s="25"/>
      <c r="G332" s="25"/>
      <c r="H332" s="25"/>
      <c r="I332" s="25"/>
      <c r="J332" s="25"/>
    </row>
    <row r="333" spans="1:10" s="40" customFormat="1">
      <c r="A333" s="48"/>
      <c r="B333" s="25"/>
      <c r="C333" s="25"/>
      <c r="D333" s="25"/>
      <c r="E333" s="25"/>
      <c r="F333" s="25"/>
      <c r="G333" s="25"/>
      <c r="H333" s="25"/>
      <c r="I333" s="25"/>
      <c r="J333" s="25"/>
    </row>
    <row r="334" spans="1:10" s="40" customFormat="1">
      <c r="A334" s="48"/>
      <c r="B334" s="25"/>
      <c r="C334" s="25"/>
      <c r="D334" s="25"/>
      <c r="E334" s="25"/>
      <c r="F334" s="25"/>
      <c r="G334" s="25"/>
      <c r="H334" s="25"/>
      <c r="I334" s="25"/>
      <c r="J334" s="25"/>
    </row>
    <row r="335" spans="1:10" s="40" customFormat="1">
      <c r="A335" s="48"/>
      <c r="B335" s="25"/>
      <c r="C335" s="25"/>
      <c r="D335" s="25"/>
      <c r="E335" s="25"/>
      <c r="F335" s="25"/>
      <c r="G335" s="25"/>
      <c r="H335" s="25"/>
      <c r="I335" s="25"/>
      <c r="J335" s="25"/>
    </row>
    <row r="336" spans="1:10" s="40" customFormat="1">
      <c r="A336" s="48"/>
      <c r="B336" s="25"/>
      <c r="C336" s="25"/>
      <c r="D336" s="25"/>
      <c r="E336" s="25"/>
      <c r="F336" s="25"/>
      <c r="G336" s="25"/>
      <c r="H336" s="25"/>
      <c r="I336" s="25"/>
      <c r="J336" s="25"/>
    </row>
    <row r="337" spans="1:10" s="40" customFormat="1">
      <c r="A337" s="48"/>
      <c r="B337" s="25"/>
      <c r="C337" s="25"/>
      <c r="D337" s="25"/>
      <c r="E337" s="25"/>
      <c r="F337" s="25"/>
      <c r="G337" s="25"/>
      <c r="H337" s="25"/>
      <c r="I337" s="25"/>
      <c r="J337" s="25"/>
    </row>
    <row r="338" spans="1:10" s="40" customFormat="1">
      <c r="A338" s="48"/>
      <c r="B338" s="25"/>
      <c r="C338" s="25"/>
      <c r="D338" s="25"/>
      <c r="E338" s="25"/>
      <c r="F338" s="25"/>
      <c r="G338" s="25"/>
      <c r="H338" s="25"/>
      <c r="I338" s="25"/>
      <c r="J338" s="25"/>
    </row>
    <row r="339" spans="1:10" s="40" customFormat="1">
      <c r="A339" s="48"/>
      <c r="B339" s="25"/>
      <c r="C339" s="25"/>
      <c r="D339" s="25"/>
      <c r="E339" s="25"/>
      <c r="F339" s="25"/>
      <c r="G339" s="25"/>
      <c r="H339" s="25"/>
      <c r="I339" s="25"/>
      <c r="J339" s="25"/>
    </row>
    <row r="340" spans="1:10" s="40" customFormat="1">
      <c r="A340" s="48"/>
      <c r="B340" s="25"/>
      <c r="C340" s="25"/>
      <c r="D340" s="25"/>
      <c r="E340" s="25"/>
      <c r="F340" s="25"/>
      <c r="G340" s="25"/>
      <c r="H340" s="25"/>
      <c r="I340" s="25"/>
      <c r="J340" s="25"/>
    </row>
    <row r="341" spans="1:10" s="40" customFormat="1">
      <c r="A341" s="48"/>
      <c r="B341" s="25"/>
      <c r="C341" s="25"/>
      <c r="D341" s="25"/>
      <c r="E341" s="25"/>
      <c r="F341" s="25"/>
      <c r="G341" s="25"/>
      <c r="H341" s="25"/>
      <c r="I341" s="25"/>
      <c r="J341" s="25"/>
    </row>
    <row r="342" spans="1:10" s="40" customFormat="1">
      <c r="A342" s="48"/>
      <c r="B342" s="25"/>
      <c r="C342" s="25"/>
      <c r="D342" s="25"/>
      <c r="E342" s="25"/>
      <c r="F342" s="25"/>
      <c r="G342" s="25"/>
      <c r="H342" s="25"/>
      <c r="I342" s="25"/>
      <c r="J342" s="25"/>
    </row>
    <row r="343" spans="1:10" s="40" customFormat="1">
      <c r="A343" s="45"/>
      <c r="B343" s="25"/>
      <c r="C343" s="25"/>
      <c r="D343" s="25"/>
      <c r="E343" s="25"/>
      <c r="F343" s="25"/>
      <c r="G343" s="25"/>
      <c r="H343" s="25"/>
      <c r="I343" s="25"/>
      <c r="J343" s="25"/>
    </row>
  </sheetData>
  <mergeCells count="15">
    <mergeCell ref="K18:K20"/>
    <mergeCell ref="D5:D8"/>
    <mergeCell ref="A2:K2"/>
    <mergeCell ref="A3:K3"/>
    <mergeCell ref="A4:K4"/>
    <mergeCell ref="A5:A8"/>
    <mergeCell ref="B5:B8"/>
    <mergeCell ref="E5:E8"/>
    <mergeCell ref="F5:F8"/>
    <mergeCell ref="G5:G8"/>
    <mergeCell ref="C5:C8"/>
    <mergeCell ref="K5:K8"/>
    <mergeCell ref="H5:H8"/>
    <mergeCell ref="I5:I8"/>
    <mergeCell ref="J5:J8"/>
  </mergeCells>
  <pageMargins left="0.45" right="0.45" top="0.75" bottom="0.75" header="0.3" footer="0.3"/>
  <pageSetup paperSize="9"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U343"/>
  <sheetViews>
    <sheetView view="pageBreakPreview" topLeftCell="C1" zoomScale="70" zoomScaleNormal="70" zoomScaleSheetLayoutView="70" workbookViewId="0">
      <selection activeCell="O9" sqref="O9"/>
    </sheetView>
  </sheetViews>
  <sheetFormatPr defaultRowHeight="15.75"/>
  <cols>
    <col min="1" max="1" width="6.25" style="397" customWidth="1"/>
    <col min="2" max="2" width="53.25" style="402" customWidth="1"/>
    <col min="3" max="3" width="16.25" style="403" customWidth="1"/>
    <col min="4" max="5" width="11.75" style="403" customWidth="1"/>
    <col min="6" max="7" width="11.75" style="404" hidden="1" customWidth="1"/>
    <col min="8" max="13" width="12.875" style="404" customWidth="1"/>
    <col min="14" max="14" width="31" style="400" customWidth="1"/>
    <col min="15" max="24" width="10.25" style="166" customWidth="1"/>
    <col min="25" max="222" width="9" style="166"/>
    <col min="223" max="223" width="6.25" style="166" customWidth="1"/>
    <col min="224" max="224" width="40.375" style="166" customWidth="1"/>
    <col min="225" max="225" width="12.5" style="166" customWidth="1"/>
    <col min="226" max="238" width="0" style="166" hidden="1" customWidth="1"/>
    <col min="239" max="240" width="16" style="166" customWidth="1"/>
    <col min="241" max="242" width="13.875" style="166" customWidth="1"/>
    <col min="243" max="243" width="11.125" style="166" customWidth="1"/>
    <col min="244" max="244" width="11.25" style="166" customWidth="1"/>
    <col min="245" max="245" width="11.75" style="166" bestFit="1" customWidth="1"/>
    <col min="246" max="478" width="9" style="166"/>
    <col min="479" max="479" width="6.25" style="166" customWidth="1"/>
    <col min="480" max="480" width="40.375" style="166" customWidth="1"/>
    <col min="481" max="481" width="12.5" style="166" customWidth="1"/>
    <col min="482" max="494" width="0" style="166" hidden="1" customWidth="1"/>
    <col min="495" max="496" width="16" style="166" customWidth="1"/>
    <col min="497" max="498" width="13.875" style="166" customWidth="1"/>
    <col min="499" max="499" width="11.125" style="166" customWidth="1"/>
    <col min="500" max="500" width="11.25" style="166" customWidth="1"/>
    <col min="501" max="501" width="11.75" style="166" bestFit="1" customWidth="1"/>
    <col min="502" max="734" width="9" style="166"/>
    <col min="735" max="735" width="6.25" style="166" customWidth="1"/>
    <col min="736" max="736" width="40.375" style="166" customWidth="1"/>
    <col min="737" max="737" width="12.5" style="166" customWidth="1"/>
    <col min="738" max="750" width="0" style="166" hidden="1" customWidth="1"/>
    <col min="751" max="752" width="16" style="166" customWidth="1"/>
    <col min="753" max="754" width="13.875" style="166" customWidth="1"/>
    <col min="755" max="755" width="11.125" style="166" customWidth="1"/>
    <col min="756" max="756" width="11.25" style="166" customWidth="1"/>
    <col min="757" max="757" width="11.75" style="166" bestFit="1" customWidth="1"/>
    <col min="758" max="990" width="9" style="166"/>
    <col min="991" max="991" width="6.25" style="166" customWidth="1"/>
    <col min="992" max="992" width="40.375" style="166" customWidth="1"/>
    <col min="993" max="993" width="12.5" style="166" customWidth="1"/>
    <col min="994" max="1006" width="0" style="166" hidden="1" customWidth="1"/>
    <col min="1007" max="1008" width="16" style="166" customWidth="1"/>
    <col min="1009" max="1010" width="13.875" style="166" customWidth="1"/>
    <col min="1011" max="1011" width="11.125" style="166" customWidth="1"/>
    <col min="1012" max="1012" width="11.25" style="166" customWidth="1"/>
    <col min="1013" max="1013" width="11.75" style="166" bestFit="1" customWidth="1"/>
    <col min="1014" max="1246" width="9" style="166"/>
    <col min="1247" max="1247" width="6.25" style="166" customWidth="1"/>
    <col min="1248" max="1248" width="40.375" style="166" customWidth="1"/>
    <col min="1249" max="1249" width="12.5" style="166" customWidth="1"/>
    <col min="1250" max="1262" width="0" style="166" hidden="1" customWidth="1"/>
    <col min="1263" max="1264" width="16" style="166" customWidth="1"/>
    <col min="1265" max="1266" width="13.875" style="166" customWidth="1"/>
    <col min="1267" max="1267" width="11.125" style="166" customWidth="1"/>
    <col min="1268" max="1268" width="11.25" style="166" customWidth="1"/>
    <col min="1269" max="1269" width="11.75" style="166" bestFit="1" customWidth="1"/>
    <col min="1270" max="1502" width="9" style="166"/>
    <col min="1503" max="1503" width="6.25" style="166" customWidth="1"/>
    <col min="1504" max="1504" width="40.375" style="166" customWidth="1"/>
    <col min="1505" max="1505" width="12.5" style="166" customWidth="1"/>
    <col min="1506" max="1518" width="0" style="166" hidden="1" customWidth="1"/>
    <col min="1519" max="1520" width="16" style="166" customWidth="1"/>
    <col min="1521" max="1522" width="13.875" style="166" customWidth="1"/>
    <col min="1523" max="1523" width="11.125" style="166" customWidth="1"/>
    <col min="1524" max="1524" width="11.25" style="166" customWidth="1"/>
    <col min="1525" max="1525" width="11.75" style="166" bestFit="1" customWidth="1"/>
    <col min="1526" max="1758" width="9" style="166"/>
    <col min="1759" max="1759" width="6.25" style="166" customWidth="1"/>
    <col min="1760" max="1760" width="40.375" style="166" customWidth="1"/>
    <col min="1761" max="1761" width="12.5" style="166" customWidth="1"/>
    <col min="1762" max="1774" width="0" style="166" hidden="1" customWidth="1"/>
    <col min="1775" max="1776" width="16" style="166" customWidth="1"/>
    <col min="1777" max="1778" width="13.875" style="166" customWidth="1"/>
    <col min="1779" max="1779" width="11.125" style="166" customWidth="1"/>
    <col min="1780" max="1780" width="11.25" style="166" customWidth="1"/>
    <col min="1781" max="1781" width="11.75" style="166" bestFit="1" customWidth="1"/>
    <col min="1782" max="2014" width="9" style="166"/>
    <col min="2015" max="2015" width="6.25" style="166" customWidth="1"/>
    <col min="2016" max="2016" width="40.375" style="166" customWidth="1"/>
    <col min="2017" max="2017" width="12.5" style="166" customWidth="1"/>
    <col min="2018" max="2030" width="0" style="166" hidden="1" customWidth="1"/>
    <col min="2031" max="2032" width="16" style="166" customWidth="1"/>
    <col min="2033" max="2034" width="13.875" style="166" customWidth="1"/>
    <col min="2035" max="2035" width="11.125" style="166" customWidth="1"/>
    <col min="2036" max="2036" width="11.25" style="166" customWidth="1"/>
    <col min="2037" max="2037" width="11.75" style="166" bestFit="1" customWidth="1"/>
    <col min="2038" max="2270" width="9" style="166"/>
    <col min="2271" max="2271" width="6.25" style="166" customWidth="1"/>
    <col min="2272" max="2272" width="40.375" style="166" customWidth="1"/>
    <col min="2273" max="2273" width="12.5" style="166" customWidth="1"/>
    <col min="2274" max="2286" width="0" style="166" hidden="1" customWidth="1"/>
    <col min="2287" max="2288" width="16" style="166" customWidth="1"/>
    <col min="2289" max="2290" width="13.875" style="166" customWidth="1"/>
    <col min="2291" max="2291" width="11.125" style="166" customWidth="1"/>
    <col min="2292" max="2292" width="11.25" style="166" customWidth="1"/>
    <col min="2293" max="2293" width="11.75" style="166" bestFit="1" customWidth="1"/>
    <col min="2294" max="2526" width="9" style="166"/>
    <col min="2527" max="2527" width="6.25" style="166" customWidth="1"/>
    <col min="2528" max="2528" width="40.375" style="166" customWidth="1"/>
    <col min="2529" max="2529" width="12.5" style="166" customWidth="1"/>
    <col min="2530" max="2542" width="0" style="166" hidden="1" customWidth="1"/>
    <col min="2543" max="2544" width="16" style="166" customWidth="1"/>
    <col min="2545" max="2546" width="13.875" style="166" customWidth="1"/>
    <col min="2547" max="2547" width="11.125" style="166" customWidth="1"/>
    <col min="2548" max="2548" width="11.25" style="166" customWidth="1"/>
    <col min="2549" max="2549" width="11.75" style="166" bestFit="1" customWidth="1"/>
    <col min="2550" max="2782" width="9" style="166"/>
    <col min="2783" max="2783" width="6.25" style="166" customWidth="1"/>
    <col min="2784" max="2784" width="40.375" style="166" customWidth="1"/>
    <col min="2785" max="2785" width="12.5" style="166" customWidth="1"/>
    <col min="2786" max="2798" width="0" style="166" hidden="1" customWidth="1"/>
    <col min="2799" max="2800" width="16" style="166" customWidth="1"/>
    <col min="2801" max="2802" width="13.875" style="166" customWidth="1"/>
    <col min="2803" max="2803" width="11.125" style="166" customWidth="1"/>
    <col min="2804" max="2804" width="11.25" style="166" customWidth="1"/>
    <col min="2805" max="2805" width="11.75" style="166" bestFit="1" customWidth="1"/>
    <col min="2806" max="3038" width="9" style="166"/>
    <col min="3039" max="3039" width="6.25" style="166" customWidth="1"/>
    <col min="3040" max="3040" width="40.375" style="166" customWidth="1"/>
    <col min="3041" max="3041" width="12.5" style="166" customWidth="1"/>
    <col min="3042" max="3054" width="0" style="166" hidden="1" customWidth="1"/>
    <col min="3055" max="3056" width="16" style="166" customWidth="1"/>
    <col min="3057" max="3058" width="13.875" style="166" customWidth="1"/>
    <col min="3059" max="3059" width="11.125" style="166" customWidth="1"/>
    <col min="3060" max="3060" width="11.25" style="166" customWidth="1"/>
    <col min="3061" max="3061" width="11.75" style="166" bestFit="1" customWidth="1"/>
    <col min="3062" max="3294" width="9" style="166"/>
    <col min="3295" max="3295" width="6.25" style="166" customWidth="1"/>
    <col min="3296" max="3296" width="40.375" style="166" customWidth="1"/>
    <col min="3297" max="3297" width="12.5" style="166" customWidth="1"/>
    <col min="3298" max="3310" width="0" style="166" hidden="1" customWidth="1"/>
    <col min="3311" max="3312" width="16" style="166" customWidth="1"/>
    <col min="3313" max="3314" width="13.875" style="166" customWidth="1"/>
    <col min="3315" max="3315" width="11.125" style="166" customWidth="1"/>
    <col min="3316" max="3316" width="11.25" style="166" customWidth="1"/>
    <col min="3317" max="3317" width="11.75" style="166" bestFit="1" customWidth="1"/>
    <col min="3318" max="3550" width="9" style="166"/>
    <col min="3551" max="3551" width="6.25" style="166" customWidth="1"/>
    <col min="3552" max="3552" width="40.375" style="166" customWidth="1"/>
    <col min="3553" max="3553" width="12.5" style="166" customWidth="1"/>
    <col min="3554" max="3566" width="0" style="166" hidden="1" customWidth="1"/>
    <col min="3567" max="3568" width="16" style="166" customWidth="1"/>
    <col min="3569" max="3570" width="13.875" style="166" customWidth="1"/>
    <col min="3571" max="3571" width="11.125" style="166" customWidth="1"/>
    <col min="3572" max="3572" width="11.25" style="166" customWidth="1"/>
    <col min="3573" max="3573" width="11.75" style="166" bestFit="1" customWidth="1"/>
    <col min="3574" max="3806" width="9" style="166"/>
    <col min="3807" max="3807" width="6.25" style="166" customWidth="1"/>
    <col min="3808" max="3808" width="40.375" style="166" customWidth="1"/>
    <col min="3809" max="3809" width="12.5" style="166" customWidth="1"/>
    <col min="3810" max="3822" width="0" style="166" hidden="1" customWidth="1"/>
    <col min="3823" max="3824" width="16" style="166" customWidth="1"/>
    <col min="3825" max="3826" width="13.875" style="166" customWidth="1"/>
    <col min="3827" max="3827" width="11.125" style="166" customWidth="1"/>
    <col min="3828" max="3828" width="11.25" style="166" customWidth="1"/>
    <col min="3829" max="3829" width="11.75" style="166" bestFit="1" customWidth="1"/>
    <col min="3830" max="4062" width="9" style="166"/>
    <col min="4063" max="4063" width="6.25" style="166" customWidth="1"/>
    <col min="4064" max="4064" width="40.375" style="166" customWidth="1"/>
    <col min="4065" max="4065" width="12.5" style="166" customWidth="1"/>
    <col min="4066" max="4078" width="0" style="166" hidden="1" customWidth="1"/>
    <col min="4079" max="4080" width="16" style="166" customWidth="1"/>
    <col min="4081" max="4082" width="13.875" style="166" customWidth="1"/>
    <col min="4083" max="4083" width="11.125" style="166" customWidth="1"/>
    <col min="4084" max="4084" width="11.25" style="166" customWidth="1"/>
    <col min="4085" max="4085" width="11.75" style="166" bestFit="1" customWidth="1"/>
    <col min="4086" max="4318" width="9" style="166"/>
    <col min="4319" max="4319" width="6.25" style="166" customWidth="1"/>
    <col min="4320" max="4320" width="40.375" style="166" customWidth="1"/>
    <col min="4321" max="4321" width="12.5" style="166" customWidth="1"/>
    <col min="4322" max="4334" width="0" style="166" hidden="1" customWidth="1"/>
    <col min="4335" max="4336" width="16" style="166" customWidth="1"/>
    <col min="4337" max="4338" width="13.875" style="166" customWidth="1"/>
    <col min="4339" max="4339" width="11.125" style="166" customWidth="1"/>
    <col min="4340" max="4340" width="11.25" style="166" customWidth="1"/>
    <col min="4341" max="4341" width="11.75" style="166" bestFit="1" customWidth="1"/>
    <col min="4342" max="4574" width="9" style="166"/>
    <col min="4575" max="4575" width="6.25" style="166" customWidth="1"/>
    <col min="4576" max="4576" width="40.375" style="166" customWidth="1"/>
    <col min="4577" max="4577" width="12.5" style="166" customWidth="1"/>
    <col min="4578" max="4590" width="0" style="166" hidden="1" customWidth="1"/>
    <col min="4591" max="4592" width="16" style="166" customWidth="1"/>
    <col min="4593" max="4594" width="13.875" style="166" customWidth="1"/>
    <col min="4595" max="4595" width="11.125" style="166" customWidth="1"/>
    <col min="4596" max="4596" width="11.25" style="166" customWidth="1"/>
    <col min="4597" max="4597" width="11.75" style="166" bestFit="1" customWidth="1"/>
    <col min="4598" max="4830" width="9" style="166"/>
    <col min="4831" max="4831" width="6.25" style="166" customWidth="1"/>
    <col min="4832" max="4832" width="40.375" style="166" customWidth="1"/>
    <col min="4833" max="4833" width="12.5" style="166" customWidth="1"/>
    <col min="4834" max="4846" width="0" style="166" hidden="1" customWidth="1"/>
    <col min="4847" max="4848" width="16" style="166" customWidth="1"/>
    <col min="4849" max="4850" width="13.875" style="166" customWidth="1"/>
    <col min="4851" max="4851" width="11.125" style="166" customWidth="1"/>
    <col min="4852" max="4852" width="11.25" style="166" customWidth="1"/>
    <col min="4853" max="4853" width="11.75" style="166" bestFit="1" customWidth="1"/>
    <col min="4854" max="5086" width="9" style="166"/>
    <col min="5087" max="5087" width="6.25" style="166" customWidth="1"/>
    <col min="5088" max="5088" width="40.375" style="166" customWidth="1"/>
    <col min="5089" max="5089" width="12.5" style="166" customWidth="1"/>
    <col min="5090" max="5102" width="0" style="166" hidden="1" customWidth="1"/>
    <col min="5103" max="5104" width="16" style="166" customWidth="1"/>
    <col min="5105" max="5106" width="13.875" style="166" customWidth="1"/>
    <col min="5107" max="5107" width="11.125" style="166" customWidth="1"/>
    <col min="5108" max="5108" width="11.25" style="166" customWidth="1"/>
    <col min="5109" max="5109" width="11.75" style="166" bestFit="1" customWidth="1"/>
    <col min="5110" max="5342" width="9" style="166"/>
    <col min="5343" max="5343" width="6.25" style="166" customWidth="1"/>
    <col min="5344" max="5344" width="40.375" style="166" customWidth="1"/>
    <col min="5345" max="5345" width="12.5" style="166" customWidth="1"/>
    <col min="5346" max="5358" width="0" style="166" hidden="1" customWidth="1"/>
    <col min="5359" max="5360" width="16" style="166" customWidth="1"/>
    <col min="5361" max="5362" width="13.875" style="166" customWidth="1"/>
    <col min="5363" max="5363" width="11.125" style="166" customWidth="1"/>
    <col min="5364" max="5364" width="11.25" style="166" customWidth="1"/>
    <col min="5365" max="5365" width="11.75" style="166" bestFit="1" customWidth="1"/>
    <col min="5366" max="5598" width="9" style="166"/>
    <col min="5599" max="5599" width="6.25" style="166" customWidth="1"/>
    <col min="5600" max="5600" width="40.375" style="166" customWidth="1"/>
    <col min="5601" max="5601" width="12.5" style="166" customWidth="1"/>
    <col min="5602" max="5614" width="0" style="166" hidden="1" customWidth="1"/>
    <col min="5615" max="5616" width="16" style="166" customWidth="1"/>
    <col min="5617" max="5618" width="13.875" style="166" customWidth="1"/>
    <col min="5619" max="5619" width="11.125" style="166" customWidth="1"/>
    <col min="5620" max="5620" width="11.25" style="166" customWidth="1"/>
    <col min="5621" max="5621" width="11.75" style="166" bestFit="1" customWidth="1"/>
    <col min="5622" max="5854" width="9" style="166"/>
    <col min="5855" max="5855" width="6.25" style="166" customWidth="1"/>
    <col min="5856" max="5856" width="40.375" style="166" customWidth="1"/>
    <col min="5857" max="5857" width="12.5" style="166" customWidth="1"/>
    <col min="5858" max="5870" width="0" style="166" hidden="1" customWidth="1"/>
    <col min="5871" max="5872" width="16" style="166" customWidth="1"/>
    <col min="5873" max="5874" width="13.875" style="166" customWidth="1"/>
    <col min="5875" max="5875" width="11.125" style="166" customWidth="1"/>
    <col min="5876" max="5876" width="11.25" style="166" customWidth="1"/>
    <col min="5877" max="5877" width="11.75" style="166" bestFit="1" customWidth="1"/>
    <col min="5878" max="6110" width="9" style="166"/>
    <col min="6111" max="6111" width="6.25" style="166" customWidth="1"/>
    <col min="6112" max="6112" width="40.375" style="166" customWidth="1"/>
    <col min="6113" max="6113" width="12.5" style="166" customWidth="1"/>
    <col min="6114" max="6126" width="0" style="166" hidden="1" customWidth="1"/>
    <col min="6127" max="6128" width="16" style="166" customWidth="1"/>
    <col min="6129" max="6130" width="13.875" style="166" customWidth="1"/>
    <col min="6131" max="6131" width="11.125" style="166" customWidth="1"/>
    <col min="6132" max="6132" width="11.25" style="166" customWidth="1"/>
    <col min="6133" max="6133" width="11.75" style="166" bestFit="1" customWidth="1"/>
    <col min="6134" max="6366" width="9" style="166"/>
    <col min="6367" max="6367" width="6.25" style="166" customWidth="1"/>
    <col min="6368" max="6368" width="40.375" style="166" customWidth="1"/>
    <col min="6369" max="6369" width="12.5" style="166" customWidth="1"/>
    <col min="6370" max="6382" width="0" style="166" hidden="1" customWidth="1"/>
    <col min="6383" max="6384" width="16" style="166" customWidth="1"/>
    <col min="6385" max="6386" width="13.875" style="166" customWidth="1"/>
    <col min="6387" max="6387" width="11.125" style="166" customWidth="1"/>
    <col min="6388" max="6388" width="11.25" style="166" customWidth="1"/>
    <col min="6389" max="6389" width="11.75" style="166" bestFit="1" customWidth="1"/>
    <col min="6390" max="6622" width="9" style="166"/>
    <col min="6623" max="6623" width="6.25" style="166" customWidth="1"/>
    <col min="6624" max="6624" width="40.375" style="166" customWidth="1"/>
    <col min="6625" max="6625" width="12.5" style="166" customWidth="1"/>
    <col min="6626" max="6638" width="0" style="166" hidden="1" customWidth="1"/>
    <col min="6639" max="6640" width="16" style="166" customWidth="1"/>
    <col min="6641" max="6642" width="13.875" style="166" customWidth="1"/>
    <col min="6643" max="6643" width="11.125" style="166" customWidth="1"/>
    <col min="6644" max="6644" width="11.25" style="166" customWidth="1"/>
    <col min="6645" max="6645" width="11.75" style="166" bestFit="1" customWidth="1"/>
    <col min="6646" max="6878" width="9" style="166"/>
    <col min="6879" max="6879" width="6.25" style="166" customWidth="1"/>
    <col min="6880" max="6880" width="40.375" style="166" customWidth="1"/>
    <col min="6881" max="6881" width="12.5" style="166" customWidth="1"/>
    <col min="6882" max="6894" width="0" style="166" hidden="1" customWidth="1"/>
    <col min="6895" max="6896" width="16" style="166" customWidth="1"/>
    <col min="6897" max="6898" width="13.875" style="166" customWidth="1"/>
    <col min="6899" max="6899" width="11.125" style="166" customWidth="1"/>
    <col min="6900" max="6900" width="11.25" style="166" customWidth="1"/>
    <col min="6901" max="6901" width="11.75" style="166" bestFit="1" customWidth="1"/>
    <col min="6902" max="7134" width="9" style="166"/>
    <col min="7135" max="7135" width="6.25" style="166" customWidth="1"/>
    <col min="7136" max="7136" width="40.375" style="166" customWidth="1"/>
    <col min="7137" max="7137" width="12.5" style="166" customWidth="1"/>
    <col min="7138" max="7150" width="0" style="166" hidden="1" customWidth="1"/>
    <col min="7151" max="7152" width="16" style="166" customWidth="1"/>
    <col min="7153" max="7154" width="13.875" style="166" customWidth="1"/>
    <col min="7155" max="7155" width="11.125" style="166" customWidth="1"/>
    <col min="7156" max="7156" width="11.25" style="166" customWidth="1"/>
    <col min="7157" max="7157" width="11.75" style="166" bestFit="1" customWidth="1"/>
    <col min="7158" max="7390" width="9" style="166"/>
    <col min="7391" max="7391" width="6.25" style="166" customWidth="1"/>
    <col min="7392" max="7392" width="40.375" style="166" customWidth="1"/>
    <col min="7393" max="7393" width="12.5" style="166" customWidth="1"/>
    <col min="7394" max="7406" width="0" style="166" hidden="1" customWidth="1"/>
    <col min="7407" max="7408" width="16" style="166" customWidth="1"/>
    <col min="7409" max="7410" width="13.875" style="166" customWidth="1"/>
    <col min="7411" max="7411" width="11.125" style="166" customWidth="1"/>
    <col min="7412" max="7412" width="11.25" style="166" customWidth="1"/>
    <col min="7413" max="7413" width="11.75" style="166" bestFit="1" customWidth="1"/>
    <col min="7414" max="7646" width="9" style="166"/>
    <col min="7647" max="7647" width="6.25" style="166" customWidth="1"/>
    <col min="7648" max="7648" width="40.375" style="166" customWidth="1"/>
    <col min="7649" max="7649" width="12.5" style="166" customWidth="1"/>
    <col min="7650" max="7662" width="0" style="166" hidden="1" customWidth="1"/>
    <col min="7663" max="7664" width="16" style="166" customWidth="1"/>
    <col min="7665" max="7666" width="13.875" style="166" customWidth="1"/>
    <col min="7667" max="7667" width="11.125" style="166" customWidth="1"/>
    <col min="7668" max="7668" width="11.25" style="166" customWidth="1"/>
    <col min="7669" max="7669" width="11.75" style="166" bestFit="1" customWidth="1"/>
    <col min="7670" max="7902" width="9" style="166"/>
    <col min="7903" max="7903" width="6.25" style="166" customWidth="1"/>
    <col min="7904" max="7904" width="40.375" style="166" customWidth="1"/>
    <col min="7905" max="7905" width="12.5" style="166" customWidth="1"/>
    <col min="7906" max="7918" width="0" style="166" hidden="1" customWidth="1"/>
    <col min="7919" max="7920" width="16" style="166" customWidth="1"/>
    <col min="7921" max="7922" width="13.875" style="166" customWidth="1"/>
    <col min="7923" max="7923" width="11.125" style="166" customWidth="1"/>
    <col min="7924" max="7924" width="11.25" style="166" customWidth="1"/>
    <col min="7925" max="7925" width="11.75" style="166" bestFit="1" customWidth="1"/>
    <col min="7926" max="8158" width="9" style="166"/>
    <col min="8159" max="8159" width="6.25" style="166" customWidth="1"/>
    <col min="8160" max="8160" width="40.375" style="166" customWidth="1"/>
    <col min="8161" max="8161" width="12.5" style="166" customWidth="1"/>
    <col min="8162" max="8174" width="0" style="166" hidden="1" customWidth="1"/>
    <col min="8175" max="8176" width="16" style="166" customWidth="1"/>
    <col min="8177" max="8178" width="13.875" style="166" customWidth="1"/>
    <col min="8179" max="8179" width="11.125" style="166" customWidth="1"/>
    <col min="8180" max="8180" width="11.25" style="166" customWidth="1"/>
    <col min="8181" max="8181" width="11.75" style="166" bestFit="1" customWidth="1"/>
    <col min="8182" max="8414" width="9" style="166"/>
    <col min="8415" max="8415" width="6.25" style="166" customWidth="1"/>
    <col min="8416" max="8416" width="40.375" style="166" customWidth="1"/>
    <col min="8417" max="8417" width="12.5" style="166" customWidth="1"/>
    <col min="8418" max="8430" width="0" style="166" hidden="1" customWidth="1"/>
    <col min="8431" max="8432" width="16" style="166" customWidth="1"/>
    <col min="8433" max="8434" width="13.875" style="166" customWidth="1"/>
    <col min="8435" max="8435" width="11.125" style="166" customWidth="1"/>
    <col min="8436" max="8436" width="11.25" style="166" customWidth="1"/>
    <col min="8437" max="8437" width="11.75" style="166" bestFit="1" customWidth="1"/>
    <col min="8438" max="8670" width="9" style="166"/>
    <col min="8671" max="8671" width="6.25" style="166" customWidth="1"/>
    <col min="8672" max="8672" width="40.375" style="166" customWidth="1"/>
    <col min="8673" max="8673" width="12.5" style="166" customWidth="1"/>
    <col min="8674" max="8686" width="0" style="166" hidden="1" customWidth="1"/>
    <col min="8687" max="8688" width="16" style="166" customWidth="1"/>
    <col min="8689" max="8690" width="13.875" style="166" customWidth="1"/>
    <col min="8691" max="8691" width="11.125" style="166" customWidth="1"/>
    <col min="8692" max="8692" width="11.25" style="166" customWidth="1"/>
    <col min="8693" max="8693" width="11.75" style="166" bestFit="1" customWidth="1"/>
    <col min="8694" max="8926" width="9" style="166"/>
    <col min="8927" max="8927" width="6.25" style="166" customWidth="1"/>
    <col min="8928" max="8928" width="40.375" style="166" customWidth="1"/>
    <col min="8929" max="8929" width="12.5" style="166" customWidth="1"/>
    <col min="8930" max="8942" width="0" style="166" hidden="1" customWidth="1"/>
    <col min="8943" max="8944" width="16" style="166" customWidth="1"/>
    <col min="8945" max="8946" width="13.875" style="166" customWidth="1"/>
    <col min="8947" max="8947" width="11.125" style="166" customWidth="1"/>
    <col min="8948" max="8948" width="11.25" style="166" customWidth="1"/>
    <col min="8949" max="8949" width="11.75" style="166" bestFit="1" customWidth="1"/>
    <col min="8950" max="9182" width="9" style="166"/>
    <col min="9183" max="9183" width="6.25" style="166" customWidth="1"/>
    <col min="9184" max="9184" width="40.375" style="166" customWidth="1"/>
    <col min="9185" max="9185" width="12.5" style="166" customWidth="1"/>
    <col min="9186" max="9198" width="0" style="166" hidden="1" customWidth="1"/>
    <col min="9199" max="9200" width="16" style="166" customWidth="1"/>
    <col min="9201" max="9202" width="13.875" style="166" customWidth="1"/>
    <col min="9203" max="9203" width="11.125" style="166" customWidth="1"/>
    <col min="9204" max="9204" width="11.25" style="166" customWidth="1"/>
    <col min="9205" max="9205" width="11.75" style="166" bestFit="1" customWidth="1"/>
    <col min="9206" max="9438" width="9" style="166"/>
    <col min="9439" max="9439" width="6.25" style="166" customWidth="1"/>
    <col min="9440" max="9440" width="40.375" style="166" customWidth="1"/>
    <col min="9441" max="9441" width="12.5" style="166" customWidth="1"/>
    <col min="9442" max="9454" width="0" style="166" hidden="1" customWidth="1"/>
    <col min="9455" max="9456" width="16" style="166" customWidth="1"/>
    <col min="9457" max="9458" width="13.875" style="166" customWidth="1"/>
    <col min="9459" max="9459" width="11.125" style="166" customWidth="1"/>
    <col min="9460" max="9460" width="11.25" style="166" customWidth="1"/>
    <col min="9461" max="9461" width="11.75" style="166" bestFit="1" customWidth="1"/>
    <col min="9462" max="9694" width="9" style="166"/>
    <col min="9695" max="9695" width="6.25" style="166" customWidth="1"/>
    <col min="9696" max="9696" width="40.375" style="166" customWidth="1"/>
    <col min="9697" max="9697" width="12.5" style="166" customWidth="1"/>
    <col min="9698" max="9710" width="0" style="166" hidden="1" customWidth="1"/>
    <col min="9711" max="9712" width="16" style="166" customWidth="1"/>
    <col min="9713" max="9714" width="13.875" style="166" customWidth="1"/>
    <col min="9715" max="9715" width="11.125" style="166" customWidth="1"/>
    <col min="9716" max="9716" width="11.25" style="166" customWidth="1"/>
    <col min="9717" max="9717" width="11.75" style="166" bestFit="1" customWidth="1"/>
    <col min="9718" max="9950" width="9" style="166"/>
    <col min="9951" max="9951" width="6.25" style="166" customWidth="1"/>
    <col min="9952" max="9952" width="40.375" style="166" customWidth="1"/>
    <col min="9953" max="9953" width="12.5" style="166" customWidth="1"/>
    <col min="9954" max="9966" width="0" style="166" hidden="1" customWidth="1"/>
    <col min="9967" max="9968" width="16" style="166" customWidth="1"/>
    <col min="9969" max="9970" width="13.875" style="166" customWidth="1"/>
    <col min="9971" max="9971" width="11.125" style="166" customWidth="1"/>
    <col min="9972" max="9972" width="11.25" style="166" customWidth="1"/>
    <col min="9973" max="9973" width="11.75" style="166" bestFit="1" customWidth="1"/>
    <col min="9974" max="10206" width="9" style="166"/>
    <col min="10207" max="10207" width="6.25" style="166" customWidth="1"/>
    <col min="10208" max="10208" width="40.375" style="166" customWidth="1"/>
    <col min="10209" max="10209" width="12.5" style="166" customWidth="1"/>
    <col min="10210" max="10222" width="0" style="166" hidden="1" customWidth="1"/>
    <col min="10223" max="10224" width="16" style="166" customWidth="1"/>
    <col min="10225" max="10226" width="13.875" style="166" customWidth="1"/>
    <col min="10227" max="10227" width="11.125" style="166" customWidth="1"/>
    <col min="10228" max="10228" width="11.25" style="166" customWidth="1"/>
    <col min="10229" max="10229" width="11.75" style="166" bestFit="1" customWidth="1"/>
    <col min="10230" max="10462" width="9" style="166"/>
    <col min="10463" max="10463" width="6.25" style="166" customWidth="1"/>
    <col min="10464" max="10464" width="40.375" style="166" customWidth="1"/>
    <col min="10465" max="10465" width="12.5" style="166" customWidth="1"/>
    <col min="10466" max="10478" width="0" style="166" hidden="1" customWidth="1"/>
    <col min="10479" max="10480" width="16" style="166" customWidth="1"/>
    <col min="10481" max="10482" width="13.875" style="166" customWidth="1"/>
    <col min="10483" max="10483" width="11.125" style="166" customWidth="1"/>
    <col min="10484" max="10484" width="11.25" style="166" customWidth="1"/>
    <col min="10485" max="10485" width="11.75" style="166" bestFit="1" customWidth="1"/>
    <col min="10486" max="10718" width="9" style="166"/>
    <col min="10719" max="10719" width="6.25" style="166" customWidth="1"/>
    <col min="10720" max="10720" width="40.375" style="166" customWidth="1"/>
    <col min="10721" max="10721" width="12.5" style="166" customWidth="1"/>
    <col min="10722" max="10734" width="0" style="166" hidden="1" customWidth="1"/>
    <col min="10735" max="10736" width="16" style="166" customWidth="1"/>
    <col min="10737" max="10738" width="13.875" style="166" customWidth="1"/>
    <col min="10739" max="10739" width="11.125" style="166" customWidth="1"/>
    <col min="10740" max="10740" width="11.25" style="166" customWidth="1"/>
    <col min="10741" max="10741" width="11.75" style="166" bestFit="1" customWidth="1"/>
    <col min="10742" max="10974" width="9" style="166"/>
    <col min="10975" max="10975" width="6.25" style="166" customWidth="1"/>
    <col min="10976" max="10976" width="40.375" style="166" customWidth="1"/>
    <col min="10977" max="10977" width="12.5" style="166" customWidth="1"/>
    <col min="10978" max="10990" width="0" style="166" hidden="1" customWidth="1"/>
    <col min="10991" max="10992" width="16" style="166" customWidth="1"/>
    <col min="10993" max="10994" width="13.875" style="166" customWidth="1"/>
    <col min="10995" max="10995" width="11.125" style="166" customWidth="1"/>
    <col min="10996" max="10996" width="11.25" style="166" customWidth="1"/>
    <col min="10997" max="10997" width="11.75" style="166" bestFit="1" customWidth="1"/>
    <col min="10998" max="11230" width="9" style="166"/>
    <col min="11231" max="11231" width="6.25" style="166" customWidth="1"/>
    <col min="11232" max="11232" width="40.375" style="166" customWidth="1"/>
    <col min="11233" max="11233" width="12.5" style="166" customWidth="1"/>
    <col min="11234" max="11246" width="0" style="166" hidden="1" customWidth="1"/>
    <col min="11247" max="11248" width="16" style="166" customWidth="1"/>
    <col min="11249" max="11250" width="13.875" style="166" customWidth="1"/>
    <col min="11251" max="11251" width="11.125" style="166" customWidth="1"/>
    <col min="11252" max="11252" width="11.25" style="166" customWidth="1"/>
    <col min="11253" max="11253" width="11.75" style="166" bestFit="1" customWidth="1"/>
    <col min="11254" max="11486" width="9" style="166"/>
    <col min="11487" max="11487" width="6.25" style="166" customWidth="1"/>
    <col min="11488" max="11488" width="40.375" style="166" customWidth="1"/>
    <col min="11489" max="11489" width="12.5" style="166" customWidth="1"/>
    <col min="11490" max="11502" width="0" style="166" hidden="1" customWidth="1"/>
    <col min="11503" max="11504" width="16" style="166" customWidth="1"/>
    <col min="11505" max="11506" width="13.875" style="166" customWidth="1"/>
    <col min="11507" max="11507" width="11.125" style="166" customWidth="1"/>
    <col min="11508" max="11508" width="11.25" style="166" customWidth="1"/>
    <col min="11509" max="11509" width="11.75" style="166" bestFit="1" customWidth="1"/>
    <col min="11510" max="11742" width="9" style="166"/>
    <col min="11743" max="11743" width="6.25" style="166" customWidth="1"/>
    <col min="11744" max="11744" width="40.375" style="166" customWidth="1"/>
    <col min="11745" max="11745" width="12.5" style="166" customWidth="1"/>
    <col min="11746" max="11758" width="0" style="166" hidden="1" customWidth="1"/>
    <col min="11759" max="11760" width="16" style="166" customWidth="1"/>
    <col min="11761" max="11762" width="13.875" style="166" customWidth="1"/>
    <col min="11763" max="11763" width="11.125" style="166" customWidth="1"/>
    <col min="11764" max="11764" width="11.25" style="166" customWidth="1"/>
    <col min="11765" max="11765" width="11.75" style="166" bestFit="1" customWidth="1"/>
    <col min="11766" max="11998" width="9" style="166"/>
    <col min="11999" max="11999" width="6.25" style="166" customWidth="1"/>
    <col min="12000" max="12000" width="40.375" style="166" customWidth="1"/>
    <col min="12001" max="12001" width="12.5" style="166" customWidth="1"/>
    <col min="12002" max="12014" width="0" style="166" hidden="1" customWidth="1"/>
    <col min="12015" max="12016" width="16" style="166" customWidth="1"/>
    <col min="12017" max="12018" width="13.875" style="166" customWidth="1"/>
    <col min="12019" max="12019" width="11.125" style="166" customWidth="1"/>
    <col min="12020" max="12020" width="11.25" style="166" customWidth="1"/>
    <col min="12021" max="12021" width="11.75" style="166" bestFit="1" customWidth="1"/>
    <col min="12022" max="12254" width="9" style="166"/>
    <col min="12255" max="12255" width="6.25" style="166" customWidth="1"/>
    <col min="12256" max="12256" width="40.375" style="166" customWidth="1"/>
    <col min="12257" max="12257" width="12.5" style="166" customWidth="1"/>
    <col min="12258" max="12270" width="0" style="166" hidden="1" customWidth="1"/>
    <col min="12271" max="12272" width="16" style="166" customWidth="1"/>
    <col min="12273" max="12274" width="13.875" style="166" customWidth="1"/>
    <col min="12275" max="12275" width="11.125" style="166" customWidth="1"/>
    <col min="12276" max="12276" width="11.25" style="166" customWidth="1"/>
    <col min="12277" max="12277" width="11.75" style="166" bestFit="1" customWidth="1"/>
    <col min="12278" max="12510" width="9" style="166"/>
    <col min="12511" max="12511" width="6.25" style="166" customWidth="1"/>
    <col min="12512" max="12512" width="40.375" style="166" customWidth="1"/>
    <col min="12513" max="12513" width="12.5" style="166" customWidth="1"/>
    <col min="12514" max="12526" width="0" style="166" hidden="1" customWidth="1"/>
    <col min="12527" max="12528" width="16" style="166" customWidth="1"/>
    <col min="12529" max="12530" width="13.875" style="166" customWidth="1"/>
    <col min="12531" max="12531" width="11.125" style="166" customWidth="1"/>
    <col min="12532" max="12532" width="11.25" style="166" customWidth="1"/>
    <col min="12533" max="12533" width="11.75" style="166" bestFit="1" customWidth="1"/>
    <col min="12534" max="12766" width="9" style="166"/>
    <col min="12767" max="12767" width="6.25" style="166" customWidth="1"/>
    <col min="12768" max="12768" width="40.375" style="166" customWidth="1"/>
    <col min="12769" max="12769" width="12.5" style="166" customWidth="1"/>
    <col min="12770" max="12782" width="0" style="166" hidden="1" customWidth="1"/>
    <col min="12783" max="12784" width="16" style="166" customWidth="1"/>
    <col min="12785" max="12786" width="13.875" style="166" customWidth="1"/>
    <col min="12787" max="12787" width="11.125" style="166" customWidth="1"/>
    <col min="12788" max="12788" width="11.25" style="166" customWidth="1"/>
    <col min="12789" max="12789" width="11.75" style="166" bestFit="1" customWidth="1"/>
    <col min="12790" max="13022" width="9" style="166"/>
    <col min="13023" max="13023" width="6.25" style="166" customWidth="1"/>
    <col min="13024" max="13024" width="40.375" style="166" customWidth="1"/>
    <col min="13025" max="13025" width="12.5" style="166" customWidth="1"/>
    <col min="13026" max="13038" width="0" style="166" hidden="1" customWidth="1"/>
    <col min="13039" max="13040" width="16" style="166" customWidth="1"/>
    <col min="13041" max="13042" width="13.875" style="166" customWidth="1"/>
    <col min="13043" max="13043" width="11.125" style="166" customWidth="1"/>
    <col min="13044" max="13044" width="11.25" style="166" customWidth="1"/>
    <col min="13045" max="13045" width="11.75" style="166" bestFit="1" customWidth="1"/>
    <col min="13046" max="13278" width="9" style="166"/>
    <col min="13279" max="13279" width="6.25" style="166" customWidth="1"/>
    <col min="13280" max="13280" width="40.375" style="166" customWidth="1"/>
    <col min="13281" max="13281" width="12.5" style="166" customWidth="1"/>
    <col min="13282" max="13294" width="0" style="166" hidden="1" customWidth="1"/>
    <col min="13295" max="13296" width="16" style="166" customWidth="1"/>
    <col min="13297" max="13298" width="13.875" style="166" customWidth="1"/>
    <col min="13299" max="13299" width="11.125" style="166" customWidth="1"/>
    <col min="13300" max="13300" width="11.25" style="166" customWidth="1"/>
    <col min="13301" max="13301" width="11.75" style="166" bestFit="1" customWidth="1"/>
    <col min="13302" max="13534" width="9" style="166"/>
    <col min="13535" max="13535" width="6.25" style="166" customWidth="1"/>
    <col min="13536" max="13536" width="40.375" style="166" customWidth="1"/>
    <col min="13537" max="13537" width="12.5" style="166" customWidth="1"/>
    <col min="13538" max="13550" width="0" style="166" hidden="1" customWidth="1"/>
    <col min="13551" max="13552" width="16" style="166" customWidth="1"/>
    <col min="13553" max="13554" width="13.875" style="166" customWidth="1"/>
    <col min="13555" max="13555" width="11.125" style="166" customWidth="1"/>
    <col min="13556" max="13556" width="11.25" style="166" customWidth="1"/>
    <col min="13557" max="13557" width="11.75" style="166" bestFit="1" customWidth="1"/>
    <col min="13558" max="13790" width="9" style="166"/>
    <col min="13791" max="13791" width="6.25" style="166" customWidth="1"/>
    <col min="13792" max="13792" width="40.375" style="166" customWidth="1"/>
    <col min="13793" max="13793" width="12.5" style="166" customWidth="1"/>
    <col min="13794" max="13806" width="0" style="166" hidden="1" customWidth="1"/>
    <col min="13807" max="13808" width="16" style="166" customWidth="1"/>
    <col min="13809" max="13810" width="13.875" style="166" customWidth="1"/>
    <col min="13811" max="13811" width="11.125" style="166" customWidth="1"/>
    <col min="13812" max="13812" width="11.25" style="166" customWidth="1"/>
    <col min="13813" max="13813" width="11.75" style="166" bestFit="1" customWidth="1"/>
    <col min="13814" max="14046" width="9" style="166"/>
    <col min="14047" max="14047" width="6.25" style="166" customWidth="1"/>
    <col min="14048" max="14048" width="40.375" style="166" customWidth="1"/>
    <col min="14049" max="14049" width="12.5" style="166" customWidth="1"/>
    <col min="14050" max="14062" width="0" style="166" hidden="1" customWidth="1"/>
    <col min="14063" max="14064" width="16" style="166" customWidth="1"/>
    <col min="14065" max="14066" width="13.875" style="166" customWidth="1"/>
    <col min="14067" max="14067" width="11.125" style="166" customWidth="1"/>
    <col min="14068" max="14068" width="11.25" style="166" customWidth="1"/>
    <col min="14069" max="14069" width="11.75" style="166" bestFit="1" customWidth="1"/>
    <col min="14070" max="14302" width="9" style="166"/>
    <col min="14303" max="14303" width="6.25" style="166" customWidth="1"/>
    <col min="14304" max="14304" width="40.375" style="166" customWidth="1"/>
    <col min="14305" max="14305" width="12.5" style="166" customWidth="1"/>
    <col min="14306" max="14318" width="0" style="166" hidden="1" customWidth="1"/>
    <col min="14319" max="14320" width="16" style="166" customWidth="1"/>
    <col min="14321" max="14322" width="13.875" style="166" customWidth="1"/>
    <col min="14323" max="14323" width="11.125" style="166" customWidth="1"/>
    <col min="14324" max="14324" width="11.25" style="166" customWidth="1"/>
    <col min="14325" max="14325" width="11.75" style="166" bestFit="1" customWidth="1"/>
    <col min="14326" max="14558" width="9" style="166"/>
    <col min="14559" max="14559" width="6.25" style="166" customWidth="1"/>
    <col min="14560" max="14560" width="40.375" style="166" customWidth="1"/>
    <col min="14561" max="14561" width="12.5" style="166" customWidth="1"/>
    <col min="14562" max="14574" width="0" style="166" hidden="1" customWidth="1"/>
    <col min="14575" max="14576" width="16" style="166" customWidth="1"/>
    <col min="14577" max="14578" width="13.875" style="166" customWidth="1"/>
    <col min="14579" max="14579" width="11.125" style="166" customWidth="1"/>
    <col min="14580" max="14580" width="11.25" style="166" customWidth="1"/>
    <col min="14581" max="14581" width="11.75" style="166" bestFit="1" customWidth="1"/>
    <col min="14582" max="14814" width="9" style="166"/>
    <col min="14815" max="14815" width="6.25" style="166" customWidth="1"/>
    <col min="14816" max="14816" width="40.375" style="166" customWidth="1"/>
    <col min="14817" max="14817" width="12.5" style="166" customWidth="1"/>
    <col min="14818" max="14830" width="0" style="166" hidden="1" customWidth="1"/>
    <col min="14831" max="14832" width="16" style="166" customWidth="1"/>
    <col min="14833" max="14834" width="13.875" style="166" customWidth="1"/>
    <col min="14835" max="14835" width="11.125" style="166" customWidth="1"/>
    <col min="14836" max="14836" width="11.25" style="166" customWidth="1"/>
    <col min="14837" max="14837" width="11.75" style="166" bestFit="1" customWidth="1"/>
    <col min="14838" max="15070" width="9" style="166"/>
    <col min="15071" max="15071" width="6.25" style="166" customWidth="1"/>
    <col min="15072" max="15072" width="40.375" style="166" customWidth="1"/>
    <col min="15073" max="15073" width="12.5" style="166" customWidth="1"/>
    <col min="15074" max="15086" width="0" style="166" hidden="1" customWidth="1"/>
    <col min="15087" max="15088" width="16" style="166" customWidth="1"/>
    <col min="15089" max="15090" width="13.875" style="166" customWidth="1"/>
    <col min="15091" max="15091" width="11.125" style="166" customWidth="1"/>
    <col min="15092" max="15092" width="11.25" style="166" customWidth="1"/>
    <col min="15093" max="15093" width="11.75" style="166" bestFit="1" customWidth="1"/>
    <col min="15094" max="15326" width="9" style="166"/>
    <col min="15327" max="15327" width="6.25" style="166" customWidth="1"/>
    <col min="15328" max="15328" width="40.375" style="166" customWidth="1"/>
    <col min="15329" max="15329" width="12.5" style="166" customWidth="1"/>
    <col min="15330" max="15342" width="0" style="166" hidden="1" customWidth="1"/>
    <col min="15343" max="15344" width="16" style="166" customWidth="1"/>
    <col min="15345" max="15346" width="13.875" style="166" customWidth="1"/>
    <col min="15347" max="15347" width="11.125" style="166" customWidth="1"/>
    <col min="15348" max="15348" width="11.25" style="166" customWidth="1"/>
    <col min="15349" max="15349" width="11.75" style="166" bestFit="1" customWidth="1"/>
    <col min="15350" max="15582" width="9" style="166"/>
    <col min="15583" max="15583" width="6.25" style="166" customWidth="1"/>
    <col min="15584" max="15584" width="40.375" style="166" customWidth="1"/>
    <col min="15585" max="15585" width="12.5" style="166" customWidth="1"/>
    <col min="15586" max="15598" width="0" style="166" hidden="1" customWidth="1"/>
    <col min="15599" max="15600" width="16" style="166" customWidth="1"/>
    <col min="15601" max="15602" width="13.875" style="166" customWidth="1"/>
    <col min="15603" max="15603" width="11.125" style="166" customWidth="1"/>
    <col min="15604" max="15604" width="11.25" style="166" customWidth="1"/>
    <col min="15605" max="15605" width="11.75" style="166" bestFit="1" customWidth="1"/>
    <col min="15606" max="15838" width="9" style="166"/>
    <col min="15839" max="15839" width="6.25" style="166" customWidth="1"/>
    <col min="15840" max="15840" width="40.375" style="166" customWidth="1"/>
    <col min="15841" max="15841" width="12.5" style="166" customWidth="1"/>
    <col min="15842" max="15854" width="0" style="166" hidden="1" customWidth="1"/>
    <col min="15855" max="15856" width="16" style="166" customWidth="1"/>
    <col min="15857" max="15858" width="13.875" style="166" customWidth="1"/>
    <col min="15859" max="15859" width="11.125" style="166" customWidth="1"/>
    <col min="15860" max="15860" width="11.25" style="166" customWidth="1"/>
    <col min="15861" max="15861" width="11.75" style="166" bestFit="1" customWidth="1"/>
    <col min="15862" max="16094" width="9" style="166"/>
    <col min="16095" max="16095" width="6.25" style="166" customWidth="1"/>
    <col min="16096" max="16096" width="40.375" style="166" customWidth="1"/>
    <col min="16097" max="16097" width="12.5" style="166" customWidth="1"/>
    <col min="16098" max="16110" width="0" style="166" hidden="1" customWidth="1"/>
    <col min="16111" max="16112" width="16" style="166" customWidth="1"/>
    <col min="16113" max="16114" width="13.875" style="166" customWidth="1"/>
    <col min="16115" max="16115" width="11.125" style="166" customWidth="1"/>
    <col min="16116" max="16116" width="11.25" style="166" customWidth="1"/>
    <col min="16117" max="16117" width="11.75" style="166" bestFit="1" customWidth="1"/>
    <col min="16118" max="16384" width="9" style="166"/>
  </cols>
  <sheetData>
    <row r="1" spans="1:21" ht="27.75" customHeight="1">
      <c r="A1" s="488" t="s">
        <v>437</v>
      </c>
      <c r="B1" s="489"/>
      <c r="C1" s="489"/>
      <c r="D1" s="489"/>
      <c r="E1" s="489"/>
      <c r="F1" s="489"/>
      <c r="G1" s="489"/>
      <c r="H1" s="489"/>
      <c r="I1" s="489"/>
      <c r="J1" s="489"/>
      <c r="K1" s="489"/>
      <c r="L1" s="489"/>
      <c r="M1" s="489"/>
      <c r="N1" s="489"/>
    </row>
    <row r="2" spans="1:21" ht="31.5" customHeight="1">
      <c r="A2" s="535" t="s">
        <v>364</v>
      </c>
      <c r="B2" s="535"/>
      <c r="C2" s="535"/>
      <c r="D2" s="535"/>
      <c r="E2" s="535"/>
      <c r="F2" s="535"/>
      <c r="G2" s="535"/>
      <c r="H2" s="535"/>
      <c r="I2" s="535"/>
      <c r="J2" s="535"/>
      <c r="K2" s="535"/>
      <c r="L2" s="535"/>
      <c r="M2" s="535"/>
      <c r="N2" s="535"/>
    </row>
    <row r="3" spans="1:21">
      <c r="A3" s="536" t="str">
        <f>'BIỂU TH'!A3:K3</f>
        <v>(Kèm theo Báo cáo số 86 /BC-BKTXH, ngày 08 háng 12 năm 2022 củaBan KTXH, HĐND huyện Tuần Giáo)</v>
      </c>
      <c r="B3" s="536"/>
      <c r="C3" s="536"/>
      <c r="D3" s="536"/>
      <c r="E3" s="536"/>
      <c r="F3" s="536"/>
      <c r="G3" s="536"/>
      <c r="H3" s="536"/>
      <c r="I3" s="536"/>
      <c r="J3" s="536"/>
      <c r="K3" s="536"/>
      <c r="L3" s="536"/>
      <c r="M3" s="536"/>
      <c r="N3" s="536"/>
    </row>
    <row r="4" spans="1:21" ht="36.75" customHeight="1">
      <c r="A4" s="537" t="s">
        <v>44</v>
      </c>
      <c r="B4" s="537"/>
      <c r="C4" s="537"/>
      <c r="D4" s="537"/>
      <c r="E4" s="537"/>
      <c r="F4" s="537"/>
      <c r="G4" s="537"/>
      <c r="H4" s="537"/>
      <c r="I4" s="537"/>
      <c r="J4" s="537"/>
      <c r="K4" s="537"/>
      <c r="L4" s="537"/>
      <c r="M4" s="537"/>
      <c r="N4" s="537"/>
    </row>
    <row r="5" spans="1:21" s="167" customFormat="1" ht="36.75" customHeight="1">
      <c r="A5" s="538" t="s">
        <v>49</v>
      </c>
      <c r="B5" s="534" t="s">
        <v>1</v>
      </c>
      <c r="C5" s="534" t="s">
        <v>27</v>
      </c>
      <c r="D5" s="534" t="s">
        <v>87</v>
      </c>
      <c r="E5" s="539" t="s">
        <v>45</v>
      </c>
      <c r="F5" s="543"/>
      <c r="G5" s="540"/>
      <c r="H5" s="539" t="s">
        <v>81</v>
      </c>
      <c r="I5" s="540"/>
      <c r="J5" s="534" t="s">
        <v>82</v>
      </c>
      <c r="K5" s="534"/>
      <c r="L5" s="541" t="s">
        <v>286</v>
      </c>
      <c r="M5" s="541" t="s">
        <v>443</v>
      </c>
      <c r="N5" s="541" t="s">
        <v>8</v>
      </c>
    </row>
    <row r="6" spans="1:21" s="167" customFormat="1" ht="42" customHeight="1">
      <c r="A6" s="538"/>
      <c r="B6" s="534"/>
      <c r="C6" s="534"/>
      <c r="D6" s="534"/>
      <c r="E6" s="544"/>
      <c r="F6" s="545"/>
      <c r="G6" s="546"/>
      <c r="H6" s="457" t="s">
        <v>19</v>
      </c>
      <c r="I6" s="457" t="s">
        <v>85</v>
      </c>
      <c r="J6" s="457" t="s">
        <v>19</v>
      </c>
      <c r="K6" s="457" t="s">
        <v>362</v>
      </c>
      <c r="L6" s="542"/>
      <c r="M6" s="542"/>
      <c r="N6" s="542"/>
    </row>
    <row r="7" spans="1:21" s="380" customFormat="1" ht="25.5" customHeight="1">
      <c r="A7" s="490">
        <v>1</v>
      </c>
      <c r="B7" s="491">
        <v>2</v>
      </c>
      <c r="C7" s="490">
        <v>3</v>
      </c>
      <c r="D7" s="491">
        <v>4</v>
      </c>
      <c r="E7" s="491">
        <v>5</v>
      </c>
      <c r="F7" s="490">
        <v>5</v>
      </c>
      <c r="G7" s="490"/>
      <c r="H7" s="491">
        <v>6</v>
      </c>
      <c r="I7" s="490">
        <v>7</v>
      </c>
      <c r="J7" s="491">
        <v>8</v>
      </c>
      <c r="K7" s="490">
        <v>9</v>
      </c>
      <c r="L7" s="491">
        <v>10</v>
      </c>
      <c r="M7" s="491">
        <v>11</v>
      </c>
      <c r="N7" s="491">
        <v>12</v>
      </c>
    </row>
    <row r="8" spans="1:21" ht="25.5" customHeight="1">
      <c r="A8" s="8"/>
      <c r="B8" s="492" t="s">
        <v>54</v>
      </c>
      <c r="C8" s="478"/>
      <c r="D8" s="122">
        <f>D9+D13</f>
        <v>381867.283</v>
      </c>
      <c r="E8" s="122">
        <f>E9+E13</f>
        <v>40856.391000000003</v>
      </c>
      <c r="F8" s="122">
        <f t="shared" ref="F8:M8" si="0">F9+F13</f>
        <v>31769</v>
      </c>
      <c r="G8" s="122">
        <f t="shared" si="0"/>
        <v>4081.3910000000005</v>
      </c>
      <c r="H8" s="122">
        <f t="shared" si="0"/>
        <v>32819.964999999997</v>
      </c>
      <c r="I8" s="122">
        <f t="shared" si="0"/>
        <v>178581.96799999999</v>
      </c>
      <c r="J8" s="122">
        <f t="shared" si="0"/>
        <v>40540.310000000005</v>
      </c>
      <c r="K8" s="122">
        <f t="shared" si="0"/>
        <v>170847.58199999999</v>
      </c>
      <c r="L8" s="122">
        <f t="shared" si="0"/>
        <v>40549.847000000009</v>
      </c>
      <c r="M8" s="122">
        <f t="shared" si="0"/>
        <v>57512</v>
      </c>
      <c r="N8" s="493">
        <f>SUM(N10:N17)</f>
        <v>0</v>
      </c>
      <c r="O8" s="166">
        <f t="shared" ref="O8:O29" si="1">+L8-J8</f>
        <v>9.5370000000038999</v>
      </c>
      <c r="P8" s="166">
        <f t="shared" ref="P8:P29" si="2">+K8-O8</f>
        <v>170838.04499999998</v>
      </c>
      <c r="Q8" s="166">
        <f t="shared" ref="Q8:Q29" si="3">+D8-P8-M8</f>
        <v>153517.23800000001</v>
      </c>
      <c r="R8" s="166">
        <f>+E8-L8</f>
        <v>306.54399999999441</v>
      </c>
      <c r="S8" s="166">
        <f>+I8-K8</f>
        <v>7734.3859999999986</v>
      </c>
      <c r="T8" s="166">
        <f>+I8-H8</f>
        <v>145762.003</v>
      </c>
      <c r="U8" s="166">
        <f>+K8-J8</f>
        <v>130307.272</v>
      </c>
    </row>
    <row r="9" spans="1:21" ht="25.5" customHeight="1">
      <c r="A9" s="8" t="s">
        <v>23</v>
      </c>
      <c r="B9" s="409" t="s">
        <v>192</v>
      </c>
      <c r="C9" s="478"/>
      <c r="D9" s="122">
        <f>SUM(D10:D12)</f>
        <v>144314</v>
      </c>
      <c r="E9" s="122">
        <f t="shared" ref="E9:M9" si="4">SUM(E10:E12)</f>
        <v>20006</v>
      </c>
      <c r="F9" s="122">
        <f t="shared" si="4"/>
        <v>15000</v>
      </c>
      <c r="G9" s="122">
        <f t="shared" si="4"/>
        <v>0</v>
      </c>
      <c r="H9" s="122">
        <f t="shared" si="4"/>
        <v>18633.8</v>
      </c>
      <c r="I9" s="122">
        <f t="shared" si="4"/>
        <v>20261</v>
      </c>
      <c r="J9" s="122">
        <f t="shared" si="4"/>
        <v>19806</v>
      </c>
      <c r="K9" s="122">
        <f t="shared" si="4"/>
        <v>20261</v>
      </c>
      <c r="L9" s="122">
        <f t="shared" si="4"/>
        <v>19806</v>
      </c>
      <c r="M9" s="122">
        <f t="shared" si="4"/>
        <v>45012</v>
      </c>
      <c r="N9" s="493"/>
      <c r="O9" s="166">
        <f t="shared" si="1"/>
        <v>0</v>
      </c>
      <c r="P9" s="166">
        <f t="shared" si="2"/>
        <v>20261</v>
      </c>
      <c r="Q9" s="166">
        <f t="shared" si="3"/>
        <v>79041</v>
      </c>
      <c r="R9" s="166">
        <f t="shared" ref="R9:R29" si="5">+E9-L9</f>
        <v>200</v>
      </c>
      <c r="S9" s="166">
        <f t="shared" ref="S9:S29" si="6">+I9-K9</f>
        <v>0</v>
      </c>
      <c r="T9" s="166">
        <f t="shared" ref="T9:T29" si="7">+I9-H9</f>
        <v>1627.2000000000007</v>
      </c>
      <c r="U9" s="166">
        <f t="shared" ref="U9:U29" si="8">+K9-J9</f>
        <v>455</v>
      </c>
    </row>
    <row r="10" spans="1:21" ht="25.5" customHeight="1">
      <c r="A10" s="81">
        <v>1</v>
      </c>
      <c r="B10" s="9" t="s">
        <v>193</v>
      </c>
      <c r="C10" s="10" t="s">
        <v>30</v>
      </c>
      <c r="D10" s="159">
        <v>45000</v>
      </c>
      <c r="E10" s="104">
        <f t="shared" ref="E10:E26" si="9">F10+G10</f>
        <v>15000</v>
      </c>
      <c r="F10" s="104">
        <v>15000</v>
      </c>
      <c r="G10" s="104"/>
      <c r="H10" s="494">
        <f>7100+3753.9+33.8+33.8+2906.3</f>
        <v>13827.8</v>
      </c>
      <c r="I10" s="494">
        <f>12548.7+2906.3</f>
        <v>15455</v>
      </c>
      <c r="J10" s="104">
        <f>E10</f>
        <v>15000</v>
      </c>
      <c r="K10" s="104">
        <f>J10+455</f>
        <v>15455</v>
      </c>
      <c r="L10" s="104">
        <v>15000</v>
      </c>
      <c r="M10" s="104">
        <v>20000</v>
      </c>
      <c r="N10" s="495"/>
      <c r="O10" s="166">
        <f t="shared" si="1"/>
        <v>0</v>
      </c>
      <c r="P10" s="166">
        <f t="shared" si="2"/>
        <v>15455</v>
      </c>
      <c r="Q10" s="166">
        <f t="shared" si="3"/>
        <v>9545</v>
      </c>
      <c r="R10" s="166">
        <f t="shared" si="5"/>
        <v>0</v>
      </c>
      <c r="S10" s="166">
        <f t="shared" si="6"/>
        <v>0</v>
      </c>
      <c r="T10" s="166">
        <f t="shared" si="7"/>
        <v>1627.2000000000007</v>
      </c>
      <c r="U10" s="166">
        <f t="shared" si="8"/>
        <v>455</v>
      </c>
    </row>
    <row r="11" spans="1:21" ht="38.25" customHeight="1">
      <c r="A11" s="81">
        <v>2</v>
      </c>
      <c r="B11" s="9" t="s">
        <v>428</v>
      </c>
      <c r="C11" s="10" t="s">
        <v>430</v>
      </c>
      <c r="D11" s="159">
        <v>80000</v>
      </c>
      <c r="E11" s="104">
        <v>500</v>
      </c>
      <c r="F11" s="104"/>
      <c r="G11" s="104"/>
      <c r="H11" s="494">
        <v>500</v>
      </c>
      <c r="I11" s="494">
        <v>500</v>
      </c>
      <c r="J11" s="104">
        <v>500</v>
      </c>
      <c r="K11" s="104">
        <v>500</v>
      </c>
      <c r="L11" s="104">
        <v>500</v>
      </c>
      <c r="M11" s="104">
        <v>20000</v>
      </c>
      <c r="N11" s="495"/>
      <c r="O11" s="166">
        <f t="shared" si="1"/>
        <v>0</v>
      </c>
      <c r="P11" s="166">
        <f t="shared" si="2"/>
        <v>500</v>
      </c>
      <c r="Q11" s="166">
        <f t="shared" si="3"/>
        <v>59500</v>
      </c>
      <c r="R11" s="166">
        <f t="shared" si="5"/>
        <v>0</v>
      </c>
      <c r="S11" s="166">
        <f t="shared" si="6"/>
        <v>0</v>
      </c>
      <c r="T11" s="166">
        <f t="shared" si="7"/>
        <v>0</v>
      </c>
      <c r="U11" s="166">
        <f t="shared" si="8"/>
        <v>0</v>
      </c>
    </row>
    <row r="12" spans="1:21" ht="38.25" customHeight="1">
      <c r="A12" s="13">
        <v>3</v>
      </c>
      <c r="B12" s="31" t="s">
        <v>429</v>
      </c>
      <c r="C12" s="14"/>
      <c r="D12" s="496">
        <v>19314</v>
      </c>
      <c r="E12" s="102">
        <v>4506</v>
      </c>
      <c r="F12" s="102"/>
      <c r="G12" s="102"/>
      <c r="H12" s="486">
        <v>4306</v>
      </c>
      <c r="I12" s="486">
        <f>H12</f>
        <v>4306</v>
      </c>
      <c r="J12" s="102">
        <v>4306</v>
      </c>
      <c r="K12" s="102">
        <f>J12</f>
        <v>4306</v>
      </c>
      <c r="L12" s="102">
        <f>K12</f>
        <v>4306</v>
      </c>
      <c r="M12" s="102">
        <v>5012</v>
      </c>
      <c r="N12" s="497"/>
      <c r="O12" s="166">
        <f t="shared" si="1"/>
        <v>0</v>
      </c>
      <c r="P12" s="166">
        <f t="shared" si="2"/>
        <v>4306</v>
      </c>
      <c r="Q12" s="166">
        <f t="shared" si="3"/>
        <v>9996</v>
      </c>
      <c r="R12" s="166">
        <f t="shared" si="5"/>
        <v>200</v>
      </c>
      <c r="S12" s="166">
        <f t="shared" si="6"/>
        <v>0</v>
      </c>
      <c r="T12" s="166">
        <f t="shared" si="7"/>
        <v>0</v>
      </c>
      <c r="U12" s="166">
        <f t="shared" si="8"/>
        <v>0</v>
      </c>
    </row>
    <row r="13" spans="1:21" ht="25.5" customHeight="1">
      <c r="A13" s="8" t="s">
        <v>46</v>
      </c>
      <c r="B13" s="409" t="s">
        <v>194</v>
      </c>
      <c r="C13" s="478"/>
      <c r="D13" s="122">
        <f t="shared" ref="D13:M13" si="10">D14+D28</f>
        <v>237553.283</v>
      </c>
      <c r="E13" s="122">
        <f t="shared" si="10"/>
        <v>20850.391000000007</v>
      </c>
      <c r="F13" s="122">
        <f t="shared" si="10"/>
        <v>16769</v>
      </c>
      <c r="G13" s="122">
        <f t="shared" si="10"/>
        <v>4081.3910000000005</v>
      </c>
      <c r="H13" s="122">
        <f t="shared" si="10"/>
        <v>14186.165000000001</v>
      </c>
      <c r="I13" s="122">
        <f t="shared" si="10"/>
        <v>158320.96799999999</v>
      </c>
      <c r="J13" s="122">
        <f t="shared" si="10"/>
        <v>20734.310000000005</v>
      </c>
      <c r="K13" s="122">
        <f t="shared" si="10"/>
        <v>150586.58199999999</v>
      </c>
      <c r="L13" s="122">
        <f t="shared" si="10"/>
        <v>20743.847000000005</v>
      </c>
      <c r="M13" s="122">
        <f t="shared" si="10"/>
        <v>12500</v>
      </c>
      <c r="N13" s="493"/>
      <c r="O13" s="166">
        <f t="shared" si="1"/>
        <v>9.5370000000002619</v>
      </c>
      <c r="P13" s="166">
        <f t="shared" si="2"/>
        <v>150577.04499999998</v>
      </c>
      <c r="Q13" s="166">
        <f t="shared" si="3"/>
        <v>74476.238000000012</v>
      </c>
      <c r="R13" s="166">
        <f t="shared" si="5"/>
        <v>106.54400000000169</v>
      </c>
      <c r="S13" s="166">
        <f t="shared" si="6"/>
        <v>7734.3859999999986</v>
      </c>
      <c r="T13" s="166">
        <f t="shared" si="7"/>
        <v>144134.80299999999</v>
      </c>
      <c r="U13" s="166">
        <f t="shared" si="8"/>
        <v>129852.272</v>
      </c>
    </row>
    <row r="14" spans="1:21" s="328" customFormat="1" ht="21" customHeight="1">
      <c r="A14" s="498" t="s">
        <v>28</v>
      </c>
      <c r="B14" s="499" t="s">
        <v>283</v>
      </c>
      <c r="C14" s="491"/>
      <c r="D14" s="500">
        <f t="shared" ref="D14:M14" si="11">SUM(D15:D27)</f>
        <v>193053.283</v>
      </c>
      <c r="E14" s="500">
        <f t="shared" si="11"/>
        <v>20850.391000000007</v>
      </c>
      <c r="F14" s="500">
        <f t="shared" si="11"/>
        <v>16769</v>
      </c>
      <c r="G14" s="500">
        <f t="shared" si="11"/>
        <v>4081.3910000000005</v>
      </c>
      <c r="H14" s="500">
        <f t="shared" si="11"/>
        <v>13686.165000000001</v>
      </c>
      <c r="I14" s="500">
        <f t="shared" si="11"/>
        <v>157820.96799999999</v>
      </c>
      <c r="J14" s="500">
        <f t="shared" si="11"/>
        <v>20734.310000000005</v>
      </c>
      <c r="K14" s="500">
        <f t="shared" si="11"/>
        <v>150586.58199999999</v>
      </c>
      <c r="L14" s="500">
        <f t="shared" si="11"/>
        <v>20743.847000000005</v>
      </c>
      <c r="M14" s="500">
        <f t="shared" si="11"/>
        <v>2500</v>
      </c>
      <c r="N14" s="501"/>
      <c r="O14" s="166">
        <f t="shared" si="1"/>
        <v>9.5370000000002619</v>
      </c>
      <c r="P14" s="166">
        <f t="shared" si="2"/>
        <v>150577.04499999998</v>
      </c>
      <c r="Q14" s="166">
        <f t="shared" si="3"/>
        <v>39976.238000000012</v>
      </c>
      <c r="R14" s="166">
        <f t="shared" si="5"/>
        <v>106.54400000000169</v>
      </c>
      <c r="S14" s="166">
        <f t="shared" si="6"/>
        <v>7234.3859999999986</v>
      </c>
      <c r="T14" s="166">
        <f t="shared" si="7"/>
        <v>144134.80299999999</v>
      </c>
      <c r="U14" s="166">
        <f t="shared" si="8"/>
        <v>129852.272</v>
      </c>
    </row>
    <row r="15" spans="1:21" ht="38.25" customHeight="1">
      <c r="A15" s="81">
        <v>1</v>
      </c>
      <c r="B15" s="160" t="s">
        <v>195</v>
      </c>
      <c r="C15" s="10" t="s">
        <v>35</v>
      </c>
      <c r="D15" s="159">
        <v>12000</v>
      </c>
      <c r="E15" s="104">
        <f t="shared" si="9"/>
        <v>6800</v>
      </c>
      <c r="F15" s="494">
        <v>6800</v>
      </c>
      <c r="G15" s="494"/>
      <c r="H15" s="494"/>
      <c r="I15" s="494">
        <v>7000</v>
      </c>
      <c r="J15" s="494">
        <v>6800</v>
      </c>
      <c r="K15" s="494">
        <v>7000</v>
      </c>
      <c r="L15" s="494">
        <v>6800</v>
      </c>
      <c r="M15" s="494"/>
      <c r="N15" s="98"/>
      <c r="O15" s="166">
        <f t="shared" si="1"/>
        <v>0</v>
      </c>
      <c r="P15" s="166">
        <f t="shared" si="2"/>
        <v>7000</v>
      </c>
      <c r="Q15" s="166">
        <f t="shared" si="3"/>
        <v>5000</v>
      </c>
      <c r="R15" s="166">
        <f t="shared" si="5"/>
        <v>0</v>
      </c>
      <c r="S15" s="166">
        <f t="shared" si="6"/>
        <v>0</v>
      </c>
      <c r="T15" s="166">
        <f t="shared" si="7"/>
        <v>7000</v>
      </c>
      <c r="U15" s="166">
        <f t="shared" si="8"/>
        <v>200</v>
      </c>
    </row>
    <row r="16" spans="1:21" s="165" customFormat="1" ht="94.5">
      <c r="A16" s="81">
        <v>2</v>
      </c>
      <c r="B16" s="160" t="s">
        <v>196</v>
      </c>
      <c r="C16" s="10" t="s">
        <v>38</v>
      </c>
      <c r="D16" s="159">
        <v>7500</v>
      </c>
      <c r="E16" s="104">
        <f t="shared" si="9"/>
        <v>2969</v>
      </c>
      <c r="F16" s="494">
        <v>2969</v>
      </c>
      <c r="G16" s="494"/>
      <c r="H16" s="494">
        <v>4049.165</v>
      </c>
      <c r="I16" s="494">
        <v>7146.2479999999996</v>
      </c>
      <c r="J16" s="494">
        <v>2969</v>
      </c>
      <c r="K16" s="494">
        <v>2969</v>
      </c>
      <c r="L16" s="494">
        <v>2969</v>
      </c>
      <c r="M16" s="494"/>
      <c r="N16" s="502" t="s">
        <v>491</v>
      </c>
      <c r="O16" s="166">
        <f t="shared" si="1"/>
        <v>0</v>
      </c>
      <c r="P16" s="166">
        <f t="shared" si="2"/>
        <v>2969</v>
      </c>
      <c r="Q16" s="166">
        <f t="shared" si="3"/>
        <v>4531</v>
      </c>
      <c r="R16" s="166">
        <f t="shared" si="5"/>
        <v>0</v>
      </c>
      <c r="S16" s="166">
        <f t="shared" si="6"/>
        <v>4177.2479999999996</v>
      </c>
      <c r="T16" s="166">
        <f t="shared" si="7"/>
        <v>3097.0829999999996</v>
      </c>
      <c r="U16" s="166">
        <f t="shared" si="8"/>
        <v>0</v>
      </c>
    </row>
    <row r="17" spans="1:21" ht="38.25" customHeight="1">
      <c r="A17" s="81">
        <v>3</v>
      </c>
      <c r="B17" s="160" t="s">
        <v>197</v>
      </c>
      <c r="C17" s="10" t="s">
        <v>47</v>
      </c>
      <c r="D17" s="159">
        <v>14000</v>
      </c>
      <c r="E17" s="104">
        <f t="shared" si="9"/>
        <v>7000</v>
      </c>
      <c r="F17" s="494">
        <v>7000</v>
      </c>
      <c r="G17" s="494"/>
      <c r="H17" s="494">
        <v>9637</v>
      </c>
      <c r="I17" s="494">
        <f>H17+520.138</f>
        <v>10157.138000000001</v>
      </c>
      <c r="J17" s="494">
        <f>E17</f>
        <v>7000</v>
      </c>
      <c r="K17" s="494">
        <f>J17+100</f>
        <v>7100</v>
      </c>
      <c r="L17" s="494">
        <v>7000</v>
      </c>
      <c r="M17" s="494">
        <v>2500</v>
      </c>
      <c r="N17" s="98" t="s">
        <v>492</v>
      </c>
      <c r="O17" s="166">
        <f t="shared" si="1"/>
        <v>0</v>
      </c>
      <c r="P17" s="166">
        <f t="shared" si="2"/>
        <v>7100</v>
      </c>
      <c r="Q17" s="166">
        <f t="shared" si="3"/>
        <v>4400</v>
      </c>
      <c r="R17" s="166">
        <f t="shared" si="5"/>
        <v>0</v>
      </c>
      <c r="S17" s="166">
        <f t="shared" si="6"/>
        <v>3057.1380000000008</v>
      </c>
      <c r="T17" s="166">
        <f t="shared" si="7"/>
        <v>520.13800000000083</v>
      </c>
      <c r="U17" s="166">
        <f t="shared" si="8"/>
        <v>100</v>
      </c>
    </row>
    <row r="18" spans="1:21" ht="38.25" customHeight="1">
      <c r="A18" s="81">
        <v>4</v>
      </c>
      <c r="B18" s="160" t="s">
        <v>204</v>
      </c>
      <c r="C18" s="10" t="s">
        <v>30</v>
      </c>
      <c r="D18" s="159">
        <v>4535</v>
      </c>
      <c r="E18" s="104">
        <f t="shared" si="9"/>
        <v>233.768</v>
      </c>
      <c r="F18" s="159"/>
      <c r="G18" s="159">
        <v>233.768</v>
      </c>
      <c r="H18" s="159"/>
      <c r="I18" s="494">
        <v>4137</v>
      </c>
      <c r="J18" s="494">
        <f>E18</f>
        <v>233.768</v>
      </c>
      <c r="K18" s="494">
        <f t="shared" ref="K18:K23" si="12">I18</f>
        <v>4137</v>
      </c>
      <c r="L18" s="494">
        <f>G18</f>
        <v>233.768</v>
      </c>
      <c r="M18" s="494"/>
      <c r="N18" s="98" t="s">
        <v>436</v>
      </c>
      <c r="O18" s="166">
        <f t="shared" si="1"/>
        <v>0</v>
      </c>
      <c r="P18" s="166">
        <f t="shared" si="2"/>
        <v>4137</v>
      </c>
      <c r="Q18" s="166">
        <f t="shared" si="3"/>
        <v>398</v>
      </c>
      <c r="R18" s="166">
        <f t="shared" si="5"/>
        <v>0</v>
      </c>
      <c r="S18" s="166">
        <f t="shared" si="6"/>
        <v>0</v>
      </c>
      <c r="T18" s="166">
        <f t="shared" si="7"/>
        <v>4137</v>
      </c>
      <c r="U18" s="166">
        <f t="shared" si="8"/>
        <v>3903.232</v>
      </c>
    </row>
    <row r="19" spans="1:21" ht="29.25" customHeight="1">
      <c r="A19" s="81">
        <v>5</v>
      </c>
      <c r="B19" s="160" t="s">
        <v>205</v>
      </c>
      <c r="C19" s="10" t="s">
        <v>42</v>
      </c>
      <c r="D19" s="159">
        <v>7300</v>
      </c>
      <c r="E19" s="104">
        <f t="shared" si="9"/>
        <v>34.366</v>
      </c>
      <c r="F19" s="159"/>
      <c r="G19" s="159">
        <v>34.366</v>
      </c>
      <c r="H19" s="159"/>
      <c r="I19" s="494">
        <v>7003.9530000000004</v>
      </c>
      <c r="J19" s="494">
        <f t="shared" ref="J19" si="13">E19</f>
        <v>34.366</v>
      </c>
      <c r="K19" s="494">
        <f t="shared" si="12"/>
        <v>7003.9530000000004</v>
      </c>
      <c r="L19" s="494">
        <f t="shared" ref="L19:L26" si="14">G19</f>
        <v>34.366</v>
      </c>
      <c r="M19" s="494"/>
      <c r="N19" s="98" t="s">
        <v>436</v>
      </c>
      <c r="O19" s="166">
        <f t="shared" si="1"/>
        <v>0</v>
      </c>
      <c r="P19" s="166">
        <f t="shared" si="2"/>
        <v>7003.9530000000004</v>
      </c>
      <c r="Q19" s="166">
        <f t="shared" si="3"/>
        <v>296.04699999999957</v>
      </c>
      <c r="R19" s="166">
        <f t="shared" si="5"/>
        <v>0</v>
      </c>
      <c r="S19" s="166">
        <f t="shared" si="6"/>
        <v>0</v>
      </c>
      <c r="T19" s="166">
        <f t="shared" si="7"/>
        <v>7003.9530000000004</v>
      </c>
      <c r="U19" s="166">
        <f t="shared" si="8"/>
        <v>6969.5870000000004</v>
      </c>
    </row>
    <row r="20" spans="1:21" ht="29.25" customHeight="1">
      <c r="A20" s="81">
        <v>6</v>
      </c>
      <c r="B20" s="160" t="s">
        <v>206</v>
      </c>
      <c r="C20" s="10" t="s">
        <v>214</v>
      </c>
      <c r="D20" s="159">
        <v>9200</v>
      </c>
      <c r="E20" s="104">
        <f t="shared" si="9"/>
        <v>322.64800000000002</v>
      </c>
      <c r="F20" s="159"/>
      <c r="G20" s="159">
        <v>322.64800000000002</v>
      </c>
      <c r="H20" s="159"/>
      <c r="I20" s="494">
        <v>8500.8259999999991</v>
      </c>
      <c r="J20" s="494">
        <f>E20</f>
        <v>322.64800000000002</v>
      </c>
      <c r="K20" s="494">
        <f t="shared" si="12"/>
        <v>8500.8259999999991</v>
      </c>
      <c r="L20" s="494">
        <f t="shared" si="14"/>
        <v>322.64800000000002</v>
      </c>
      <c r="M20" s="494"/>
      <c r="N20" s="98" t="s">
        <v>436</v>
      </c>
      <c r="O20" s="166">
        <f t="shared" si="1"/>
        <v>0</v>
      </c>
      <c r="P20" s="166">
        <f t="shared" si="2"/>
        <v>8500.8259999999991</v>
      </c>
      <c r="Q20" s="166">
        <f t="shared" si="3"/>
        <v>699.17400000000089</v>
      </c>
      <c r="R20" s="166">
        <f t="shared" si="5"/>
        <v>0</v>
      </c>
      <c r="S20" s="166">
        <f t="shared" si="6"/>
        <v>0</v>
      </c>
      <c r="T20" s="166">
        <f t="shared" si="7"/>
        <v>8500.8259999999991</v>
      </c>
      <c r="U20" s="166">
        <f t="shared" si="8"/>
        <v>8178.177999999999</v>
      </c>
    </row>
    <row r="21" spans="1:21" ht="29.25" customHeight="1">
      <c r="A21" s="81">
        <v>7</v>
      </c>
      <c r="B21" s="160" t="s">
        <v>207</v>
      </c>
      <c r="C21" s="10" t="s">
        <v>75</v>
      </c>
      <c r="D21" s="159">
        <v>30566</v>
      </c>
      <c r="E21" s="104">
        <f t="shared" si="9"/>
        <v>809.70299999999997</v>
      </c>
      <c r="F21" s="159"/>
      <c r="G21" s="159">
        <v>809.70299999999997</v>
      </c>
      <c r="H21" s="159"/>
      <c r="I21" s="494">
        <v>30250.705000000002</v>
      </c>
      <c r="J21" s="494">
        <f>E21</f>
        <v>809.70299999999997</v>
      </c>
      <c r="K21" s="494">
        <f t="shared" si="12"/>
        <v>30250.705000000002</v>
      </c>
      <c r="L21" s="494">
        <f t="shared" si="14"/>
        <v>809.70299999999997</v>
      </c>
      <c r="M21" s="494"/>
      <c r="N21" s="98" t="s">
        <v>436</v>
      </c>
      <c r="O21" s="166">
        <f t="shared" si="1"/>
        <v>0</v>
      </c>
      <c r="P21" s="166">
        <f t="shared" si="2"/>
        <v>30250.705000000002</v>
      </c>
      <c r="Q21" s="166">
        <f t="shared" si="3"/>
        <v>315.29499999999825</v>
      </c>
      <c r="R21" s="166">
        <f t="shared" si="5"/>
        <v>0</v>
      </c>
      <c r="S21" s="166">
        <f t="shared" si="6"/>
        <v>0</v>
      </c>
      <c r="T21" s="166">
        <f t="shared" si="7"/>
        <v>30250.705000000002</v>
      </c>
      <c r="U21" s="166">
        <f t="shared" si="8"/>
        <v>29441.002</v>
      </c>
    </row>
    <row r="22" spans="1:21" ht="29.25" customHeight="1">
      <c r="A22" s="81">
        <v>8</v>
      </c>
      <c r="B22" s="160" t="s">
        <v>208</v>
      </c>
      <c r="C22" s="10" t="s">
        <v>161</v>
      </c>
      <c r="D22" s="159">
        <v>46300</v>
      </c>
      <c r="E22" s="104">
        <f t="shared" si="9"/>
        <v>380.00799999999998</v>
      </c>
      <c r="F22" s="159"/>
      <c r="G22" s="159">
        <v>380.00799999999998</v>
      </c>
      <c r="H22" s="159"/>
      <c r="I22" s="494">
        <v>44687.260999999999</v>
      </c>
      <c r="J22" s="494">
        <f>E22</f>
        <v>380.00799999999998</v>
      </c>
      <c r="K22" s="494">
        <f t="shared" si="12"/>
        <v>44687.260999999999</v>
      </c>
      <c r="L22" s="494">
        <f t="shared" si="14"/>
        <v>380.00799999999998</v>
      </c>
      <c r="M22" s="494"/>
      <c r="N22" s="98" t="s">
        <v>436</v>
      </c>
      <c r="O22" s="166">
        <f t="shared" si="1"/>
        <v>0</v>
      </c>
      <c r="P22" s="166">
        <f t="shared" si="2"/>
        <v>44687.260999999999</v>
      </c>
      <c r="Q22" s="166">
        <f t="shared" si="3"/>
        <v>1612.7390000000014</v>
      </c>
      <c r="R22" s="166">
        <f t="shared" si="5"/>
        <v>0</v>
      </c>
      <c r="S22" s="166">
        <f t="shared" si="6"/>
        <v>0</v>
      </c>
      <c r="T22" s="166">
        <f t="shared" si="7"/>
        <v>44687.260999999999</v>
      </c>
      <c r="U22" s="166">
        <f t="shared" si="8"/>
        <v>44307.252999999997</v>
      </c>
    </row>
    <row r="23" spans="1:21" ht="29.25" customHeight="1">
      <c r="A23" s="81">
        <v>9</v>
      </c>
      <c r="B23" s="160" t="s">
        <v>209</v>
      </c>
      <c r="C23" s="10" t="s">
        <v>132</v>
      </c>
      <c r="D23" s="159">
        <v>3162.11</v>
      </c>
      <c r="E23" s="104">
        <f t="shared" si="9"/>
        <v>789.79100000000005</v>
      </c>
      <c r="F23" s="159"/>
      <c r="G23" s="159">
        <v>789.79100000000005</v>
      </c>
      <c r="H23" s="159"/>
      <c r="I23" s="494">
        <v>3047.5749999999998</v>
      </c>
      <c r="J23" s="494">
        <v>777.23500000000001</v>
      </c>
      <c r="K23" s="494">
        <f t="shared" si="12"/>
        <v>3047.5749999999998</v>
      </c>
      <c r="L23" s="494">
        <v>777.23500000000001</v>
      </c>
      <c r="M23" s="494"/>
      <c r="N23" s="98" t="s">
        <v>434</v>
      </c>
      <c r="O23" s="166">
        <f t="shared" si="1"/>
        <v>0</v>
      </c>
      <c r="P23" s="166">
        <f t="shared" si="2"/>
        <v>3047.5749999999998</v>
      </c>
      <c r="Q23" s="166">
        <f t="shared" si="3"/>
        <v>114.53500000000031</v>
      </c>
      <c r="R23" s="166">
        <f t="shared" si="5"/>
        <v>12.55600000000004</v>
      </c>
      <c r="S23" s="166">
        <f t="shared" si="6"/>
        <v>0</v>
      </c>
      <c r="T23" s="166">
        <f t="shared" si="7"/>
        <v>3047.5749999999998</v>
      </c>
      <c r="U23" s="166">
        <f t="shared" si="8"/>
        <v>2270.3399999999997</v>
      </c>
    </row>
    <row r="24" spans="1:21" ht="29.25" customHeight="1">
      <c r="A24" s="81">
        <v>10</v>
      </c>
      <c r="B24" s="160" t="s">
        <v>210</v>
      </c>
      <c r="C24" s="10" t="s">
        <v>215</v>
      </c>
      <c r="D24" s="159">
        <v>4990.1729999999998</v>
      </c>
      <c r="E24" s="104">
        <f t="shared" si="9"/>
        <v>165.10900000000001</v>
      </c>
      <c r="F24" s="159"/>
      <c r="G24" s="159">
        <v>165.10900000000001</v>
      </c>
      <c r="H24" s="159"/>
      <c r="I24" s="494">
        <f>K24</f>
        <v>4146.2479999999996</v>
      </c>
      <c r="J24" s="494">
        <f>E24</f>
        <v>165.10900000000001</v>
      </c>
      <c r="K24" s="494">
        <v>4146.2479999999996</v>
      </c>
      <c r="L24" s="494">
        <f t="shared" si="14"/>
        <v>165.10900000000001</v>
      </c>
      <c r="M24" s="494"/>
      <c r="N24" s="98" t="s">
        <v>436</v>
      </c>
      <c r="O24" s="166">
        <f t="shared" si="1"/>
        <v>0</v>
      </c>
      <c r="P24" s="166">
        <f t="shared" si="2"/>
        <v>4146.2479999999996</v>
      </c>
      <c r="Q24" s="166">
        <f t="shared" si="3"/>
        <v>843.92500000000018</v>
      </c>
      <c r="R24" s="166">
        <f t="shared" si="5"/>
        <v>0</v>
      </c>
      <c r="S24" s="166">
        <f t="shared" si="6"/>
        <v>0</v>
      </c>
      <c r="T24" s="166">
        <f t="shared" si="7"/>
        <v>4146.2479999999996</v>
      </c>
      <c r="U24" s="166">
        <f t="shared" si="8"/>
        <v>3981.1389999999997</v>
      </c>
    </row>
    <row r="25" spans="1:21" ht="29.25" customHeight="1">
      <c r="A25" s="81">
        <v>11</v>
      </c>
      <c r="B25" s="160" t="s">
        <v>211</v>
      </c>
      <c r="C25" s="10" t="s">
        <v>30</v>
      </c>
      <c r="D25" s="159">
        <v>43500</v>
      </c>
      <c r="E25" s="104">
        <f t="shared" si="9"/>
        <v>1047.5229999999999</v>
      </c>
      <c r="F25" s="159"/>
      <c r="G25" s="159">
        <v>1047.5229999999999</v>
      </c>
      <c r="H25" s="159"/>
      <c r="I25" s="494">
        <f>K25</f>
        <v>22140.998</v>
      </c>
      <c r="J25" s="494">
        <v>943.99800000000005</v>
      </c>
      <c r="K25" s="494">
        <f>J25+21270-73</f>
        <v>22140.998</v>
      </c>
      <c r="L25" s="494">
        <v>953.53499999999997</v>
      </c>
      <c r="M25" s="494"/>
      <c r="N25" s="98" t="s">
        <v>434</v>
      </c>
      <c r="O25" s="166">
        <f t="shared" si="1"/>
        <v>9.5369999999999209</v>
      </c>
      <c r="P25" s="166">
        <f t="shared" si="2"/>
        <v>22131.460999999999</v>
      </c>
      <c r="Q25" s="166">
        <f t="shared" si="3"/>
        <v>21368.539000000001</v>
      </c>
      <c r="R25" s="166">
        <f t="shared" si="5"/>
        <v>93.987999999999943</v>
      </c>
      <c r="S25" s="166">
        <f t="shared" si="6"/>
        <v>0</v>
      </c>
      <c r="T25" s="166">
        <f t="shared" si="7"/>
        <v>22140.998</v>
      </c>
      <c r="U25" s="166">
        <f t="shared" si="8"/>
        <v>21197</v>
      </c>
    </row>
    <row r="26" spans="1:21" ht="34.5" customHeight="1">
      <c r="A26" s="81">
        <v>12</v>
      </c>
      <c r="B26" s="160" t="s">
        <v>212</v>
      </c>
      <c r="C26" s="10" t="s">
        <v>38</v>
      </c>
      <c r="D26" s="159">
        <v>5000</v>
      </c>
      <c r="E26" s="104">
        <f t="shared" si="9"/>
        <v>27.387</v>
      </c>
      <c r="F26" s="159"/>
      <c r="G26" s="159">
        <v>27.387</v>
      </c>
      <c r="H26" s="159"/>
      <c r="I26" s="494">
        <v>4665.0739999999996</v>
      </c>
      <c r="J26" s="494">
        <f>E26</f>
        <v>27.387</v>
      </c>
      <c r="K26" s="494">
        <f>I26</f>
        <v>4665.0739999999996</v>
      </c>
      <c r="L26" s="494">
        <f t="shared" si="14"/>
        <v>27.387</v>
      </c>
      <c r="M26" s="494"/>
      <c r="N26" s="98" t="s">
        <v>436</v>
      </c>
      <c r="O26" s="166">
        <f t="shared" si="1"/>
        <v>0</v>
      </c>
      <c r="P26" s="166">
        <f t="shared" si="2"/>
        <v>4665.0739999999996</v>
      </c>
      <c r="Q26" s="166">
        <f t="shared" si="3"/>
        <v>334.92600000000039</v>
      </c>
      <c r="R26" s="166">
        <f t="shared" si="5"/>
        <v>0</v>
      </c>
      <c r="S26" s="166">
        <f t="shared" si="6"/>
        <v>0</v>
      </c>
      <c r="T26" s="166">
        <f t="shared" si="7"/>
        <v>4665.0739999999996</v>
      </c>
      <c r="U26" s="166">
        <f t="shared" si="8"/>
        <v>4637.6869999999999</v>
      </c>
    </row>
    <row r="27" spans="1:21" ht="34.5" customHeight="1">
      <c r="A27" s="81">
        <v>13</v>
      </c>
      <c r="B27" s="160" t="s">
        <v>213</v>
      </c>
      <c r="C27" s="10" t="s">
        <v>104</v>
      </c>
      <c r="D27" s="159">
        <v>5000</v>
      </c>
      <c r="E27" s="104">
        <f t="shared" ref="E27" si="15">F27+G27</f>
        <v>271.08800000000002</v>
      </c>
      <c r="F27" s="159"/>
      <c r="G27" s="159">
        <v>271.08800000000002</v>
      </c>
      <c r="H27" s="159"/>
      <c r="I27" s="494">
        <v>4937.942</v>
      </c>
      <c r="J27" s="494">
        <f>E27</f>
        <v>271.08800000000002</v>
      </c>
      <c r="K27" s="494">
        <f>I27</f>
        <v>4937.942</v>
      </c>
      <c r="L27" s="494">
        <f t="shared" ref="L27" si="16">G27</f>
        <v>271.08800000000002</v>
      </c>
      <c r="M27" s="494"/>
      <c r="N27" s="98" t="s">
        <v>436</v>
      </c>
      <c r="O27" s="166">
        <f t="shared" si="1"/>
        <v>0</v>
      </c>
      <c r="P27" s="166">
        <f t="shared" si="2"/>
        <v>4937.942</v>
      </c>
      <c r="Q27" s="166">
        <f t="shared" si="3"/>
        <v>62.057999999999993</v>
      </c>
      <c r="R27" s="166">
        <f t="shared" si="5"/>
        <v>0</v>
      </c>
      <c r="S27" s="166">
        <f t="shared" si="6"/>
        <v>0</v>
      </c>
      <c r="T27" s="166">
        <f t="shared" si="7"/>
        <v>4937.942</v>
      </c>
      <c r="U27" s="166">
        <f t="shared" si="8"/>
        <v>4666.8540000000003</v>
      </c>
    </row>
    <row r="28" spans="1:21" s="325" customFormat="1" ht="25.5" customHeight="1">
      <c r="A28" s="503" t="s">
        <v>28</v>
      </c>
      <c r="B28" s="504" t="s">
        <v>442</v>
      </c>
      <c r="C28" s="498"/>
      <c r="D28" s="505">
        <f>SUM(D29,0)</f>
        <v>44500</v>
      </c>
      <c r="E28" s="505"/>
      <c r="F28" s="505"/>
      <c r="G28" s="505"/>
      <c r="H28" s="505">
        <f>SUM(H29,0)</f>
        <v>500</v>
      </c>
      <c r="I28" s="505">
        <f>SUM(I29,0)</f>
        <v>500</v>
      </c>
      <c r="J28" s="505"/>
      <c r="K28" s="505"/>
      <c r="L28" s="505"/>
      <c r="M28" s="505">
        <f t="shared" ref="M28" si="17">SUM(M29,0)</f>
        <v>10000</v>
      </c>
      <c r="N28" s="506"/>
      <c r="O28" s="166">
        <f t="shared" si="1"/>
        <v>0</v>
      </c>
      <c r="P28" s="166">
        <f t="shared" si="2"/>
        <v>0</v>
      </c>
      <c r="Q28" s="166">
        <f t="shared" si="3"/>
        <v>34500</v>
      </c>
      <c r="R28" s="166">
        <f t="shared" si="5"/>
        <v>0</v>
      </c>
      <c r="S28" s="166">
        <f t="shared" si="6"/>
        <v>500</v>
      </c>
      <c r="T28" s="166">
        <f t="shared" si="7"/>
        <v>0</v>
      </c>
      <c r="U28" s="166">
        <f t="shared" si="8"/>
        <v>0</v>
      </c>
    </row>
    <row r="29" spans="1:21" ht="34.5" customHeight="1">
      <c r="A29" s="81">
        <v>14</v>
      </c>
      <c r="B29" s="160" t="s">
        <v>441</v>
      </c>
      <c r="C29" s="10" t="s">
        <v>104</v>
      </c>
      <c r="D29" s="159">
        <v>44500</v>
      </c>
      <c r="E29" s="104"/>
      <c r="F29" s="159"/>
      <c r="G29" s="159">
        <v>271.08800000000002</v>
      </c>
      <c r="H29" s="159">
        <v>500</v>
      </c>
      <c r="I29" s="494">
        <v>500</v>
      </c>
      <c r="J29" s="494"/>
      <c r="K29" s="494"/>
      <c r="L29" s="494"/>
      <c r="M29" s="494">
        <v>10000</v>
      </c>
      <c r="N29" s="98" t="s">
        <v>482</v>
      </c>
      <c r="O29" s="166">
        <f t="shared" si="1"/>
        <v>0</v>
      </c>
      <c r="P29" s="166">
        <f t="shared" si="2"/>
        <v>0</v>
      </c>
      <c r="Q29" s="166">
        <f t="shared" si="3"/>
        <v>34500</v>
      </c>
      <c r="R29" s="166">
        <f t="shared" si="5"/>
        <v>0</v>
      </c>
      <c r="S29" s="166">
        <f t="shared" si="6"/>
        <v>500</v>
      </c>
      <c r="T29" s="166">
        <f t="shared" si="7"/>
        <v>0</v>
      </c>
      <c r="U29" s="166">
        <f t="shared" si="8"/>
        <v>0</v>
      </c>
    </row>
    <row r="30" spans="1:21" ht="16.5" customHeight="1">
      <c r="A30" s="392"/>
      <c r="B30" s="393"/>
      <c r="C30" s="394"/>
      <c r="D30" s="394"/>
      <c r="E30" s="394"/>
      <c r="F30" s="395"/>
      <c r="G30" s="395"/>
      <c r="H30" s="395"/>
      <c r="I30" s="395"/>
      <c r="J30" s="395"/>
      <c r="K30" s="395"/>
      <c r="L30" s="395"/>
      <c r="M30" s="395"/>
      <c r="N30" s="396"/>
    </row>
    <row r="31" spans="1:21" ht="16.5" customHeight="1">
      <c r="A31" s="392"/>
      <c r="B31" s="393"/>
      <c r="C31" s="394"/>
      <c r="D31" s="394"/>
      <c r="E31" s="394"/>
      <c r="F31" s="395"/>
      <c r="G31" s="395"/>
      <c r="H31" s="395"/>
      <c r="I31" s="395"/>
      <c r="J31" s="395"/>
      <c r="K31" s="395"/>
      <c r="L31" s="395"/>
      <c r="M31" s="395"/>
      <c r="N31" s="396"/>
    </row>
    <row r="32" spans="1:21" ht="16.5" customHeight="1">
      <c r="B32" s="398"/>
      <c r="C32" s="394"/>
      <c r="D32" s="394"/>
      <c r="E32" s="394"/>
      <c r="F32" s="395"/>
      <c r="G32" s="395"/>
      <c r="H32" s="395"/>
      <c r="I32" s="395"/>
      <c r="J32" s="395"/>
      <c r="K32" s="395"/>
      <c r="L32" s="395"/>
      <c r="M32" s="395"/>
      <c r="N32" s="396"/>
    </row>
    <row r="33" spans="1:13" ht="31.5" customHeight="1">
      <c r="B33" s="533"/>
      <c r="C33" s="533"/>
      <c r="D33" s="399"/>
      <c r="E33" s="399"/>
      <c r="F33" s="399"/>
      <c r="G33" s="399"/>
      <c r="H33" s="399"/>
      <c r="I33" s="399"/>
      <c r="J33" s="399"/>
      <c r="K33" s="399"/>
      <c r="L33" s="399"/>
      <c r="M33" s="399"/>
    </row>
    <row r="34" spans="1:13" ht="20.100000000000001" customHeight="1">
      <c r="A34" s="401"/>
    </row>
    <row r="35" spans="1:13">
      <c r="A35" s="401"/>
      <c r="B35" s="166"/>
      <c r="C35" s="166"/>
      <c r="D35" s="166"/>
      <c r="E35" s="166"/>
      <c r="F35" s="166"/>
      <c r="G35" s="166"/>
      <c r="H35" s="166"/>
      <c r="I35" s="166"/>
      <c r="J35" s="166"/>
      <c r="K35" s="166"/>
      <c r="L35" s="166"/>
      <c r="M35" s="166"/>
    </row>
    <row r="36" spans="1:13">
      <c r="A36" s="401"/>
      <c r="B36" s="166"/>
      <c r="C36" s="166"/>
      <c r="D36" s="166"/>
      <c r="E36" s="166"/>
      <c r="F36" s="166"/>
      <c r="G36" s="166"/>
      <c r="H36" s="166"/>
      <c r="I36" s="166"/>
      <c r="J36" s="166"/>
      <c r="K36" s="166"/>
      <c r="L36" s="166"/>
      <c r="M36" s="166"/>
    </row>
    <row r="37" spans="1:13">
      <c r="A37" s="401"/>
      <c r="B37" s="166"/>
      <c r="C37" s="166"/>
      <c r="D37" s="166"/>
      <c r="E37" s="166"/>
      <c r="F37" s="166"/>
      <c r="G37" s="166"/>
      <c r="H37" s="166"/>
      <c r="I37" s="166"/>
      <c r="J37" s="166"/>
      <c r="K37" s="166"/>
      <c r="L37" s="166"/>
      <c r="M37" s="166"/>
    </row>
    <row r="38" spans="1:13" s="400" customFormat="1">
      <c r="A38" s="401"/>
      <c r="B38" s="166"/>
      <c r="C38" s="166"/>
      <c r="D38" s="166"/>
      <c r="E38" s="166"/>
      <c r="F38" s="166"/>
      <c r="G38" s="166"/>
      <c r="H38" s="166"/>
      <c r="I38" s="166"/>
      <c r="J38" s="166"/>
      <c r="K38" s="166"/>
      <c r="L38" s="166"/>
      <c r="M38" s="166"/>
    </row>
    <row r="39" spans="1:13" s="400" customFormat="1">
      <c r="A39" s="401"/>
      <c r="B39" s="166"/>
      <c r="C39" s="166"/>
      <c r="D39" s="166"/>
      <c r="E39" s="166"/>
      <c r="F39" s="166"/>
      <c r="G39" s="166"/>
      <c r="H39" s="166"/>
      <c r="I39" s="166"/>
      <c r="J39" s="166"/>
      <c r="K39" s="166"/>
      <c r="L39" s="166"/>
      <c r="M39" s="166"/>
    </row>
    <row r="40" spans="1:13" s="400" customFormat="1">
      <c r="A40" s="401"/>
      <c r="B40" s="166"/>
      <c r="C40" s="166"/>
      <c r="D40" s="166"/>
      <c r="E40" s="166"/>
      <c r="F40" s="166"/>
      <c r="G40" s="166"/>
      <c r="H40" s="166"/>
      <c r="I40" s="166"/>
      <c r="J40" s="166"/>
      <c r="K40" s="166"/>
      <c r="L40" s="166"/>
      <c r="M40" s="166"/>
    </row>
    <row r="41" spans="1:13" s="400" customFormat="1">
      <c r="A41" s="401"/>
      <c r="B41" s="166"/>
      <c r="C41" s="166"/>
      <c r="D41" s="166"/>
      <c r="E41" s="166"/>
      <c r="F41" s="166"/>
      <c r="G41" s="166"/>
      <c r="H41" s="166"/>
      <c r="I41" s="166"/>
      <c r="J41" s="166"/>
      <c r="K41" s="166"/>
      <c r="L41" s="166"/>
      <c r="M41" s="166"/>
    </row>
    <row r="42" spans="1:13" s="400" customFormat="1">
      <c r="A42" s="401"/>
      <c r="B42" s="166"/>
      <c r="C42" s="166"/>
      <c r="D42" s="166"/>
      <c r="E42" s="166"/>
      <c r="F42" s="166"/>
      <c r="G42" s="166"/>
      <c r="H42" s="166"/>
      <c r="I42" s="166"/>
      <c r="J42" s="166"/>
      <c r="K42" s="166"/>
      <c r="L42" s="166"/>
      <c r="M42" s="166"/>
    </row>
    <row r="43" spans="1:13" s="400" customFormat="1">
      <c r="A43" s="401"/>
      <c r="B43" s="166"/>
      <c r="C43" s="166"/>
      <c r="D43" s="166"/>
      <c r="E43" s="166"/>
      <c r="F43" s="166"/>
      <c r="G43" s="166"/>
      <c r="H43" s="166"/>
      <c r="I43" s="166"/>
      <c r="J43" s="166"/>
      <c r="K43" s="166"/>
      <c r="L43" s="166"/>
      <c r="M43" s="166"/>
    </row>
    <row r="44" spans="1:13" s="400" customFormat="1">
      <c r="A44" s="401"/>
      <c r="B44" s="166"/>
      <c r="C44" s="166"/>
      <c r="D44" s="166"/>
      <c r="E44" s="166"/>
      <c r="F44" s="166"/>
      <c r="G44" s="166"/>
      <c r="H44" s="166"/>
      <c r="I44" s="166"/>
      <c r="J44" s="166"/>
      <c r="K44" s="166"/>
      <c r="L44" s="166"/>
      <c r="M44" s="166"/>
    </row>
    <row r="45" spans="1:13" s="400" customFormat="1">
      <c r="A45" s="401"/>
      <c r="B45" s="166"/>
      <c r="C45" s="166"/>
      <c r="D45" s="166"/>
      <c r="E45" s="166"/>
      <c r="F45" s="166"/>
      <c r="G45" s="166"/>
      <c r="H45" s="166"/>
      <c r="I45" s="166"/>
      <c r="J45" s="166"/>
      <c r="K45" s="166"/>
      <c r="L45" s="166"/>
      <c r="M45" s="166"/>
    </row>
    <row r="46" spans="1:13" s="400" customFormat="1">
      <c r="A46" s="401"/>
      <c r="B46" s="166"/>
      <c r="C46" s="166"/>
      <c r="D46" s="166"/>
      <c r="E46" s="166"/>
      <c r="F46" s="166"/>
      <c r="G46" s="166"/>
      <c r="H46" s="166"/>
      <c r="I46" s="166"/>
      <c r="J46" s="166"/>
      <c r="K46" s="166"/>
      <c r="L46" s="166"/>
      <c r="M46" s="166"/>
    </row>
    <row r="47" spans="1:13" s="400" customFormat="1">
      <c r="A47" s="401"/>
      <c r="B47" s="166"/>
      <c r="C47" s="166"/>
      <c r="D47" s="166"/>
      <c r="E47" s="166"/>
      <c r="F47" s="166"/>
      <c r="G47" s="166"/>
      <c r="H47" s="166"/>
      <c r="I47" s="166"/>
      <c r="J47" s="166"/>
      <c r="K47" s="166"/>
      <c r="L47" s="166"/>
      <c r="M47" s="166"/>
    </row>
    <row r="48" spans="1:13" s="400" customFormat="1">
      <c r="A48" s="401"/>
      <c r="B48" s="166"/>
      <c r="C48" s="166"/>
      <c r="D48" s="166"/>
      <c r="E48" s="166"/>
      <c r="F48" s="166"/>
      <c r="G48" s="166"/>
      <c r="H48" s="166"/>
      <c r="I48" s="166"/>
      <c r="J48" s="166"/>
      <c r="K48" s="166"/>
      <c r="L48" s="166"/>
      <c r="M48" s="166"/>
    </row>
    <row r="49" spans="1:13" s="400" customFormat="1">
      <c r="A49" s="401"/>
      <c r="B49" s="166"/>
      <c r="C49" s="166"/>
      <c r="D49" s="166"/>
      <c r="E49" s="166"/>
      <c r="F49" s="166"/>
      <c r="G49" s="166"/>
      <c r="H49" s="166"/>
      <c r="I49" s="166"/>
      <c r="J49" s="166"/>
      <c r="K49" s="166"/>
      <c r="L49" s="166"/>
      <c r="M49" s="166"/>
    </row>
    <row r="50" spans="1:13" s="400" customFormat="1">
      <c r="A50" s="401"/>
      <c r="B50" s="166"/>
      <c r="C50" s="166"/>
      <c r="D50" s="166"/>
      <c r="E50" s="166"/>
      <c r="F50" s="166"/>
      <c r="G50" s="166"/>
      <c r="H50" s="166"/>
      <c r="I50" s="166"/>
      <c r="J50" s="166"/>
      <c r="K50" s="166"/>
      <c r="L50" s="166"/>
      <c r="M50" s="166"/>
    </row>
    <row r="51" spans="1:13" s="400" customFormat="1">
      <c r="A51" s="401"/>
      <c r="B51" s="166"/>
      <c r="C51" s="166"/>
      <c r="D51" s="166"/>
      <c r="E51" s="166"/>
      <c r="F51" s="166"/>
      <c r="G51" s="166"/>
      <c r="H51" s="166"/>
      <c r="I51" s="166"/>
      <c r="J51" s="166"/>
      <c r="K51" s="166"/>
      <c r="L51" s="166"/>
      <c r="M51" s="166"/>
    </row>
    <row r="52" spans="1:13" s="400" customFormat="1">
      <c r="A52" s="401"/>
      <c r="B52" s="166"/>
      <c r="C52" s="166"/>
      <c r="D52" s="166"/>
      <c r="E52" s="166"/>
      <c r="F52" s="166"/>
      <c r="G52" s="166"/>
      <c r="H52" s="166"/>
      <c r="I52" s="166"/>
      <c r="J52" s="166"/>
      <c r="K52" s="166"/>
      <c r="L52" s="166"/>
      <c r="M52" s="166"/>
    </row>
    <row r="53" spans="1:13" s="400" customFormat="1">
      <c r="A53" s="401"/>
      <c r="B53" s="166"/>
      <c r="C53" s="166"/>
      <c r="D53" s="166"/>
      <c r="E53" s="166"/>
      <c r="F53" s="166"/>
      <c r="G53" s="166"/>
      <c r="H53" s="166"/>
      <c r="I53" s="166"/>
      <c r="J53" s="166"/>
      <c r="K53" s="166"/>
      <c r="L53" s="166"/>
      <c r="M53" s="166"/>
    </row>
    <row r="54" spans="1:13" s="400" customFormat="1">
      <c r="A54" s="401"/>
      <c r="B54" s="166"/>
      <c r="C54" s="166"/>
      <c r="D54" s="166"/>
      <c r="E54" s="166"/>
      <c r="F54" s="166"/>
      <c r="G54" s="166"/>
      <c r="H54" s="166"/>
      <c r="I54" s="166"/>
      <c r="J54" s="166"/>
      <c r="K54" s="166"/>
      <c r="L54" s="166"/>
      <c r="M54" s="166"/>
    </row>
    <row r="55" spans="1:13" s="400" customFormat="1">
      <c r="A55" s="401"/>
      <c r="B55" s="166"/>
      <c r="C55" s="166"/>
      <c r="D55" s="166"/>
      <c r="E55" s="166"/>
      <c r="F55" s="166"/>
      <c r="G55" s="166"/>
      <c r="H55" s="166"/>
      <c r="I55" s="166"/>
      <c r="J55" s="166"/>
      <c r="K55" s="166"/>
      <c r="L55" s="166"/>
      <c r="M55" s="166"/>
    </row>
    <row r="56" spans="1:13" s="400" customFormat="1">
      <c r="A56" s="401"/>
      <c r="B56" s="166"/>
      <c r="C56" s="166"/>
      <c r="D56" s="166"/>
      <c r="E56" s="166"/>
      <c r="F56" s="166"/>
      <c r="G56" s="166"/>
      <c r="H56" s="166"/>
      <c r="I56" s="166"/>
      <c r="J56" s="166"/>
      <c r="K56" s="166"/>
      <c r="L56" s="166"/>
      <c r="M56" s="166"/>
    </row>
    <row r="57" spans="1:13" s="400" customFormat="1">
      <c r="A57" s="401"/>
      <c r="B57" s="166"/>
      <c r="C57" s="166"/>
      <c r="D57" s="166"/>
      <c r="E57" s="166"/>
      <c r="F57" s="166"/>
      <c r="G57" s="166"/>
      <c r="H57" s="166"/>
      <c r="I57" s="166"/>
      <c r="J57" s="166"/>
      <c r="K57" s="166"/>
      <c r="L57" s="166"/>
      <c r="M57" s="166"/>
    </row>
    <row r="58" spans="1:13" s="400" customFormat="1">
      <c r="A58" s="401"/>
      <c r="B58" s="166"/>
      <c r="C58" s="166"/>
      <c r="D58" s="166"/>
      <c r="E58" s="166"/>
      <c r="F58" s="166"/>
      <c r="G58" s="166"/>
      <c r="H58" s="166"/>
      <c r="I58" s="166"/>
      <c r="J58" s="166"/>
      <c r="K58" s="166"/>
      <c r="L58" s="166"/>
      <c r="M58" s="166"/>
    </row>
    <row r="59" spans="1:13" s="400" customFormat="1">
      <c r="A59" s="401"/>
      <c r="B59" s="166"/>
      <c r="C59" s="166"/>
      <c r="D59" s="166"/>
      <c r="E59" s="166"/>
      <c r="F59" s="166"/>
      <c r="G59" s="166"/>
      <c r="H59" s="166"/>
      <c r="I59" s="166"/>
      <c r="J59" s="166"/>
      <c r="K59" s="166"/>
      <c r="L59" s="166"/>
      <c r="M59" s="166"/>
    </row>
    <row r="60" spans="1:13" s="400" customFormat="1">
      <c r="A60" s="401"/>
      <c r="B60" s="166"/>
      <c r="C60" s="166"/>
      <c r="D60" s="166"/>
      <c r="E60" s="166"/>
      <c r="F60" s="166"/>
      <c r="G60" s="166"/>
      <c r="H60" s="166"/>
      <c r="I60" s="166"/>
      <c r="J60" s="166"/>
      <c r="K60" s="166"/>
      <c r="L60" s="166"/>
      <c r="M60" s="166"/>
    </row>
    <row r="61" spans="1:13" s="400" customFormat="1">
      <c r="A61" s="401"/>
      <c r="B61" s="166"/>
      <c r="C61" s="166"/>
      <c r="D61" s="166"/>
      <c r="E61" s="166"/>
      <c r="F61" s="166"/>
      <c r="G61" s="166"/>
      <c r="H61" s="166"/>
      <c r="I61" s="166"/>
      <c r="J61" s="166"/>
      <c r="K61" s="166"/>
      <c r="L61" s="166"/>
      <c r="M61" s="166"/>
    </row>
    <row r="62" spans="1:13" s="400" customFormat="1">
      <c r="A62" s="401"/>
      <c r="B62" s="166"/>
      <c r="C62" s="166"/>
      <c r="D62" s="166"/>
      <c r="E62" s="166"/>
      <c r="F62" s="166"/>
      <c r="G62" s="166"/>
      <c r="H62" s="166"/>
      <c r="I62" s="166"/>
      <c r="J62" s="166"/>
      <c r="K62" s="166"/>
      <c r="L62" s="166"/>
      <c r="M62" s="166"/>
    </row>
    <row r="63" spans="1:13" s="400" customFormat="1">
      <c r="A63" s="401"/>
      <c r="B63" s="166"/>
      <c r="C63" s="166"/>
      <c r="D63" s="166"/>
      <c r="E63" s="166"/>
      <c r="F63" s="166"/>
      <c r="G63" s="166"/>
      <c r="H63" s="166"/>
      <c r="I63" s="166"/>
      <c r="J63" s="166"/>
      <c r="K63" s="166"/>
      <c r="L63" s="166"/>
      <c r="M63" s="166"/>
    </row>
    <row r="64" spans="1:13" s="400" customFormat="1">
      <c r="A64" s="401"/>
      <c r="B64" s="166"/>
      <c r="C64" s="166"/>
      <c r="D64" s="166"/>
      <c r="E64" s="166"/>
      <c r="F64" s="166"/>
      <c r="G64" s="166"/>
      <c r="H64" s="166"/>
      <c r="I64" s="166"/>
      <c r="J64" s="166"/>
      <c r="K64" s="166"/>
      <c r="L64" s="166"/>
      <c r="M64" s="166"/>
    </row>
    <row r="65" spans="1:13" s="400" customFormat="1">
      <c r="A65" s="401"/>
      <c r="B65" s="166"/>
      <c r="C65" s="166"/>
      <c r="D65" s="166"/>
      <c r="E65" s="166"/>
      <c r="F65" s="166"/>
      <c r="G65" s="166"/>
      <c r="H65" s="166"/>
      <c r="I65" s="166"/>
      <c r="J65" s="166"/>
      <c r="K65" s="166"/>
      <c r="L65" s="166"/>
      <c r="M65" s="166"/>
    </row>
    <row r="66" spans="1:13" s="400" customFormat="1">
      <c r="A66" s="401"/>
      <c r="B66" s="166"/>
      <c r="C66" s="166"/>
      <c r="D66" s="166"/>
      <c r="E66" s="166"/>
      <c r="F66" s="166"/>
      <c r="G66" s="166"/>
      <c r="H66" s="166"/>
      <c r="I66" s="166"/>
      <c r="J66" s="166"/>
      <c r="K66" s="166"/>
      <c r="L66" s="166"/>
      <c r="M66" s="166"/>
    </row>
    <row r="67" spans="1:13" s="400" customFormat="1">
      <c r="A67" s="401"/>
      <c r="B67" s="166"/>
      <c r="C67" s="166"/>
      <c r="D67" s="166"/>
      <c r="E67" s="166"/>
      <c r="F67" s="166"/>
      <c r="G67" s="166"/>
      <c r="H67" s="166"/>
      <c r="I67" s="166"/>
      <c r="J67" s="166"/>
      <c r="K67" s="166"/>
      <c r="L67" s="166"/>
      <c r="M67" s="166"/>
    </row>
    <row r="68" spans="1:13" s="400" customFormat="1">
      <c r="A68" s="401"/>
      <c r="B68" s="166"/>
      <c r="C68" s="166"/>
      <c r="D68" s="166"/>
      <c r="E68" s="166"/>
      <c r="F68" s="166"/>
      <c r="G68" s="166"/>
      <c r="H68" s="166"/>
      <c r="I68" s="166"/>
      <c r="J68" s="166"/>
      <c r="K68" s="166"/>
      <c r="L68" s="166"/>
      <c r="M68" s="166"/>
    </row>
    <row r="69" spans="1:13" s="400" customFormat="1">
      <c r="A69" s="401"/>
      <c r="B69" s="166"/>
      <c r="C69" s="166"/>
      <c r="D69" s="166"/>
      <c r="E69" s="166"/>
      <c r="F69" s="166"/>
      <c r="G69" s="166"/>
      <c r="H69" s="166"/>
      <c r="I69" s="166"/>
      <c r="J69" s="166"/>
      <c r="K69" s="166"/>
      <c r="L69" s="166"/>
      <c r="M69" s="166"/>
    </row>
    <row r="70" spans="1:13" s="400" customFormat="1">
      <c r="A70" s="401"/>
      <c r="B70" s="166"/>
      <c r="C70" s="166"/>
      <c r="D70" s="166"/>
      <c r="E70" s="166"/>
      <c r="F70" s="166"/>
      <c r="G70" s="166"/>
      <c r="H70" s="166"/>
      <c r="I70" s="166"/>
      <c r="J70" s="166"/>
      <c r="K70" s="166"/>
      <c r="L70" s="166"/>
      <c r="M70" s="166"/>
    </row>
    <row r="71" spans="1:13" s="400" customFormat="1">
      <c r="A71" s="401"/>
      <c r="B71" s="166"/>
      <c r="C71" s="166"/>
      <c r="D71" s="166"/>
      <c r="E71" s="166"/>
      <c r="F71" s="166"/>
      <c r="G71" s="166"/>
      <c r="H71" s="166"/>
      <c r="I71" s="166"/>
      <c r="J71" s="166"/>
      <c r="K71" s="166"/>
      <c r="L71" s="166"/>
      <c r="M71" s="166"/>
    </row>
    <row r="72" spans="1:13" s="400" customFormat="1">
      <c r="A72" s="401"/>
      <c r="B72" s="166"/>
      <c r="C72" s="166"/>
      <c r="D72" s="166"/>
      <c r="E72" s="166"/>
      <c r="F72" s="166"/>
      <c r="G72" s="166"/>
      <c r="H72" s="166"/>
      <c r="I72" s="166"/>
      <c r="J72" s="166"/>
      <c r="K72" s="166"/>
      <c r="L72" s="166"/>
      <c r="M72" s="166"/>
    </row>
    <row r="73" spans="1:13" s="400" customFormat="1">
      <c r="A73" s="401"/>
      <c r="B73" s="166"/>
      <c r="C73" s="166"/>
      <c r="D73" s="166"/>
      <c r="E73" s="166"/>
      <c r="F73" s="166"/>
      <c r="G73" s="166"/>
      <c r="H73" s="166"/>
      <c r="I73" s="166"/>
      <c r="J73" s="166"/>
      <c r="K73" s="166"/>
      <c r="L73" s="166"/>
      <c r="M73" s="166"/>
    </row>
    <row r="74" spans="1:13" s="400" customFormat="1">
      <c r="A74" s="401"/>
      <c r="B74" s="166"/>
      <c r="C74" s="166"/>
      <c r="D74" s="166"/>
      <c r="E74" s="166"/>
      <c r="F74" s="166"/>
      <c r="G74" s="166"/>
      <c r="H74" s="166"/>
      <c r="I74" s="166"/>
      <c r="J74" s="166"/>
      <c r="K74" s="166"/>
      <c r="L74" s="166"/>
      <c r="M74" s="166"/>
    </row>
    <row r="75" spans="1:13" s="400" customFormat="1">
      <c r="A75" s="401"/>
      <c r="B75" s="166"/>
      <c r="C75" s="166"/>
      <c r="D75" s="166"/>
      <c r="E75" s="166"/>
      <c r="F75" s="166"/>
      <c r="G75" s="166"/>
      <c r="H75" s="166"/>
      <c r="I75" s="166"/>
      <c r="J75" s="166"/>
      <c r="K75" s="166"/>
      <c r="L75" s="166"/>
      <c r="M75" s="166"/>
    </row>
    <row r="76" spans="1:13" s="400" customFormat="1">
      <c r="A76" s="401"/>
      <c r="B76" s="166"/>
      <c r="C76" s="166"/>
      <c r="D76" s="166"/>
      <c r="E76" s="166"/>
      <c r="F76" s="166"/>
      <c r="G76" s="166"/>
      <c r="H76" s="166"/>
      <c r="I76" s="166"/>
      <c r="J76" s="166"/>
      <c r="K76" s="166"/>
      <c r="L76" s="166"/>
      <c r="M76" s="166"/>
    </row>
    <row r="77" spans="1:13" s="400" customFormat="1">
      <c r="A77" s="401"/>
      <c r="B77" s="166"/>
      <c r="C77" s="166"/>
      <c r="D77" s="166"/>
      <c r="E77" s="166"/>
      <c r="F77" s="166"/>
      <c r="G77" s="166"/>
      <c r="H77" s="166"/>
      <c r="I77" s="166"/>
      <c r="J77" s="166"/>
      <c r="K77" s="166"/>
      <c r="L77" s="166"/>
      <c r="M77" s="166"/>
    </row>
    <row r="78" spans="1:13" s="400" customFormat="1">
      <c r="A78" s="401"/>
      <c r="B78" s="166"/>
      <c r="C78" s="166"/>
      <c r="D78" s="166"/>
      <c r="E78" s="166"/>
      <c r="F78" s="166"/>
      <c r="G78" s="166"/>
      <c r="H78" s="166"/>
      <c r="I78" s="166"/>
      <c r="J78" s="166"/>
      <c r="K78" s="166"/>
      <c r="L78" s="166"/>
      <c r="M78" s="166"/>
    </row>
    <row r="79" spans="1:13" s="400" customFormat="1">
      <c r="A79" s="401"/>
      <c r="B79" s="166"/>
      <c r="C79" s="166"/>
      <c r="D79" s="166"/>
      <c r="E79" s="166"/>
      <c r="F79" s="166"/>
      <c r="G79" s="166"/>
      <c r="H79" s="166"/>
      <c r="I79" s="166"/>
      <c r="J79" s="166"/>
      <c r="K79" s="166"/>
      <c r="L79" s="166"/>
      <c r="M79" s="166"/>
    </row>
    <row r="80" spans="1:13" s="400" customFormat="1">
      <c r="A80" s="401"/>
      <c r="B80" s="166"/>
      <c r="C80" s="166"/>
      <c r="D80" s="166"/>
      <c r="E80" s="166"/>
      <c r="F80" s="166"/>
      <c r="G80" s="166"/>
      <c r="H80" s="166"/>
      <c r="I80" s="166"/>
      <c r="J80" s="166"/>
      <c r="K80" s="166"/>
      <c r="L80" s="166"/>
      <c r="M80" s="166"/>
    </row>
    <row r="81" spans="1:13" s="400" customFormat="1">
      <c r="A81" s="401"/>
      <c r="B81" s="166"/>
      <c r="C81" s="166"/>
      <c r="D81" s="166"/>
      <c r="E81" s="166"/>
      <c r="F81" s="166"/>
      <c r="G81" s="166"/>
      <c r="H81" s="166"/>
      <c r="I81" s="166"/>
      <c r="J81" s="166"/>
      <c r="K81" s="166"/>
      <c r="L81" s="166"/>
      <c r="M81" s="166"/>
    </row>
    <row r="82" spans="1:13" s="400" customFormat="1">
      <c r="A82" s="401"/>
      <c r="B82" s="166"/>
      <c r="C82" s="166"/>
      <c r="D82" s="166"/>
      <c r="E82" s="166"/>
      <c r="F82" s="166"/>
      <c r="G82" s="166"/>
      <c r="H82" s="166"/>
      <c r="I82" s="166"/>
      <c r="J82" s="166"/>
      <c r="K82" s="166"/>
      <c r="L82" s="166"/>
      <c r="M82" s="166"/>
    </row>
    <row r="83" spans="1:13" s="400" customFormat="1">
      <c r="A83" s="401"/>
      <c r="B83" s="166"/>
      <c r="C83" s="166"/>
      <c r="D83" s="166"/>
      <c r="E83" s="166"/>
      <c r="F83" s="166"/>
      <c r="G83" s="166"/>
      <c r="H83" s="166"/>
      <c r="I83" s="166"/>
      <c r="J83" s="166"/>
      <c r="K83" s="166"/>
      <c r="L83" s="166"/>
      <c r="M83" s="166"/>
    </row>
    <row r="84" spans="1:13" s="400" customFormat="1">
      <c r="A84" s="401"/>
      <c r="B84" s="166"/>
      <c r="C84" s="166"/>
      <c r="D84" s="166"/>
      <c r="E84" s="166"/>
      <c r="F84" s="166"/>
      <c r="G84" s="166"/>
      <c r="H84" s="166"/>
      <c r="I84" s="166"/>
      <c r="J84" s="166"/>
      <c r="K84" s="166"/>
      <c r="L84" s="166"/>
      <c r="M84" s="166"/>
    </row>
    <row r="85" spans="1:13" s="400" customFormat="1">
      <c r="A85" s="401"/>
      <c r="B85" s="166"/>
      <c r="C85" s="166"/>
      <c r="D85" s="166"/>
      <c r="E85" s="166"/>
      <c r="F85" s="166"/>
      <c r="G85" s="166"/>
      <c r="H85" s="166"/>
      <c r="I85" s="166"/>
      <c r="J85" s="166"/>
      <c r="K85" s="166"/>
      <c r="L85" s="166"/>
      <c r="M85" s="166"/>
    </row>
    <row r="86" spans="1:13" s="400" customFormat="1">
      <c r="A86" s="401"/>
      <c r="B86" s="166"/>
      <c r="C86" s="166"/>
      <c r="D86" s="166"/>
      <c r="E86" s="166"/>
      <c r="F86" s="166"/>
      <c r="G86" s="166"/>
      <c r="H86" s="166"/>
      <c r="I86" s="166"/>
      <c r="J86" s="166"/>
      <c r="K86" s="166"/>
      <c r="L86" s="166"/>
      <c r="M86" s="166"/>
    </row>
    <row r="87" spans="1:13" s="400" customFormat="1">
      <c r="A87" s="401"/>
      <c r="B87" s="166"/>
      <c r="C87" s="166"/>
      <c r="D87" s="166"/>
      <c r="E87" s="166"/>
      <c r="F87" s="166"/>
      <c r="G87" s="166"/>
      <c r="H87" s="166"/>
      <c r="I87" s="166"/>
      <c r="J87" s="166"/>
      <c r="K87" s="166"/>
      <c r="L87" s="166"/>
      <c r="M87" s="166"/>
    </row>
    <row r="88" spans="1:13" s="400" customFormat="1">
      <c r="A88" s="401"/>
      <c r="B88" s="166"/>
      <c r="C88" s="166"/>
      <c r="D88" s="166"/>
      <c r="E88" s="166"/>
      <c r="F88" s="166"/>
      <c r="G88" s="166"/>
      <c r="H88" s="166"/>
      <c r="I88" s="166"/>
      <c r="J88" s="166"/>
      <c r="K88" s="166"/>
      <c r="L88" s="166"/>
      <c r="M88" s="166"/>
    </row>
    <row r="89" spans="1:13" s="400" customFormat="1">
      <c r="A89" s="401"/>
      <c r="B89" s="166"/>
      <c r="C89" s="166"/>
      <c r="D89" s="166"/>
      <c r="E89" s="166"/>
      <c r="F89" s="166"/>
      <c r="G89" s="166"/>
      <c r="H89" s="166"/>
      <c r="I89" s="166"/>
      <c r="J89" s="166"/>
      <c r="K89" s="166"/>
      <c r="L89" s="166"/>
      <c r="M89" s="166"/>
    </row>
    <row r="90" spans="1:13" s="400" customFormat="1">
      <c r="A90" s="401"/>
      <c r="B90" s="166"/>
      <c r="C90" s="166"/>
      <c r="D90" s="166"/>
      <c r="E90" s="166"/>
      <c r="F90" s="166"/>
      <c r="G90" s="166"/>
      <c r="H90" s="166"/>
      <c r="I90" s="166"/>
      <c r="J90" s="166"/>
      <c r="K90" s="166"/>
      <c r="L90" s="166"/>
      <c r="M90" s="166"/>
    </row>
    <row r="91" spans="1:13" s="400" customFormat="1">
      <c r="A91" s="401"/>
      <c r="B91" s="166"/>
      <c r="C91" s="166"/>
      <c r="D91" s="166"/>
      <c r="E91" s="166"/>
      <c r="F91" s="166"/>
      <c r="G91" s="166"/>
      <c r="H91" s="166"/>
      <c r="I91" s="166"/>
      <c r="J91" s="166"/>
      <c r="K91" s="166"/>
      <c r="L91" s="166"/>
      <c r="M91" s="166"/>
    </row>
    <row r="92" spans="1:13" s="400" customFormat="1">
      <c r="A92" s="401"/>
      <c r="B92" s="166"/>
      <c r="C92" s="166"/>
      <c r="D92" s="166"/>
      <c r="E92" s="166"/>
      <c r="F92" s="166"/>
      <c r="G92" s="166"/>
      <c r="H92" s="166"/>
      <c r="I92" s="166"/>
      <c r="J92" s="166"/>
      <c r="K92" s="166"/>
      <c r="L92" s="166"/>
      <c r="M92" s="166"/>
    </row>
    <row r="93" spans="1:13" s="400" customFormat="1">
      <c r="A93" s="401"/>
      <c r="B93" s="166"/>
      <c r="C93" s="166"/>
      <c r="D93" s="166"/>
      <c r="E93" s="166"/>
      <c r="F93" s="166"/>
      <c r="G93" s="166"/>
      <c r="H93" s="166"/>
      <c r="I93" s="166"/>
      <c r="J93" s="166"/>
      <c r="K93" s="166"/>
      <c r="L93" s="166"/>
      <c r="M93" s="166"/>
    </row>
    <row r="94" spans="1:13" s="400" customFormat="1">
      <c r="A94" s="401"/>
      <c r="B94" s="166"/>
      <c r="C94" s="166"/>
      <c r="D94" s="166"/>
      <c r="E94" s="166"/>
      <c r="F94" s="166"/>
      <c r="G94" s="166"/>
      <c r="H94" s="166"/>
      <c r="I94" s="166"/>
      <c r="J94" s="166"/>
      <c r="K94" s="166"/>
      <c r="L94" s="166"/>
      <c r="M94" s="166"/>
    </row>
    <row r="95" spans="1:13" s="400" customFormat="1">
      <c r="A95" s="401"/>
      <c r="B95" s="166"/>
      <c r="C95" s="166"/>
      <c r="D95" s="166"/>
      <c r="E95" s="166"/>
      <c r="F95" s="166"/>
      <c r="G95" s="166"/>
      <c r="H95" s="166"/>
      <c r="I95" s="166"/>
      <c r="J95" s="166"/>
      <c r="K95" s="166"/>
      <c r="L95" s="166"/>
      <c r="M95" s="166"/>
    </row>
    <row r="96" spans="1:13" s="400" customFormat="1">
      <c r="A96" s="401"/>
      <c r="B96" s="166"/>
      <c r="C96" s="166"/>
      <c r="D96" s="166"/>
      <c r="E96" s="166"/>
      <c r="F96" s="166"/>
      <c r="G96" s="166"/>
      <c r="H96" s="166"/>
      <c r="I96" s="166"/>
      <c r="J96" s="166"/>
      <c r="K96" s="166"/>
      <c r="L96" s="166"/>
      <c r="M96" s="166"/>
    </row>
    <row r="97" spans="1:13" s="400" customFormat="1">
      <c r="A97" s="401"/>
      <c r="B97" s="166"/>
      <c r="C97" s="166"/>
      <c r="D97" s="166"/>
      <c r="E97" s="166"/>
      <c r="F97" s="166"/>
      <c r="G97" s="166"/>
      <c r="H97" s="166"/>
      <c r="I97" s="166"/>
      <c r="J97" s="166"/>
      <c r="K97" s="166"/>
      <c r="L97" s="166"/>
      <c r="M97" s="166"/>
    </row>
    <row r="98" spans="1:13" s="400" customFormat="1">
      <c r="A98" s="401"/>
      <c r="B98" s="166"/>
      <c r="C98" s="166"/>
      <c r="D98" s="166"/>
      <c r="E98" s="166"/>
      <c r="F98" s="166"/>
      <c r="G98" s="166"/>
      <c r="H98" s="166"/>
      <c r="I98" s="166"/>
      <c r="J98" s="166"/>
      <c r="K98" s="166"/>
      <c r="L98" s="166"/>
      <c r="M98" s="166"/>
    </row>
    <row r="99" spans="1:13" s="400" customFormat="1">
      <c r="A99" s="401"/>
      <c r="B99" s="166"/>
      <c r="C99" s="166"/>
      <c r="D99" s="166"/>
      <c r="E99" s="166"/>
      <c r="F99" s="166"/>
      <c r="G99" s="166"/>
      <c r="H99" s="166"/>
      <c r="I99" s="166"/>
      <c r="J99" s="166"/>
      <c r="K99" s="166"/>
      <c r="L99" s="166"/>
      <c r="M99" s="166"/>
    </row>
    <row r="100" spans="1:13" s="400" customFormat="1">
      <c r="A100" s="401"/>
      <c r="B100" s="166"/>
      <c r="C100" s="166"/>
      <c r="D100" s="166"/>
      <c r="E100" s="166"/>
      <c r="F100" s="166"/>
      <c r="G100" s="166"/>
      <c r="H100" s="166"/>
      <c r="I100" s="166"/>
      <c r="J100" s="166"/>
      <c r="K100" s="166"/>
      <c r="L100" s="166"/>
      <c r="M100" s="166"/>
    </row>
    <row r="101" spans="1:13" s="400" customFormat="1">
      <c r="A101" s="401"/>
      <c r="B101" s="166"/>
      <c r="C101" s="166"/>
      <c r="D101" s="166"/>
      <c r="E101" s="166"/>
      <c r="F101" s="166"/>
      <c r="G101" s="166"/>
      <c r="H101" s="166"/>
      <c r="I101" s="166"/>
      <c r="J101" s="166"/>
      <c r="K101" s="166"/>
      <c r="L101" s="166"/>
      <c r="M101" s="166"/>
    </row>
    <row r="102" spans="1:13" s="400" customFormat="1">
      <c r="A102" s="401"/>
      <c r="B102" s="166"/>
      <c r="C102" s="166"/>
      <c r="D102" s="166"/>
      <c r="E102" s="166"/>
      <c r="F102" s="166"/>
      <c r="G102" s="166"/>
      <c r="H102" s="166"/>
      <c r="I102" s="166"/>
      <c r="J102" s="166"/>
      <c r="K102" s="166"/>
      <c r="L102" s="166"/>
      <c r="M102" s="166"/>
    </row>
    <row r="103" spans="1:13" s="400" customFormat="1">
      <c r="A103" s="401"/>
      <c r="B103" s="166"/>
      <c r="C103" s="166"/>
      <c r="D103" s="166"/>
      <c r="E103" s="166"/>
      <c r="F103" s="166"/>
      <c r="G103" s="166"/>
      <c r="H103" s="166"/>
      <c r="I103" s="166"/>
      <c r="J103" s="166"/>
      <c r="K103" s="166"/>
      <c r="L103" s="166"/>
      <c r="M103" s="166"/>
    </row>
    <row r="104" spans="1:13" s="400" customFormat="1">
      <c r="A104" s="401"/>
      <c r="B104" s="166"/>
      <c r="C104" s="166"/>
      <c r="D104" s="166"/>
      <c r="E104" s="166"/>
      <c r="F104" s="166"/>
      <c r="G104" s="166"/>
      <c r="H104" s="166"/>
      <c r="I104" s="166"/>
      <c r="J104" s="166"/>
      <c r="K104" s="166"/>
      <c r="L104" s="166"/>
      <c r="M104" s="166"/>
    </row>
    <row r="105" spans="1:13" s="400" customFormat="1">
      <c r="A105" s="401"/>
      <c r="B105" s="166"/>
      <c r="C105" s="166"/>
      <c r="D105" s="166"/>
      <c r="E105" s="166"/>
      <c r="F105" s="166"/>
      <c r="G105" s="166"/>
      <c r="H105" s="166"/>
      <c r="I105" s="166"/>
      <c r="J105" s="166"/>
      <c r="K105" s="166"/>
      <c r="L105" s="166"/>
      <c r="M105" s="166"/>
    </row>
    <row r="106" spans="1:13" s="400" customFormat="1">
      <c r="A106" s="401"/>
      <c r="B106" s="166"/>
      <c r="C106" s="166"/>
      <c r="D106" s="166"/>
      <c r="E106" s="166"/>
      <c r="F106" s="166"/>
      <c r="G106" s="166"/>
      <c r="H106" s="166"/>
      <c r="I106" s="166"/>
      <c r="J106" s="166"/>
      <c r="K106" s="166"/>
      <c r="L106" s="166"/>
      <c r="M106" s="166"/>
    </row>
    <row r="107" spans="1:13" s="400" customFormat="1">
      <c r="A107" s="401"/>
      <c r="B107" s="166"/>
      <c r="C107" s="166"/>
      <c r="D107" s="166"/>
      <c r="E107" s="166"/>
      <c r="F107" s="166"/>
      <c r="G107" s="166"/>
      <c r="H107" s="166"/>
      <c r="I107" s="166"/>
      <c r="J107" s="166"/>
      <c r="K107" s="166"/>
      <c r="L107" s="166"/>
      <c r="M107" s="166"/>
    </row>
    <row r="108" spans="1:13" s="400" customFormat="1">
      <c r="A108" s="401"/>
      <c r="B108" s="166"/>
      <c r="C108" s="166"/>
      <c r="D108" s="166"/>
      <c r="E108" s="166"/>
      <c r="F108" s="166"/>
      <c r="G108" s="166"/>
      <c r="H108" s="166"/>
      <c r="I108" s="166"/>
      <c r="J108" s="166"/>
      <c r="K108" s="166"/>
      <c r="L108" s="166"/>
      <c r="M108" s="166"/>
    </row>
    <row r="109" spans="1:13" s="400" customFormat="1">
      <c r="A109" s="401"/>
      <c r="B109" s="166"/>
      <c r="C109" s="166"/>
      <c r="D109" s="166"/>
      <c r="E109" s="166"/>
      <c r="F109" s="166"/>
      <c r="G109" s="166"/>
      <c r="H109" s="166"/>
      <c r="I109" s="166"/>
      <c r="J109" s="166"/>
      <c r="K109" s="166"/>
      <c r="L109" s="166"/>
      <c r="M109" s="166"/>
    </row>
    <row r="110" spans="1:13" s="400" customFormat="1">
      <c r="A110" s="401"/>
      <c r="B110" s="166"/>
      <c r="C110" s="166"/>
      <c r="D110" s="166"/>
      <c r="E110" s="166"/>
      <c r="F110" s="166"/>
      <c r="G110" s="166"/>
      <c r="H110" s="166"/>
      <c r="I110" s="166"/>
      <c r="J110" s="166"/>
      <c r="K110" s="166"/>
      <c r="L110" s="166"/>
      <c r="M110" s="166"/>
    </row>
    <row r="111" spans="1:13" s="400" customFormat="1">
      <c r="A111" s="401"/>
      <c r="B111" s="166"/>
      <c r="C111" s="166"/>
      <c r="D111" s="166"/>
      <c r="E111" s="166"/>
      <c r="F111" s="166"/>
      <c r="G111" s="166"/>
      <c r="H111" s="166"/>
      <c r="I111" s="166"/>
      <c r="J111" s="166"/>
      <c r="K111" s="166"/>
      <c r="L111" s="166"/>
      <c r="M111" s="166"/>
    </row>
    <row r="112" spans="1:13" s="400" customFormat="1">
      <c r="A112" s="401"/>
      <c r="B112" s="166"/>
      <c r="C112" s="166"/>
      <c r="D112" s="166"/>
      <c r="E112" s="166"/>
      <c r="F112" s="166"/>
      <c r="G112" s="166"/>
      <c r="H112" s="166"/>
      <c r="I112" s="166"/>
      <c r="J112" s="166"/>
      <c r="K112" s="166"/>
      <c r="L112" s="166"/>
      <c r="M112" s="166"/>
    </row>
    <row r="113" spans="1:13" s="400" customFormat="1">
      <c r="A113" s="401"/>
      <c r="B113" s="166"/>
      <c r="C113" s="166"/>
      <c r="D113" s="166"/>
      <c r="E113" s="166"/>
      <c r="F113" s="166"/>
      <c r="G113" s="166"/>
      <c r="H113" s="166"/>
      <c r="I113" s="166"/>
      <c r="J113" s="166"/>
      <c r="K113" s="166"/>
      <c r="L113" s="166"/>
      <c r="M113" s="166"/>
    </row>
    <row r="114" spans="1:13" s="400" customFormat="1">
      <c r="A114" s="401"/>
      <c r="B114" s="166"/>
      <c r="C114" s="166"/>
      <c r="D114" s="166"/>
      <c r="E114" s="166"/>
      <c r="F114" s="166"/>
      <c r="G114" s="166"/>
      <c r="H114" s="166"/>
      <c r="I114" s="166"/>
      <c r="J114" s="166"/>
      <c r="K114" s="166"/>
      <c r="L114" s="166"/>
      <c r="M114" s="166"/>
    </row>
    <row r="115" spans="1:13" s="400" customFormat="1">
      <c r="A115" s="401"/>
      <c r="B115" s="166"/>
      <c r="C115" s="166"/>
      <c r="D115" s="166"/>
      <c r="E115" s="166"/>
      <c r="F115" s="166"/>
      <c r="G115" s="166"/>
      <c r="H115" s="166"/>
      <c r="I115" s="166"/>
      <c r="J115" s="166"/>
      <c r="K115" s="166"/>
      <c r="L115" s="166"/>
      <c r="M115" s="166"/>
    </row>
    <row r="116" spans="1:13" s="400" customFormat="1">
      <c r="A116" s="401"/>
      <c r="B116" s="166"/>
      <c r="C116" s="166"/>
      <c r="D116" s="166"/>
      <c r="E116" s="166"/>
      <c r="F116" s="166"/>
      <c r="G116" s="166"/>
      <c r="H116" s="166"/>
      <c r="I116" s="166"/>
      <c r="J116" s="166"/>
      <c r="K116" s="166"/>
      <c r="L116" s="166"/>
      <c r="M116" s="166"/>
    </row>
    <row r="117" spans="1:13" s="400" customFormat="1">
      <c r="A117" s="401"/>
      <c r="B117" s="166"/>
      <c r="C117" s="166"/>
      <c r="D117" s="166"/>
      <c r="E117" s="166"/>
      <c r="F117" s="166"/>
      <c r="G117" s="166"/>
      <c r="H117" s="166"/>
      <c r="I117" s="166"/>
      <c r="J117" s="166"/>
      <c r="K117" s="166"/>
      <c r="L117" s="166"/>
      <c r="M117" s="166"/>
    </row>
    <row r="118" spans="1:13" s="400" customFormat="1">
      <c r="A118" s="401"/>
      <c r="B118" s="166"/>
      <c r="C118" s="166"/>
      <c r="D118" s="166"/>
      <c r="E118" s="166"/>
      <c r="F118" s="166"/>
      <c r="G118" s="166"/>
      <c r="H118" s="166"/>
      <c r="I118" s="166"/>
      <c r="J118" s="166"/>
      <c r="K118" s="166"/>
      <c r="L118" s="166"/>
      <c r="M118" s="166"/>
    </row>
    <row r="119" spans="1:13" s="400" customFormat="1">
      <c r="A119" s="401"/>
      <c r="B119" s="166"/>
      <c r="C119" s="166"/>
      <c r="D119" s="166"/>
      <c r="E119" s="166"/>
      <c r="F119" s="166"/>
      <c r="G119" s="166"/>
      <c r="H119" s="166"/>
      <c r="I119" s="166"/>
      <c r="J119" s="166"/>
      <c r="K119" s="166"/>
      <c r="L119" s="166"/>
      <c r="M119" s="166"/>
    </row>
    <row r="120" spans="1:13" s="400" customFormat="1">
      <c r="A120" s="401"/>
      <c r="B120" s="166"/>
      <c r="C120" s="166"/>
      <c r="D120" s="166"/>
      <c r="E120" s="166"/>
      <c r="F120" s="166"/>
      <c r="G120" s="166"/>
      <c r="H120" s="166"/>
      <c r="I120" s="166"/>
      <c r="J120" s="166"/>
      <c r="K120" s="166"/>
      <c r="L120" s="166"/>
      <c r="M120" s="166"/>
    </row>
    <row r="121" spans="1:13" s="400" customFormat="1">
      <c r="A121" s="401"/>
      <c r="B121" s="166"/>
      <c r="C121" s="166"/>
      <c r="D121" s="166"/>
      <c r="E121" s="166"/>
      <c r="F121" s="166"/>
      <c r="G121" s="166"/>
      <c r="H121" s="166"/>
      <c r="I121" s="166"/>
      <c r="J121" s="166"/>
      <c r="K121" s="166"/>
      <c r="L121" s="166"/>
      <c r="M121" s="166"/>
    </row>
    <row r="122" spans="1:13" s="400" customFormat="1">
      <c r="A122" s="401"/>
      <c r="B122" s="166"/>
      <c r="C122" s="166"/>
      <c r="D122" s="166"/>
      <c r="E122" s="166"/>
      <c r="F122" s="166"/>
      <c r="G122" s="166"/>
      <c r="H122" s="166"/>
      <c r="I122" s="166"/>
      <c r="J122" s="166"/>
      <c r="K122" s="166"/>
      <c r="L122" s="166"/>
      <c r="M122" s="166"/>
    </row>
    <row r="123" spans="1:13" s="400" customFormat="1">
      <c r="A123" s="401"/>
      <c r="B123" s="166"/>
      <c r="C123" s="166"/>
      <c r="D123" s="166"/>
      <c r="E123" s="166"/>
      <c r="F123" s="166"/>
      <c r="G123" s="166"/>
      <c r="H123" s="166"/>
      <c r="I123" s="166"/>
      <c r="J123" s="166"/>
      <c r="K123" s="166"/>
      <c r="L123" s="166"/>
      <c r="M123" s="166"/>
    </row>
    <row r="124" spans="1:13" s="400" customFormat="1">
      <c r="A124" s="401"/>
      <c r="B124" s="166"/>
      <c r="C124" s="166"/>
      <c r="D124" s="166"/>
      <c r="E124" s="166"/>
      <c r="F124" s="166"/>
      <c r="G124" s="166"/>
      <c r="H124" s="166"/>
      <c r="I124" s="166"/>
      <c r="J124" s="166"/>
      <c r="K124" s="166"/>
      <c r="L124" s="166"/>
      <c r="M124" s="166"/>
    </row>
    <row r="125" spans="1:13" s="400" customFormat="1">
      <c r="A125" s="401"/>
      <c r="B125" s="166"/>
      <c r="C125" s="166"/>
      <c r="D125" s="166"/>
      <c r="E125" s="166"/>
      <c r="F125" s="166"/>
      <c r="G125" s="166"/>
      <c r="H125" s="166"/>
      <c r="I125" s="166"/>
      <c r="J125" s="166"/>
      <c r="K125" s="166"/>
      <c r="L125" s="166"/>
      <c r="M125" s="166"/>
    </row>
    <row r="126" spans="1:13" s="400" customFormat="1">
      <c r="A126" s="401"/>
      <c r="B126" s="166"/>
      <c r="C126" s="166"/>
      <c r="D126" s="166"/>
      <c r="E126" s="166"/>
      <c r="F126" s="166"/>
      <c r="G126" s="166"/>
      <c r="H126" s="166"/>
      <c r="I126" s="166"/>
      <c r="J126" s="166"/>
      <c r="K126" s="166"/>
      <c r="L126" s="166"/>
      <c r="M126" s="166"/>
    </row>
    <row r="127" spans="1:13" s="400" customFormat="1">
      <c r="A127" s="401"/>
      <c r="B127" s="166"/>
      <c r="C127" s="166"/>
      <c r="D127" s="166"/>
      <c r="E127" s="166"/>
      <c r="F127" s="166"/>
      <c r="G127" s="166"/>
      <c r="H127" s="166"/>
      <c r="I127" s="166"/>
      <c r="J127" s="166"/>
      <c r="K127" s="166"/>
      <c r="L127" s="166"/>
      <c r="M127" s="166"/>
    </row>
    <row r="128" spans="1:13" s="400" customFormat="1">
      <c r="A128" s="401"/>
      <c r="B128" s="166"/>
      <c r="C128" s="166"/>
      <c r="D128" s="166"/>
      <c r="E128" s="166"/>
      <c r="F128" s="166"/>
      <c r="G128" s="166"/>
      <c r="H128" s="166"/>
      <c r="I128" s="166"/>
      <c r="J128" s="166"/>
      <c r="K128" s="166"/>
      <c r="L128" s="166"/>
      <c r="M128" s="166"/>
    </row>
    <row r="129" spans="1:13" s="400" customFormat="1">
      <c r="A129" s="401"/>
      <c r="B129" s="166"/>
      <c r="C129" s="166"/>
      <c r="D129" s="166"/>
      <c r="E129" s="166"/>
      <c r="F129" s="166"/>
      <c r="G129" s="166"/>
      <c r="H129" s="166"/>
      <c r="I129" s="166"/>
      <c r="J129" s="166"/>
      <c r="K129" s="166"/>
      <c r="L129" s="166"/>
      <c r="M129" s="166"/>
    </row>
    <row r="130" spans="1:13" s="400" customFormat="1">
      <c r="A130" s="401"/>
      <c r="B130" s="166"/>
      <c r="C130" s="166"/>
      <c r="D130" s="166"/>
      <c r="E130" s="166"/>
      <c r="F130" s="166"/>
      <c r="G130" s="166"/>
      <c r="H130" s="166"/>
      <c r="I130" s="166"/>
      <c r="J130" s="166"/>
      <c r="K130" s="166"/>
      <c r="L130" s="166"/>
      <c r="M130" s="166"/>
    </row>
    <row r="131" spans="1:13" s="400" customFormat="1">
      <c r="A131" s="401"/>
      <c r="B131" s="166"/>
      <c r="C131" s="166"/>
      <c r="D131" s="166"/>
      <c r="E131" s="166"/>
      <c r="F131" s="166"/>
      <c r="G131" s="166"/>
      <c r="H131" s="166"/>
      <c r="I131" s="166"/>
      <c r="J131" s="166"/>
      <c r="K131" s="166"/>
      <c r="L131" s="166"/>
      <c r="M131" s="166"/>
    </row>
    <row r="132" spans="1:13" s="400" customFormat="1">
      <c r="A132" s="401"/>
      <c r="B132" s="166"/>
      <c r="C132" s="166"/>
      <c r="D132" s="166"/>
      <c r="E132" s="166"/>
      <c r="F132" s="166"/>
      <c r="G132" s="166"/>
      <c r="H132" s="166"/>
      <c r="I132" s="166"/>
      <c r="J132" s="166"/>
      <c r="K132" s="166"/>
      <c r="L132" s="166"/>
      <c r="M132" s="166"/>
    </row>
    <row r="133" spans="1:13" s="400" customFormat="1">
      <c r="A133" s="401"/>
      <c r="B133" s="166"/>
      <c r="C133" s="166"/>
      <c r="D133" s="166"/>
      <c r="E133" s="166"/>
      <c r="F133" s="166"/>
      <c r="G133" s="166"/>
      <c r="H133" s="166"/>
      <c r="I133" s="166"/>
      <c r="J133" s="166"/>
      <c r="K133" s="166"/>
      <c r="L133" s="166"/>
      <c r="M133" s="166"/>
    </row>
    <row r="134" spans="1:13" s="400" customFormat="1">
      <c r="A134" s="401"/>
      <c r="B134" s="166"/>
      <c r="C134" s="166"/>
      <c r="D134" s="166"/>
      <c r="E134" s="166"/>
      <c r="F134" s="166"/>
      <c r="G134" s="166"/>
      <c r="H134" s="166"/>
      <c r="I134" s="166"/>
      <c r="J134" s="166"/>
      <c r="K134" s="166"/>
      <c r="L134" s="166"/>
      <c r="M134" s="166"/>
    </row>
    <row r="135" spans="1:13" s="400" customFormat="1">
      <c r="A135" s="401"/>
      <c r="B135" s="166"/>
      <c r="C135" s="166"/>
      <c r="D135" s="166"/>
      <c r="E135" s="166"/>
      <c r="F135" s="166"/>
      <c r="G135" s="166"/>
      <c r="H135" s="166"/>
      <c r="I135" s="166"/>
      <c r="J135" s="166"/>
      <c r="K135" s="166"/>
      <c r="L135" s="166"/>
      <c r="M135" s="166"/>
    </row>
    <row r="136" spans="1:13" s="400" customFormat="1">
      <c r="A136" s="401"/>
      <c r="B136" s="166"/>
      <c r="C136" s="166"/>
      <c r="D136" s="166"/>
      <c r="E136" s="166"/>
      <c r="F136" s="166"/>
      <c r="G136" s="166"/>
      <c r="H136" s="166"/>
      <c r="I136" s="166"/>
      <c r="J136" s="166"/>
      <c r="K136" s="166"/>
      <c r="L136" s="166"/>
      <c r="M136" s="166"/>
    </row>
    <row r="137" spans="1:13" s="400" customFormat="1">
      <c r="A137" s="401"/>
      <c r="B137" s="166"/>
      <c r="C137" s="166"/>
      <c r="D137" s="166"/>
      <c r="E137" s="166"/>
      <c r="F137" s="166"/>
      <c r="G137" s="166"/>
      <c r="H137" s="166"/>
      <c r="I137" s="166"/>
      <c r="J137" s="166"/>
      <c r="K137" s="166"/>
      <c r="L137" s="166"/>
      <c r="M137" s="166"/>
    </row>
    <row r="138" spans="1:13" s="400" customFormat="1">
      <c r="A138" s="401"/>
      <c r="B138" s="166"/>
      <c r="C138" s="166"/>
      <c r="D138" s="166"/>
      <c r="E138" s="166"/>
      <c r="F138" s="166"/>
      <c r="G138" s="166"/>
      <c r="H138" s="166"/>
      <c r="I138" s="166"/>
      <c r="J138" s="166"/>
      <c r="K138" s="166"/>
      <c r="L138" s="166"/>
      <c r="M138" s="166"/>
    </row>
    <row r="139" spans="1:13" s="400" customFormat="1">
      <c r="A139" s="401"/>
      <c r="B139" s="166"/>
      <c r="C139" s="166"/>
      <c r="D139" s="166"/>
      <c r="E139" s="166"/>
      <c r="F139" s="166"/>
      <c r="G139" s="166"/>
      <c r="H139" s="166"/>
      <c r="I139" s="166"/>
      <c r="J139" s="166"/>
      <c r="K139" s="166"/>
      <c r="L139" s="166"/>
      <c r="M139" s="166"/>
    </row>
    <row r="140" spans="1:13" s="400" customFormat="1">
      <c r="A140" s="401"/>
      <c r="B140" s="166"/>
      <c r="C140" s="166"/>
      <c r="D140" s="166"/>
      <c r="E140" s="166"/>
      <c r="F140" s="166"/>
      <c r="G140" s="166"/>
      <c r="H140" s="166"/>
      <c r="I140" s="166"/>
      <c r="J140" s="166"/>
      <c r="K140" s="166"/>
      <c r="L140" s="166"/>
      <c r="M140" s="166"/>
    </row>
    <row r="141" spans="1:13" s="400" customFormat="1">
      <c r="A141" s="401"/>
      <c r="B141" s="166"/>
      <c r="C141" s="166"/>
      <c r="D141" s="166"/>
      <c r="E141" s="166"/>
      <c r="F141" s="166"/>
      <c r="G141" s="166"/>
      <c r="H141" s="166"/>
      <c r="I141" s="166"/>
      <c r="J141" s="166"/>
      <c r="K141" s="166"/>
      <c r="L141" s="166"/>
      <c r="M141" s="166"/>
    </row>
    <row r="142" spans="1:13" s="400" customFormat="1">
      <c r="A142" s="401"/>
      <c r="B142" s="166"/>
      <c r="C142" s="166"/>
      <c r="D142" s="166"/>
      <c r="E142" s="166"/>
      <c r="F142" s="166"/>
      <c r="G142" s="166"/>
      <c r="H142" s="166"/>
      <c r="I142" s="166"/>
      <c r="J142" s="166"/>
      <c r="K142" s="166"/>
      <c r="L142" s="166"/>
      <c r="M142" s="166"/>
    </row>
    <row r="143" spans="1:13" s="400" customFormat="1">
      <c r="A143" s="401"/>
      <c r="B143" s="166"/>
      <c r="C143" s="166"/>
      <c r="D143" s="166"/>
      <c r="E143" s="166"/>
      <c r="F143" s="166"/>
      <c r="G143" s="166"/>
      <c r="H143" s="166"/>
      <c r="I143" s="166"/>
      <c r="J143" s="166"/>
      <c r="K143" s="166"/>
      <c r="L143" s="166"/>
      <c r="M143" s="166"/>
    </row>
    <row r="144" spans="1:13" s="400" customFormat="1">
      <c r="A144" s="401"/>
      <c r="B144" s="166"/>
      <c r="C144" s="166"/>
      <c r="D144" s="166"/>
      <c r="E144" s="166"/>
      <c r="F144" s="166"/>
      <c r="G144" s="166"/>
      <c r="H144" s="166"/>
      <c r="I144" s="166"/>
      <c r="J144" s="166"/>
      <c r="K144" s="166"/>
      <c r="L144" s="166"/>
      <c r="M144" s="166"/>
    </row>
    <row r="145" spans="1:13" s="400" customFormat="1">
      <c r="A145" s="401"/>
      <c r="B145" s="166"/>
      <c r="C145" s="166"/>
      <c r="D145" s="166"/>
      <c r="E145" s="166"/>
      <c r="F145" s="166"/>
      <c r="G145" s="166"/>
      <c r="H145" s="166"/>
      <c r="I145" s="166"/>
      <c r="J145" s="166"/>
      <c r="K145" s="166"/>
      <c r="L145" s="166"/>
      <c r="M145" s="166"/>
    </row>
    <row r="146" spans="1:13" s="400" customFormat="1">
      <c r="A146" s="401"/>
      <c r="B146" s="166"/>
      <c r="C146" s="166"/>
      <c r="D146" s="166"/>
      <c r="E146" s="166"/>
      <c r="F146" s="166"/>
      <c r="G146" s="166"/>
      <c r="H146" s="166"/>
      <c r="I146" s="166"/>
      <c r="J146" s="166"/>
      <c r="K146" s="166"/>
      <c r="L146" s="166"/>
      <c r="M146" s="166"/>
    </row>
    <row r="147" spans="1:13" s="400" customFormat="1">
      <c r="A147" s="401"/>
      <c r="B147" s="166"/>
      <c r="C147" s="166"/>
      <c r="D147" s="166"/>
      <c r="E147" s="166"/>
      <c r="F147" s="166"/>
      <c r="G147" s="166"/>
      <c r="H147" s="166"/>
      <c r="I147" s="166"/>
      <c r="J147" s="166"/>
      <c r="K147" s="166"/>
      <c r="L147" s="166"/>
      <c r="M147" s="166"/>
    </row>
    <row r="148" spans="1:13" s="400" customFormat="1">
      <c r="A148" s="401"/>
      <c r="B148" s="166"/>
      <c r="C148" s="166"/>
      <c r="D148" s="166"/>
      <c r="E148" s="166"/>
      <c r="F148" s="166"/>
      <c r="G148" s="166"/>
      <c r="H148" s="166"/>
      <c r="I148" s="166"/>
      <c r="J148" s="166"/>
      <c r="K148" s="166"/>
      <c r="L148" s="166"/>
      <c r="M148" s="166"/>
    </row>
    <row r="149" spans="1:13" s="400" customFormat="1">
      <c r="A149" s="401"/>
      <c r="B149" s="166"/>
      <c r="C149" s="166"/>
      <c r="D149" s="166"/>
      <c r="E149" s="166"/>
      <c r="F149" s="166"/>
      <c r="G149" s="166"/>
      <c r="H149" s="166"/>
      <c r="I149" s="166"/>
      <c r="J149" s="166"/>
      <c r="K149" s="166"/>
      <c r="L149" s="166"/>
      <c r="M149" s="166"/>
    </row>
    <row r="150" spans="1:13" s="400" customFormat="1">
      <c r="A150" s="401"/>
      <c r="B150" s="166"/>
      <c r="C150" s="166"/>
      <c r="D150" s="166"/>
      <c r="E150" s="166"/>
      <c r="F150" s="166"/>
      <c r="G150" s="166"/>
      <c r="H150" s="166"/>
      <c r="I150" s="166"/>
      <c r="J150" s="166"/>
      <c r="K150" s="166"/>
      <c r="L150" s="166"/>
      <c r="M150" s="166"/>
    </row>
    <row r="151" spans="1:13" s="400" customFormat="1">
      <c r="A151" s="401"/>
      <c r="B151" s="166"/>
      <c r="C151" s="166"/>
      <c r="D151" s="166"/>
      <c r="E151" s="166"/>
      <c r="F151" s="166"/>
      <c r="G151" s="166"/>
      <c r="H151" s="166"/>
      <c r="I151" s="166"/>
      <c r="J151" s="166"/>
      <c r="K151" s="166"/>
      <c r="L151" s="166"/>
      <c r="M151" s="166"/>
    </row>
    <row r="152" spans="1:13" s="400" customFormat="1">
      <c r="A152" s="401"/>
      <c r="B152" s="166"/>
      <c r="C152" s="166"/>
      <c r="D152" s="166"/>
      <c r="E152" s="166"/>
      <c r="F152" s="166"/>
      <c r="G152" s="166"/>
      <c r="H152" s="166"/>
      <c r="I152" s="166"/>
      <c r="J152" s="166"/>
      <c r="K152" s="166"/>
      <c r="L152" s="166"/>
      <c r="M152" s="166"/>
    </row>
    <row r="153" spans="1:13" s="400" customFormat="1">
      <c r="A153" s="401"/>
      <c r="B153" s="166"/>
      <c r="C153" s="166"/>
      <c r="D153" s="166"/>
      <c r="E153" s="166"/>
      <c r="F153" s="166"/>
      <c r="G153" s="166"/>
      <c r="H153" s="166"/>
      <c r="I153" s="166"/>
      <c r="J153" s="166"/>
      <c r="K153" s="166"/>
      <c r="L153" s="166"/>
      <c r="M153" s="166"/>
    </row>
    <row r="154" spans="1:13" s="400" customFormat="1">
      <c r="A154" s="401"/>
      <c r="B154" s="166"/>
      <c r="C154" s="166"/>
      <c r="D154" s="166"/>
      <c r="E154" s="166"/>
      <c r="F154" s="166"/>
      <c r="G154" s="166"/>
      <c r="H154" s="166"/>
      <c r="I154" s="166"/>
      <c r="J154" s="166"/>
      <c r="K154" s="166"/>
      <c r="L154" s="166"/>
      <c r="M154" s="166"/>
    </row>
    <row r="155" spans="1:13" s="400" customFormat="1">
      <c r="A155" s="401"/>
      <c r="B155" s="166"/>
      <c r="C155" s="166"/>
      <c r="D155" s="166"/>
      <c r="E155" s="166"/>
      <c r="F155" s="166"/>
      <c r="G155" s="166"/>
      <c r="H155" s="166"/>
      <c r="I155" s="166"/>
      <c r="J155" s="166"/>
      <c r="K155" s="166"/>
      <c r="L155" s="166"/>
      <c r="M155" s="166"/>
    </row>
    <row r="156" spans="1:13" s="400" customFormat="1">
      <c r="A156" s="401"/>
      <c r="B156" s="166"/>
      <c r="C156" s="166"/>
      <c r="D156" s="166"/>
      <c r="E156" s="166"/>
      <c r="F156" s="166"/>
      <c r="G156" s="166"/>
      <c r="H156" s="166"/>
      <c r="I156" s="166"/>
      <c r="J156" s="166"/>
      <c r="K156" s="166"/>
      <c r="L156" s="166"/>
      <c r="M156" s="166"/>
    </row>
    <row r="157" spans="1:13" s="400" customFormat="1">
      <c r="A157" s="401"/>
      <c r="B157" s="166"/>
      <c r="C157" s="166"/>
      <c r="D157" s="166"/>
      <c r="E157" s="166"/>
      <c r="F157" s="166"/>
      <c r="G157" s="166"/>
      <c r="H157" s="166"/>
      <c r="I157" s="166"/>
      <c r="J157" s="166"/>
      <c r="K157" s="166"/>
      <c r="L157" s="166"/>
      <c r="M157" s="166"/>
    </row>
    <row r="158" spans="1:13" s="400" customFormat="1">
      <c r="A158" s="401"/>
      <c r="B158" s="166"/>
      <c r="C158" s="166"/>
      <c r="D158" s="166"/>
      <c r="E158" s="166"/>
      <c r="F158" s="166"/>
      <c r="G158" s="166"/>
      <c r="H158" s="166"/>
      <c r="I158" s="166"/>
      <c r="J158" s="166"/>
      <c r="K158" s="166"/>
      <c r="L158" s="166"/>
      <c r="M158" s="166"/>
    </row>
    <row r="159" spans="1:13" s="400" customFormat="1">
      <c r="A159" s="401"/>
      <c r="B159" s="166"/>
      <c r="C159" s="166"/>
      <c r="D159" s="166"/>
      <c r="E159" s="166"/>
      <c r="F159" s="166"/>
      <c r="G159" s="166"/>
      <c r="H159" s="166"/>
      <c r="I159" s="166"/>
      <c r="J159" s="166"/>
      <c r="K159" s="166"/>
      <c r="L159" s="166"/>
      <c r="M159" s="166"/>
    </row>
    <row r="160" spans="1:13" s="400" customFormat="1">
      <c r="A160" s="401"/>
      <c r="B160" s="166"/>
      <c r="C160" s="166"/>
      <c r="D160" s="166"/>
      <c r="E160" s="166"/>
      <c r="F160" s="166"/>
      <c r="G160" s="166"/>
      <c r="H160" s="166"/>
      <c r="I160" s="166"/>
      <c r="J160" s="166"/>
      <c r="K160" s="166"/>
      <c r="L160" s="166"/>
      <c r="M160" s="166"/>
    </row>
    <row r="161" spans="1:13" s="400" customFormat="1">
      <c r="A161" s="401"/>
      <c r="B161" s="166"/>
      <c r="C161" s="166"/>
      <c r="D161" s="166"/>
      <c r="E161" s="166"/>
      <c r="F161" s="166"/>
      <c r="G161" s="166"/>
      <c r="H161" s="166"/>
      <c r="I161" s="166"/>
      <c r="J161" s="166"/>
      <c r="K161" s="166"/>
      <c r="L161" s="166"/>
      <c r="M161" s="166"/>
    </row>
    <row r="162" spans="1:13" s="400" customFormat="1">
      <c r="A162" s="401"/>
      <c r="B162" s="166"/>
      <c r="C162" s="166"/>
      <c r="D162" s="166"/>
      <c r="E162" s="166"/>
      <c r="F162" s="166"/>
      <c r="G162" s="166"/>
      <c r="H162" s="166"/>
      <c r="I162" s="166"/>
      <c r="J162" s="166"/>
      <c r="K162" s="166"/>
      <c r="L162" s="166"/>
      <c r="M162" s="166"/>
    </row>
    <row r="163" spans="1:13" s="400" customFormat="1">
      <c r="A163" s="401"/>
      <c r="B163" s="166"/>
      <c r="C163" s="166"/>
      <c r="D163" s="166"/>
      <c r="E163" s="166"/>
      <c r="F163" s="166"/>
      <c r="G163" s="166"/>
      <c r="H163" s="166"/>
      <c r="I163" s="166"/>
      <c r="J163" s="166"/>
      <c r="K163" s="166"/>
      <c r="L163" s="166"/>
      <c r="M163" s="166"/>
    </row>
    <row r="164" spans="1:13" s="400" customFormat="1">
      <c r="A164" s="401"/>
      <c r="B164" s="166"/>
      <c r="C164" s="166"/>
      <c r="D164" s="166"/>
      <c r="E164" s="166"/>
      <c r="F164" s="166"/>
      <c r="G164" s="166"/>
      <c r="H164" s="166"/>
      <c r="I164" s="166"/>
      <c r="J164" s="166"/>
      <c r="K164" s="166"/>
      <c r="L164" s="166"/>
      <c r="M164" s="166"/>
    </row>
    <row r="165" spans="1:13" s="400" customFormat="1">
      <c r="A165" s="401"/>
      <c r="B165" s="166"/>
      <c r="C165" s="166"/>
      <c r="D165" s="166"/>
      <c r="E165" s="166"/>
      <c r="F165" s="166"/>
      <c r="G165" s="166"/>
      <c r="H165" s="166"/>
      <c r="I165" s="166"/>
      <c r="J165" s="166"/>
      <c r="K165" s="166"/>
      <c r="L165" s="166"/>
      <c r="M165" s="166"/>
    </row>
    <row r="166" spans="1:13" s="400" customFormat="1">
      <c r="A166" s="401"/>
      <c r="B166" s="166"/>
      <c r="C166" s="166"/>
      <c r="D166" s="166"/>
      <c r="E166" s="166"/>
      <c r="F166" s="166"/>
      <c r="G166" s="166"/>
      <c r="H166" s="166"/>
      <c r="I166" s="166"/>
      <c r="J166" s="166"/>
      <c r="K166" s="166"/>
      <c r="L166" s="166"/>
      <c r="M166" s="166"/>
    </row>
    <row r="167" spans="1:13" s="400" customFormat="1">
      <c r="A167" s="401"/>
      <c r="B167" s="166"/>
      <c r="C167" s="166"/>
      <c r="D167" s="166"/>
      <c r="E167" s="166"/>
      <c r="F167" s="166"/>
      <c r="G167" s="166"/>
      <c r="H167" s="166"/>
      <c r="I167" s="166"/>
      <c r="J167" s="166"/>
      <c r="K167" s="166"/>
      <c r="L167" s="166"/>
      <c r="M167" s="166"/>
    </row>
    <row r="168" spans="1:13" s="400" customFormat="1">
      <c r="A168" s="401"/>
      <c r="B168" s="166"/>
      <c r="C168" s="166"/>
      <c r="D168" s="166"/>
      <c r="E168" s="166"/>
      <c r="F168" s="166"/>
      <c r="G168" s="166"/>
      <c r="H168" s="166"/>
      <c r="I168" s="166"/>
      <c r="J168" s="166"/>
      <c r="K168" s="166"/>
      <c r="L168" s="166"/>
      <c r="M168" s="166"/>
    </row>
    <row r="169" spans="1:13" s="400" customFormat="1">
      <c r="A169" s="401"/>
      <c r="B169" s="166"/>
      <c r="C169" s="166"/>
      <c r="D169" s="166"/>
      <c r="E169" s="166"/>
      <c r="F169" s="166"/>
      <c r="G169" s="166"/>
      <c r="H169" s="166"/>
      <c r="I169" s="166"/>
      <c r="J169" s="166"/>
      <c r="K169" s="166"/>
      <c r="L169" s="166"/>
      <c r="M169" s="166"/>
    </row>
    <row r="170" spans="1:13" s="400" customFormat="1">
      <c r="A170" s="401"/>
      <c r="B170" s="166"/>
      <c r="C170" s="166"/>
      <c r="D170" s="166"/>
      <c r="E170" s="166"/>
      <c r="F170" s="166"/>
      <c r="G170" s="166"/>
      <c r="H170" s="166"/>
      <c r="I170" s="166"/>
      <c r="J170" s="166"/>
      <c r="K170" s="166"/>
      <c r="L170" s="166"/>
      <c r="M170" s="166"/>
    </row>
    <row r="171" spans="1:13" s="400" customFormat="1">
      <c r="A171" s="401"/>
      <c r="B171" s="166"/>
      <c r="C171" s="166"/>
      <c r="D171" s="166"/>
      <c r="E171" s="166"/>
      <c r="F171" s="166"/>
      <c r="G171" s="166"/>
      <c r="H171" s="166"/>
      <c r="I171" s="166"/>
      <c r="J171" s="166"/>
      <c r="K171" s="166"/>
      <c r="L171" s="166"/>
      <c r="M171" s="166"/>
    </row>
    <row r="172" spans="1:13" s="400" customFormat="1">
      <c r="A172" s="401"/>
      <c r="B172" s="166"/>
      <c r="C172" s="166"/>
      <c r="D172" s="166"/>
      <c r="E172" s="166"/>
      <c r="F172" s="166"/>
      <c r="G172" s="166"/>
      <c r="H172" s="166"/>
      <c r="I172" s="166"/>
      <c r="J172" s="166"/>
      <c r="K172" s="166"/>
      <c r="L172" s="166"/>
      <c r="M172" s="166"/>
    </row>
    <row r="173" spans="1:13" s="400" customFormat="1">
      <c r="A173" s="401"/>
      <c r="B173" s="166"/>
      <c r="C173" s="166"/>
      <c r="D173" s="166"/>
      <c r="E173" s="166"/>
      <c r="F173" s="166"/>
      <c r="G173" s="166"/>
      <c r="H173" s="166"/>
      <c r="I173" s="166"/>
      <c r="J173" s="166"/>
      <c r="K173" s="166"/>
      <c r="L173" s="166"/>
      <c r="M173" s="166"/>
    </row>
    <row r="174" spans="1:13" s="400" customFormat="1">
      <c r="A174" s="401"/>
      <c r="B174" s="166"/>
      <c r="C174" s="166"/>
      <c r="D174" s="166"/>
      <c r="E174" s="166"/>
      <c r="F174" s="166"/>
      <c r="G174" s="166"/>
      <c r="H174" s="166"/>
      <c r="I174" s="166"/>
      <c r="J174" s="166"/>
      <c r="K174" s="166"/>
      <c r="L174" s="166"/>
      <c r="M174" s="166"/>
    </row>
    <row r="175" spans="1:13" s="400" customFormat="1">
      <c r="A175" s="401"/>
      <c r="B175" s="166"/>
      <c r="C175" s="166"/>
      <c r="D175" s="166"/>
      <c r="E175" s="166"/>
      <c r="F175" s="166"/>
      <c r="G175" s="166"/>
      <c r="H175" s="166"/>
      <c r="I175" s="166"/>
      <c r="J175" s="166"/>
      <c r="K175" s="166"/>
      <c r="L175" s="166"/>
      <c r="M175" s="166"/>
    </row>
    <row r="176" spans="1:13" s="400" customFormat="1">
      <c r="A176" s="401"/>
      <c r="B176" s="166"/>
      <c r="C176" s="166"/>
      <c r="D176" s="166"/>
      <c r="E176" s="166"/>
      <c r="F176" s="166"/>
      <c r="G176" s="166"/>
      <c r="H176" s="166"/>
      <c r="I176" s="166"/>
      <c r="J176" s="166"/>
      <c r="K176" s="166"/>
      <c r="L176" s="166"/>
      <c r="M176" s="166"/>
    </row>
    <row r="177" spans="1:13" s="400" customFormat="1">
      <c r="A177" s="401"/>
      <c r="B177" s="166"/>
      <c r="C177" s="166"/>
      <c r="D177" s="166"/>
      <c r="E177" s="166"/>
      <c r="F177" s="166"/>
      <c r="G177" s="166"/>
      <c r="H177" s="166"/>
      <c r="I177" s="166"/>
      <c r="J177" s="166"/>
      <c r="K177" s="166"/>
      <c r="L177" s="166"/>
      <c r="M177" s="166"/>
    </row>
    <row r="178" spans="1:13" s="400" customFormat="1">
      <c r="A178" s="401"/>
      <c r="B178" s="166"/>
      <c r="C178" s="166"/>
      <c r="D178" s="166"/>
      <c r="E178" s="166"/>
      <c r="F178" s="166"/>
      <c r="G178" s="166"/>
      <c r="H178" s="166"/>
      <c r="I178" s="166"/>
      <c r="J178" s="166"/>
      <c r="K178" s="166"/>
      <c r="L178" s="166"/>
      <c r="M178" s="166"/>
    </row>
    <row r="179" spans="1:13" s="400" customFormat="1">
      <c r="A179" s="401"/>
      <c r="B179" s="166"/>
      <c r="C179" s="166"/>
      <c r="D179" s="166"/>
      <c r="E179" s="166"/>
      <c r="F179" s="166"/>
      <c r="G179" s="166"/>
      <c r="H179" s="166"/>
      <c r="I179" s="166"/>
      <c r="J179" s="166"/>
      <c r="K179" s="166"/>
      <c r="L179" s="166"/>
      <c r="M179" s="166"/>
    </row>
    <row r="180" spans="1:13" s="400" customFormat="1">
      <c r="A180" s="401"/>
      <c r="B180" s="166"/>
      <c r="C180" s="166"/>
      <c r="D180" s="166"/>
      <c r="E180" s="166"/>
      <c r="F180" s="166"/>
      <c r="G180" s="166"/>
      <c r="H180" s="166"/>
      <c r="I180" s="166"/>
      <c r="J180" s="166"/>
      <c r="K180" s="166"/>
      <c r="L180" s="166"/>
      <c r="M180" s="166"/>
    </row>
    <row r="181" spans="1:13" s="400" customFormat="1">
      <c r="A181" s="401"/>
      <c r="B181" s="166"/>
      <c r="C181" s="166"/>
      <c r="D181" s="166"/>
      <c r="E181" s="166"/>
      <c r="F181" s="166"/>
      <c r="G181" s="166"/>
      <c r="H181" s="166"/>
      <c r="I181" s="166"/>
      <c r="J181" s="166"/>
      <c r="K181" s="166"/>
      <c r="L181" s="166"/>
      <c r="M181" s="166"/>
    </row>
    <row r="182" spans="1:13" s="400" customFormat="1">
      <c r="A182" s="401"/>
      <c r="B182" s="166"/>
      <c r="C182" s="166"/>
      <c r="D182" s="166"/>
      <c r="E182" s="166"/>
      <c r="F182" s="166"/>
      <c r="G182" s="166"/>
      <c r="H182" s="166"/>
      <c r="I182" s="166"/>
      <c r="J182" s="166"/>
      <c r="K182" s="166"/>
      <c r="L182" s="166"/>
      <c r="M182" s="166"/>
    </row>
    <row r="183" spans="1:13" s="400" customFormat="1">
      <c r="A183" s="401"/>
      <c r="B183" s="166"/>
      <c r="C183" s="166"/>
      <c r="D183" s="166"/>
      <c r="E183" s="166"/>
      <c r="F183" s="166"/>
      <c r="G183" s="166"/>
      <c r="H183" s="166"/>
      <c r="I183" s="166"/>
      <c r="J183" s="166"/>
      <c r="K183" s="166"/>
      <c r="L183" s="166"/>
      <c r="M183" s="166"/>
    </row>
    <row r="184" spans="1:13" s="400" customFormat="1">
      <c r="A184" s="401"/>
      <c r="B184" s="166"/>
      <c r="C184" s="166"/>
      <c r="D184" s="166"/>
      <c r="E184" s="166"/>
      <c r="F184" s="166"/>
      <c r="G184" s="166"/>
      <c r="H184" s="166"/>
      <c r="I184" s="166"/>
      <c r="J184" s="166"/>
      <c r="K184" s="166"/>
      <c r="L184" s="166"/>
      <c r="M184" s="166"/>
    </row>
    <row r="185" spans="1:13" s="400" customFormat="1">
      <c r="A185" s="401"/>
      <c r="B185" s="166"/>
      <c r="C185" s="166"/>
      <c r="D185" s="166"/>
      <c r="E185" s="166"/>
      <c r="F185" s="166"/>
      <c r="G185" s="166"/>
      <c r="H185" s="166"/>
      <c r="I185" s="166"/>
      <c r="J185" s="166"/>
      <c r="K185" s="166"/>
      <c r="L185" s="166"/>
      <c r="M185" s="166"/>
    </row>
    <row r="186" spans="1:13" s="400" customFormat="1">
      <c r="A186" s="401"/>
      <c r="B186" s="166"/>
      <c r="C186" s="166"/>
      <c r="D186" s="166"/>
      <c r="E186" s="166"/>
      <c r="F186" s="166"/>
      <c r="G186" s="166"/>
      <c r="H186" s="166"/>
      <c r="I186" s="166"/>
      <c r="J186" s="166"/>
      <c r="K186" s="166"/>
      <c r="L186" s="166"/>
      <c r="M186" s="166"/>
    </row>
    <row r="187" spans="1:13" s="400" customFormat="1">
      <c r="A187" s="401"/>
      <c r="B187" s="166"/>
      <c r="C187" s="166"/>
      <c r="D187" s="166"/>
      <c r="E187" s="166"/>
      <c r="F187" s="166"/>
      <c r="G187" s="166"/>
      <c r="H187" s="166"/>
      <c r="I187" s="166"/>
      <c r="J187" s="166"/>
      <c r="K187" s="166"/>
      <c r="L187" s="166"/>
      <c r="M187" s="166"/>
    </row>
    <row r="188" spans="1:13" s="400" customFormat="1">
      <c r="A188" s="401"/>
      <c r="B188" s="166"/>
      <c r="C188" s="166"/>
      <c r="D188" s="166"/>
      <c r="E188" s="166"/>
      <c r="F188" s="166"/>
      <c r="G188" s="166"/>
      <c r="H188" s="166"/>
      <c r="I188" s="166"/>
      <c r="J188" s="166"/>
      <c r="K188" s="166"/>
      <c r="L188" s="166"/>
      <c r="M188" s="166"/>
    </row>
    <row r="189" spans="1:13" s="400" customFormat="1">
      <c r="A189" s="401"/>
      <c r="B189" s="166"/>
      <c r="C189" s="166"/>
      <c r="D189" s="166"/>
      <c r="E189" s="166"/>
      <c r="F189" s="166"/>
      <c r="G189" s="166"/>
      <c r="H189" s="166"/>
      <c r="I189" s="166"/>
      <c r="J189" s="166"/>
      <c r="K189" s="166"/>
      <c r="L189" s="166"/>
      <c r="M189" s="166"/>
    </row>
    <row r="190" spans="1:13" s="400" customFormat="1">
      <c r="A190" s="401"/>
      <c r="B190" s="166"/>
      <c r="C190" s="166"/>
      <c r="D190" s="166"/>
      <c r="E190" s="166"/>
      <c r="F190" s="166"/>
      <c r="G190" s="166"/>
      <c r="H190" s="166"/>
      <c r="I190" s="166"/>
      <c r="J190" s="166"/>
      <c r="K190" s="166"/>
      <c r="L190" s="166"/>
      <c r="M190" s="166"/>
    </row>
    <row r="191" spans="1:13" s="400" customFormat="1">
      <c r="A191" s="401"/>
      <c r="B191" s="166"/>
      <c r="C191" s="166"/>
      <c r="D191" s="166"/>
      <c r="E191" s="166"/>
      <c r="F191" s="166"/>
      <c r="G191" s="166"/>
      <c r="H191" s="166"/>
      <c r="I191" s="166"/>
      <c r="J191" s="166"/>
      <c r="K191" s="166"/>
      <c r="L191" s="166"/>
      <c r="M191" s="166"/>
    </row>
    <row r="192" spans="1:13" s="400" customFormat="1">
      <c r="A192" s="401"/>
      <c r="B192" s="166"/>
      <c r="C192" s="166"/>
      <c r="D192" s="166"/>
      <c r="E192" s="166"/>
      <c r="F192" s="166"/>
      <c r="G192" s="166"/>
      <c r="H192" s="166"/>
      <c r="I192" s="166"/>
      <c r="J192" s="166"/>
      <c r="K192" s="166"/>
      <c r="L192" s="166"/>
      <c r="M192" s="166"/>
    </row>
    <row r="193" spans="1:13" s="400" customFormat="1">
      <c r="A193" s="401"/>
      <c r="B193" s="166"/>
      <c r="C193" s="166"/>
      <c r="D193" s="166"/>
      <c r="E193" s="166"/>
      <c r="F193" s="166"/>
      <c r="G193" s="166"/>
      <c r="H193" s="166"/>
      <c r="I193" s="166"/>
      <c r="J193" s="166"/>
      <c r="K193" s="166"/>
      <c r="L193" s="166"/>
      <c r="M193" s="166"/>
    </row>
    <row r="194" spans="1:13" s="400" customFormat="1">
      <c r="A194" s="401"/>
      <c r="B194" s="166"/>
      <c r="C194" s="166"/>
      <c r="D194" s="166"/>
      <c r="E194" s="166"/>
      <c r="F194" s="166"/>
      <c r="G194" s="166"/>
      <c r="H194" s="166"/>
      <c r="I194" s="166"/>
      <c r="J194" s="166"/>
      <c r="K194" s="166"/>
      <c r="L194" s="166"/>
      <c r="M194" s="166"/>
    </row>
    <row r="195" spans="1:13" s="400" customFormat="1">
      <c r="A195" s="401"/>
      <c r="B195" s="166"/>
      <c r="C195" s="166"/>
      <c r="D195" s="166"/>
      <c r="E195" s="166"/>
      <c r="F195" s="166"/>
      <c r="G195" s="166"/>
      <c r="H195" s="166"/>
      <c r="I195" s="166"/>
      <c r="J195" s="166"/>
      <c r="K195" s="166"/>
      <c r="L195" s="166"/>
      <c r="M195" s="166"/>
    </row>
    <row r="196" spans="1:13" s="400" customFormat="1">
      <c r="A196" s="401"/>
      <c r="B196" s="166"/>
      <c r="C196" s="166"/>
      <c r="D196" s="166"/>
      <c r="E196" s="166"/>
      <c r="F196" s="166"/>
      <c r="G196" s="166"/>
      <c r="H196" s="166"/>
      <c r="I196" s="166"/>
      <c r="J196" s="166"/>
      <c r="K196" s="166"/>
      <c r="L196" s="166"/>
      <c r="M196" s="166"/>
    </row>
    <row r="197" spans="1:13" s="400" customFormat="1">
      <c r="A197" s="401"/>
      <c r="B197" s="166"/>
      <c r="C197" s="166"/>
      <c r="D197" s="166"/>
      <c r="E197" s="166"/>
      <c r="F197" s="166"/>
      <c r="G197" s="166"/>
      <c r="H197" s="166"/>
      <c r="I197" s="166"/>
      <c r="J197" s="166"/>
      <c r="K197" s="166"/>
      <c r="L197" s="166"/>
      <c r="M197" s="166"/>
    </row>
    <row r="198" spans="1:13" s="400" customFormat="1">
      <c r="A198" s="401"/>
      <c r="B198" s="166"/>
      <c r="C198" s="166"/>
      <c r="D198" s="166"/>
      <c r="E198" s="166"/>
      <c r="F198" s="166"/>
      <c r="G198" s="166"/>
      <c r="H198" s="166"/>
      <c r="I198" s="166"/>
      <c r="J198" s="166"/>
      <c r="K198" s="166"/>
      <c r="L198" s="166"/>
      <c r="M198" s="166"/>
    </row>
    <row r="199" spans="1:13" s="400" customFormat="1">
      <c r="A199" s="401"/>
      <c r="B199" s="166"/>
      <c r="C199" s="166"/>
      <c r="D199" s="166"/>
      <c r="E199" s="166"/>
      <c r="F199" s="166"/>
      <c r="G199" s="166"/>
      <c r="H199" s="166"/>
      <c r="I199" s="166"/>
      <c r="J199" s="166"/>
      <c r="K199" s="166"/>
      <c r="L199" s="166"/>
      <c r="M199" s="166"/>
    </row>
    <row r="200" spans="1:13" s="400" customFormat="1">
      <c r="A200" s="401"/>
      <c r="B200" s="166"/>
      <c r="C200" s="166"/>
      <c r="D200" s="166"/>
      <c r="E200" s="166"/>
      <c r="F200" s="166"/>
      <c r="G200" s="166"/>
      <c r="H200" s="166"/>
      <c r="I200" s="166"/>
      <c r="J200" s="166"/>
      <c r="K200" s="166"/>
      <c r="L200" s="166"/>
      <c r="M200" s="166"/>
    </row>
    <row r="201" spans="1:13" s="400" customFormat="1">
      <c r="A201" s="401"/>
      <c r="B201" s="166"/>
      <c r="C201" s="166"/>
      <c r="D201" s="166"/>
      <c r="E201" s="166"/>
      <c r="F201" s="166"/>
      <c r="G201" s="166"/>
      <c r="H201" s="166"/>
      <c r="I201" s="166"/>
      <c r="J201" s="166"/>
      <c r="K201" s="166"/>
      <c r="L201" s="166"/>
      <c r="M201" s="166"/>
    </row>
    <row r="202" spans="1:13" s="400" customFormat="1">
      <c r="A202" s="401"/>
      <c r="B202" s="166"/>
      <c r="C202" s="166"/>
      <c r="D202" s="166"/>
      <c r="E202" s="166"/>
      <c r="F202" s="166"/>
      <c r="G202" s="166"/>
      <c r="H202" s="166"/>
      <c r="I202" s="166"/>
      <c r="J202" s="166"/>
      <c r="K202" s="166"/>
      <c r="L202" s="166"/>
      <c r="M202" s="166"/>
    </row>
    <row r="203" spans="1:13" s="400" customFormat="1">
      <c r="A203" s="401"/>
      <c r="B203" s="166"/>
      <c r="C203" s="166"/>
      <c r="D203" s="166"/>
      <c r="E203" s="166"/>
      <c r="F203" s="166"/>
      <c r="G203" s="166"/>
      <c r="H203" s="166"/>
      <c r="I203" s="166"/>
      <c r="J203" s="166"/>
      <c r="K203" s="166"/>
      <c r="L203" s="166"/>
      <c r="M203" s="166"/>
    </row>
    <row r="204" spans="1:13" s="400" customFormat="1">
      <c r="A204" s="401"/>
      <c r="B204" s="166"/>
      <c r="C204" s="166"/>
      <c r="D204" s="166"/>
      <c r="E204" s="166"/>
      <c r="F204" s="166"/>
      <c r="G204" s="166"/>
      <c r="H204" s="166"/>
      <c r="I204" s="166"/>
      <c r="J204" s="166"/>
      <c r="K204" s="166"/>
      <c r="L204" s="166"/>
      <c r="M204" s="166"/>
    </row>
    <row r="205" spans="1:13" s="400" customFormat="1">
      <c r="A205" s="401"/>
      <c r="B205" s="166"/>
      <c r="C205" s="166"/>
      <c r="D205" s="166"/>
      <c r="E205" s="166"/>
      <c r="F205" s="166"/>
      <c r="G205" s="166"/>
      <c r="H205" s="166"/>
      <c r="I205" s="166"/>
      <c r="J205" s="166"/>
      <c r="K205" s="166"/>
      <c r="L205" s="166"/>
      <c r="M205" s="166"/>
    </row>
    <row r="206" spans="1:13" s="400" customFormat="1">
      <c r="A206" s="401"/>
      <c r="B206" s="166"/>
      <c r="C206" s="166"/>
      <c r="D206" s="166"/>
      <c r="E206" s="166"/>
      <c r="F206" s="166"/>
      <c r="G206" s="166"/>
      <c r="H206" s="166"/>
      <c r="I206" s="166"/>
      <c r="J206" s="166"/>
      <c r="K206" s="166"/>
      <c r="L206" s="166"/>
      <c r="M206" s="166"/>
    </row>
    <row r="207" spans="1:13" s="400" customFormat="1">
      <c r="A207" s="401"/>
      <c r="B207" s="166"/>
      <c r="C207" s="166"/>
      <c r="D207" s="166"/>
      <c r="E207" s="166"/>
      <c r="F207" s="166"/>
      <c r="G207" s="166"/>
      <c r="H207" s="166"/>
      <c r="I207" s="166"/>
      <c r="J207" s="166"/>
      <c r="K207" s="166"/>
      <c r="L207" s="166"/>
      <c r="M207" s="166"/>
    </row>
    <row r="208" spans="1:13" s="400" customFormat="1">
      <c r="A208" s="401"/>
      <c r="B208" s="166"/>
      <c r="C208" s="166"/>
      <c r="D208" s="166"/>
      <c r="E208" s="166"/>
      <c r="F208" s="166"/>
      <c r="G208" s="166"/>
      <c r="H208" s="166"/>
      <c r="I208" s="166"/>
      <c r="J208" s="166"/>
      <c r="K208" s="166"/>
      <c r="L208" s="166"/>
      <c r="M208" s="166"/>
    </row>
    <row r="209" spans="1:13" s="400" customFormat="1">
      <c r="A209" s="401"/>
      <c r="B209" s="166"/>
      <c r="C209" s="166"/>
      <c r="D209" s="166"/>
      <c r="E209" s="166"/>
      <c r="F209" s="166"/>
      <c r="G209" s="166"/>
      <c r="H209" s="166"/>
      <c r="I209" s="166"/>
      <c r="J209" s="166"/>
      <c r="K209" s="166"/>
      <c r="L209" s="166"/>
      <c r="M209" s="166"/>
    </row>
    <row r="210" spans="1:13" s="400" customFormat="1">
      <c r="A210" s="401"/>
      <c r="B210" s="166"/>
      <c r="C210" s="166"/>
      <c r="D210" s="166"/>
      <c r="E210" s="166"/>
      <c r="F210" s="166"/>
      <c r="G210" s="166"/>
      <c r="H210" s="166"/>
      <c r="I210" s="166"/>
      <c r="J210" s="166"/>
      <c r="K210" s="166"/>
      <c r="L210" s="166"/>
      <c r="M210" s="166"/>
    </row>
    <row r="211" spans="1:13" s="400" customFormat="1">
      <c r="A211" s="401"/>
      <c r="B211" s="166"/>
      <c r="C211" s="166"/>
      <c r="D211" s="166"/>
      <c r="E211" s="166"/>
      <c r="F211" s="166"/>
      <c r="G211" s="166"/>
      <c r="H211" s="166"/>
      <c r="I211" s="166"/>
      <c r="J211" s="166"/>
      <c r="K211" s="166"/>
      <c r="L211" s="166"/>
      <c r="M211" s="166"/>
    </row>
    <row r="212" spans="1:13" s="400" customFormat="1">
      <c r="A212" s="401"/>
      <c r="B212" s="166"/>
      <c r="C212" s="166"/>
      <c r="D212" s="166"/>
      <c r="E212" s="166"/>
      <c r="F212" s="166"/>
      <c r="G212" s="166"/>
      <c r="H212" s="166"/>
      <c r="I212" s="166"/>
      <c r="J212" s="166"/>
      <c r="K212" s="166"/>
      <c r="L212" s="166"/>
      <c r="M212" s="166"/>
    </row>
    <row r="213" spans="1:13" s="400" customFormat="1">
      <c r="A213" s="401"/>
      <c r="B213" s="166"/>
      <c r="C213" s="166"/>
      <c r="D213" s="166"/>
      <c r="E213" s="166"/>
      <c r="F213" s="166"/>
      <c r="G213" s="166"/>
      <c r="H213" s="166"/>
      <c r="I213" s="166"/>
      <c r="J213" s="166"/>
      <c r="K213" s="166"/>
      <c r="L213" s="166"/>
      <c r="M213" s="166"/>
    </row>
    <row r="214" spans="1:13" s="400" customFormat="1">
      <c r="A214" s="401"/>
      <c r="B214" s="166"/>
      <c r="C214" s="166"/>
      <c r="D214" s="166"/>
      <c r="E214" s="166"/>
      <c r="F214" s="166"/>
      <c r="G214" s="166"/>
      <c r="H214" s="166"/>
      <c r="I214" s="166"/>
      <c r="J214" s="166"/>
      <c r="K214" s="166"/>
      <c r="L214" s="166"/>
      <c r="M214" s="166"/>
    </row>
    <row r="215" spans="1:13" s="400" customFormat="1">
      <c r="A215" s="401"/>
      <c r="B215" s="166"/>
      <c r="C215" s="166"/>
      <c r="D215" s="166"/>
      <c r="E215" s="166"/>
      <c r="F215" s="166"/>
      <c r="G215" s="166"/>
      <c r="H215" s="166"/>
      <c r="I215" s="166"/>
      <c r="J215" s="166"/>
      <c r="K215" s="166"/>
      <c r="L215" s="166"/>
      <c r="M215" s="166"/>
    </row>
    <row r="216" spans="1:13" s="400" customFormat="1">
      <c r="A216" s="401"/>
      <c r="B216" s="166"/>
      <c r="C216" s="166"/>
      <c r="D216" s="166"/>
      <c r="E216" s="166"/>
      <c r="F216" s="166"/>
      <c r="G216" s="166"/>
      <c r="H216" s="166"/>
      <c r="I216" s="166"/>
      <c r="J216" s="166"/>
      <c r="K216" s="166"/>
      <c r="L216" s="166"/>
      <c r="M216" s="166"/>
    </row>
    <row r="217" spans="1:13" s="400" customFormat="1">
      <c r="A217" s="401"/>
      <c r="B217" s="166"/>
      <c r="C217" s="166"/>
      <c r="D217" s="166"/>
      <c r="E217" s="166"/>
      <c r="F217" s="166"/>
      <c r="G217" s="166"/>
      <c r="H217" s="166"/>
      <c r="I217" s="166"/>
      <c r="J217" s="166"/>
      <c r="K217" s="166"/>
      <c r="L217" s="166"/>
      <c r="M217" s="166"/>
    </row>
    <row r="218" spans="1:13" s="400" customFormat="1">
      <c r="A218" s="401"/>
      <c r="B218" s="166"/>
      <c r="C218" s="166"/>
      <c r="D218" s="166"/>
      <c r="E218" s="166"/>
      <c r="F218" s="166"/>
      <c r="G218" s="166"/>
      <c r="H218" s="166"/>
      <c r="I218" s="166"/>
      <c r="J218" s="166"/>
      <c r="K218" s="166"/>
      <c r="L218" s="166"/>
      <c r="M218" s="166"/>
    </row>
    <row r="219" spans="1:13" s="400" customFormat="1">
      <c r="A219" s="401"/>
      <c r="B219" s="166"/>
      <c r="C219" s="166"/>
      <c r="D219" s="166"/>
      <c r="E219" s="166"/>
      <c r="F219" s="166"/>
      <c r="G219" s="166"/>
      <c r="H219" s="166"/>
      <c r="I219" s="166"/>
      <c r="J219" s="166"/>
      <c r="K219" s="166"/>
      <c r="L219" s="166"/>
      <c r="M219" s="166"/>
    </row>
    <row r="220" spans="1:13" s="400" customFormat="1">
      <c r="A220" s="401"/>
      <c r="B220" s="166"/>
      <c r="C220" s="166"/>
      <c r="D220" s="166"/>
      <c r="E220" s="166"/>
      <c r="F220" s="166"/>
      <c r="G220" s="166"/>
      <c r="H220" s="166"/>
      <c r="I220" s="166"/>
      <c r="J220" s="166"/>
      <c r="K220" s="166"/>
      <c r="L220" s="166"/>
      <c r="M220" s="166"/>
    </row>
    <row r="221" spans="1:13" s="400" customFormat="1">
      <c r="A221" s="401"/>
      <c r="B221" s="166"/>
      <c r="C221" s="166"/>
      <c r="D221" s="166"/>
      <c r="E221" s="166"/>
      <c r="F221" s="166"/>
      <c r="G221" s="166"/>
      <c r="H221" s="166"/>
      <c r="I221" s="166"/>
      <c r="J221" s="166"/>
      <c r="K221" s="166"/>
      <c r="L221" s="166"/>
      <c r="M221" s="166"/>
    </row>
    <row r="222" spans="1:13" s="400" customFormat="1">
      <c r="A222" s="401"/>
      <c r="B222" s="166"/>
      <c r="C222" s="166"/>
      <c r="D222" s="166"/>
      <c r="E222" s="166"/>
      <c r="F222" s="166"/>
      <c r="G222" s="166"/>
      <c r="H222" s="166"/>
      <c r="I222" s="166"/>
      <c r="J222" s="166"/>
      <c r="K222" s="166"/>
      <c r="L222" s="166"/>
      <c r="M222" s="166"/>
    </row>
    <row r="223" spans="1:13" s="400" customFormat="1">
      <c r="A223" s="401"/>
      <c r="B223" s="166"/>
      <c r="C223" s="166"/>
      <c r="D223" s="166"/>
      <c r="E223" s="166"/>
      <c r="F223" s="166"/>
      <c r="G223" s="166"/>
      <c r="H223" s="166"/>
      <c r="I223" s="166"/>
      <c r="J223" s="166"/>
      <c r="K223" s="166"/>
      <c r="L223" s="166"/>
      <c r="M223" s="166"/>
    </row>
    <row r="224" spans="1:13" s="400" customFormat="1">
      <c r="A224" s="401"/>
      <c r="B224" s="166"/>
      <c r="C224" s="166"/>
      <c r="D224" s="166"/>
      <c r="E224" s="166"/>
      <c r="F224" s="166"/>
      <c r="G224" s="166"/>
      <c r="H224" s="166"/>
      <c r="I224" s="166"/>
      <c r="J224" s="166"/>
      <c r="K224" s="166"/>
      <c r="L224" s="166"/>
      <c r="M224" s="166"/>
    </row>
    <row r="225" spans="1:13" s="400" customFormat="1">
      <c r="A225" s="401"/>
      <c r="B225" s="166"/>
      <c r="C225" s="166"/>
      <c r="D225" s="166"/>
      <c r="E225" s="166"/>
      <c r="F225" s="166"/>
      <c r="G225" s="166"/>
      <c r="H225" s="166"/>
      <c r="I225" s="166"/>
      <c r="J225" s="166"/>
      <c r="K225" s="166"/>
      <c r="L225" s="166"/>
      <c r="M225" s="166"/>
    </row>
    <row r="226" spans="1:13" s="400" customFormat="1">
      <c r="A226" s="401"/>
      <c r="B226" s="166"/>
      <c r="C226" s="166"/>
      <c r="D226" s="166"/>
      <c r="E226" s="166"/>
      <c r="F226" s="166"/>
      <c r="G226" s="166"/>
      <c r="H226" s="166"/>
      <c r="I226" s="166"/>
      <c r="J226" s="166"/>
      <c r="K226" s="166"/>
      <c r="L226" s="166"/>
      <c r="M226" s="166"/>
    </row>
    <row r="227" spans="1:13" s="400" customFormat="1">
      <c r="A227" s="401"/>
      <c r="B227" s="166"/>
      <c r="C227" s="166"/>
      <c r="D227" s="166"/>
      <c r="E227" s="166"/>
      <c r="F227" s="166"/>
      <c r="G227" s="166"/>
      <c r="H227" s="166"/>
      <c r="I227" s="166"/>
      <c r="J227" s="166"/>
      <c r="K227" s="166"/>
      <c r="L227" s="166"/>
      <c r="M227" s="166"/>
    </row>
    <row r="228" spans="1:13" s="400" customFormat="1">
      <c r="A228" s="401"/>
      <c r="B228" s="166"/>
      <c r="C228" s="166"/>
      <c r="D228" s="166"/>
      <c r="E228" s="166"/>
      <c r="F228" s="166"/>
      <c r="G228" s="166"/>
      <c r="H228" s="166"/>
      <c r="I228" s="166"/>
      <c r="J228" s="166"/>
      <c r="K228" s="166"/>
      <c r="L228" s="166"/>
      <c r="M228" s="166"/>
    </row>
    <row r="229" spans="1:13" s="400" customFormat="1">
      <c r="A229" s="401"/>
      <c r="B229" s="166"/>
      <c r="C229" s="166"/>
      <c r="D229" s="166"/>
      <c r="E229" s="166"/>
      <c r="F229" s="166"/>
      <c r="G229" s="166"/>
      <c r="H229" s="166"/>
      <c r="I229" s="166"/>
      <c r="J229" s="166"/>
      <c r="K229" s="166"/>
      <c r="L229" s="166"/>
      <c r="M229" s="166"/>
    </row>
    <row r="230" spans="1:13" s="400" customFormat="1">
      <c r="A230" s="401"/>
      <c r="B230" s="166"/>
      <c r="C230" s="166"/>
      <c r="D230" s="166"/>
      <c r="E230" s="166"/>
      <c r="F230" s="166"/>
      <c r="G230" s="166"/>
      <c r="H230" s="166"/>
      <c r="I230" s="166"/>
      <c r="J230" s="166"/>
      <c r="K230" s="166"/>
      <c r="L230" s="166"/>
      <c r="M230" s="166"/>
    </row>
    <row r="231" spans="1:13" s="400" customFormat="1">
      <c r="A231" s="401"/>
      <c r="B231" s="166"/>
      <c r="C231" s="166"/>
      <c r="D231" s="166"/>
      <c r="E231" s="166"/>
      <c r="F231" s="166"/>
      <c r="G231" s="166"/>
      <c r="H231" s="166"/>
      <c r="I231" s="166"/>
      <c r="J231" s="166"/>
      <c r="K231" s="166"/>
      <c r="L231" s="166"/>
      <c r="M231" s="166"/>
    </row>
    <row r="232" spans="1:13" s="400" customFormat="1">
      <c r="A232" s="401"/>
      <c r="B232" s="166"/>
      <c r="C232" s="166"/>
      <c r="D232" s="166"/>
      <c r="E232" s="166"/>
      <c r="F232" s="166"/>
      <c r="G232" s="166"/>
      <c r="H232" s="166"/>
      <c r="I232" s="166"/>
      <c r="J232" s="166"/>
      <c r="K232" s="166"/>
      <c r="L232" s="166"/>
      <c r="M232" s="166"/>
    </row>
    <row r="233" spans="1:13" s="400" customFormat="1">
      <c r="A233" s="401"/>
      <c r="B233" s="166"/>
      <c r="C233" s="166"/>
      <c r="D233" s="166"/>
      <c r="E233" s="166"/>
      <c r="F233" s="166"/>
      <c r="G233" s="166"/>
      <c r="H233" s="166"/>
      <c r="I233" s="166"/>
      <c r="J233" s="166"/>
      <c r="K233" s="166"/>
      <c r="L233" s="166"/>
      <c r="M233" s="166"/>
    </row>
    <row r="234" spans="1:13" s="400" customFormat="1">
      <c r="A234" s="401"/>
      <c r="B234" s="166"/>
      <c r="C234" s="166"/>
      <c r="D234" s="166"/>
      <c r="E234" s="166"/>
      <c r="F234" s="166"/>
      <c r="G234" s="166"/>
      <c r="H234" s="166"/>
      <c r="I234" s="166"/>
      <c r="J234" s="166"/>
      <c r="K234" s="166"/>
      <c r="L234" s="166"/>
      <c r="M234" s="166"/>
    </row>
    <row r="235" spans="1:13" s="400" customFormat="1">
      <c r="A235" s="401"/>
      <c r="B235" s="166"/>
      <c r="C235" s="166"/>
      <c r="D235" s="166"/>
      <c r="E235" s="166"/>
      <c r="F235" s="166"/>
      <c r="G235" s="166"/>
      <c r="H235" s="166"/>
      <c r="I235" s="166"/>
      <c r="J235" s="166"/>
      <c r="K235" s="166"/>
      <c r="L235" s="166"/>
      <c r="M235" s="166"/>
    </row>
    <row r="236" spans="1:13" s="400" customFormat="1">
      <c r="A236" s="401"/>
      <c r="B236" s="166"/>
      <c r="C236" s="166"/>
      <c r="D236" s="166"/>
      <c r="E236" s="166"/>
      <c r="F236" s="166"/>
      <c r="G236" s="166"/>
      <c r="H236" s="166"/>
      <c r="I236" s="166"/>
      <c r="J236" s="166"/>
      <c r="K236" s="166"/>
      <c r="L236" s="166"/>
      <c r="M236" s="166"/>
    </row>
    <row r="237" spans="1:13" s="400" customFormat="1">
      <c r="A237" s="401"/>
      <c r="B237" s="166"/>
      <c r="C237" s="166"/>
      <c r="D237" s="166"/>
      <c r="E237" s="166"/>
      <c r="F237" s="166"/>
      <c r="G237" s="166"/>
      <c r="H237" s="166"/>
      <c r="I237" s="166"/>
      <c r="J237" s="166"/>
      <c r="K237" s="166"/>
      <c r="L237" s="166"/>
      <c r="M237" s="166"/>
    </row>
    <row r="238" spans="1:13" s="400" customFormat="1">
      <c r="A238" s="401"/>
      <c r="B238" s="166"/>
      <c r="C238" s="166"/>
      <c r="D238" s="166"/>
      <c r="E238" s="166"/>
      <c r="F238" s="166"/>
      <c r="G238" s="166"/>
      <c r="H238" s="166"/>
      <c r="I238" s="166"/>
      <c r="J238" s="166"/>
      <c r="K238" s="166"/>
      <c r="L238" s="166"/>
      <c r="M238" s="166"/>
    </row>
    <row r="239" spans="1:13" s="400" customFormat="1">
      <c r="A239" s="401"/>
      <c r="B239" s="166"/>
      <c r="C239" s="166"/>
      <c r="D239" s="166"/>
      <c r="E239" s="166"/>
      <c r="F239" s="166"/>
      <c r="G239" s="166"/>
      <c r="H239" s="166"/>
      <c r="I239" s="166"/>
      <c r="J239" s="166"/>
      <c r="K239" s="166"/>
      <c r="L239" s="166"/>
      <c r="M239" s="166"/>
    </row>
    <row r="240" spans="1:13" s="400" customFormat="1">
      <c r="A240" s="401"/>
      <c r="B240" s="166"/>
      <c r="C240" s="166"/>
      <c r="D240" s="166"/>
      <c r="E240" s="166"/>
      <c r="F240" s="166"/>
      <c r="G240" s="166"/>
      <c r="H240" s="166"/>
      <c r="I240" s="166"/>
      <c r="J240" s="166"/>
      <c r="K240" s="166"/>
      <c r="L240" s="166"/>
      <c r="M240" s="166"/>
    </row>
    <row r="241" spans="1:13" s="400" customFormat="1">
      <c r="A241" s="401"/>
      <c r="B241" s="166"/>
      <c r="C241" s="166"/>
      <c r="D241" s="166"/>
      <c r="E241" s="166"/>
      <c r="F241" s="166"/>
      <c r="G241" s="166"/>
      <c r="H241" s="166"/>
      <c r="I241" s="166"/>
      <c r="J241" s="166"/>
      <c r="K241" s="166"/>
      <c r="L241" s="166"/>
      <c r="M241" s="166"/>
    </row>
    <row r="242" spans="1:13" s="400" customFormat="1">
      <c r="A242" s="401"/>
      <c r="B242" s="166"/>
      <c r="C242" s="166"/>
      <c r="D242" s="166"/>
      <c r="E242" s="166"/>
      <c r="F242" s="166"/>
      <c r="G242" s="166"/>
      <c r="H242" s="166"/>
      <c r="I242" s="166"/>
      <c r="J242" s="166"/>
      <c r="K242" s="166"/>
      <c r="L242" s="166"/>
      <c r="M242" s="166"/>
    </row>
    <row r="243" spans="1:13" s="400" customFormat="1">
      <c r="A243" s="401"/>
      <c r="B243" s="166"/>
      <c r="C243" s="166"/>
      <c r="D243" s="166"/>
      <c r="E243" s="166"/>
      <c r="F243" s="166"/>
      <c r="G243" s="166"/>
      <c r="H243" s="166"/>
      <c r="I243" s="166"/>
      <c r="J243" s="166"/>
      <c r="K243" s="166"/>
      <c r="L243" s="166"/>
      <c r="M243" s="166"/>
    </row>
    <row r="244" spans="1:13" s="400" customFormat="1">
      <c r="A244" s="401"/>
      <c r="B244" s="166"/>
      <c r="C244" s="166"/>
      <c r="D244" s="166"/>
      <c r="E244" s="166"/>
      <c r="F244" s="166"/>
      <c r="G244" s="166"/>
      <c r="H244" s="166"/>
      <c r="I244" s="166"/>
      <c r="J244" s="166"/>
      <c r="K244" s="166"/>
      <c r="L244" s="166"/>
      <c r="M244" s="166"/>
    </row>
    <row r="245" spans="1:13" s="400" customFormat="1">
      <c r="A245" s="401"/>
      <c r="B245" s="166"/>
      <c r="C245" s="166"/>
      <c r="D245" s="166"/>
      <c r="E245" s="166"/>
      <c r="F245" s="166"/>
      <c r="G245" s="166"/>
      <c r="H245" s="166"/>
      <c r="I245" s="166"/>
      <c r="J245" s="166"/>
      <c r="K245" s="166"/>
      <c r="L245" s="166"/>
      <c r="M245" s="166"/>
    </row>
    <row r="246" spans="1:13" s="400" customFormat="1">
      <c r="A246" s="401"/>
      <c r="B246" s="166"/>
      <c r="C246" s="166"/>
      <c r="D246" s="166"/>
      <c r="E246" s="166"/>
      <c r="F246" s="166"/>
      <c r="G246" s="166"/>
      <c r="H246" s="166"/>
      <c r="I246" s="166"/>
      <c r="J246" s="166"/>
      <c r="K246" s="166"/>
      <c r="L246" s="166"/>
      <c r="M246" s="166"/>
    </row>
    <row r="247" spans="1:13" s="400" customFormat="1">
      <c r="A247" s="401"/>
      <c r="B247" s="166"/>
      <c r="C247" s="166"/>
      <c r="D247" s="166"/>
      <c r="E247" s="166"/>
      <c r="F247" s="166"/>
      <c r="G247" s="166"/>
      <c r="H247" s="166"/>
      <c r="I247" s="166"/>
      <c r="J247" s="166"/>
      <c r="K247" s="166"/>
      <c r="L247" s="166"/>
      <c r="M247" s="166"/>
    </row>
    <row r="248" spans="1:13" s="400" customFormat="1">
      <c r="A248" s="401"/>
      <c r="B248" s="166"/>
      <c r="C248" s="166"/>
      <c r="D248" s="166"/>
      <c r="E248" s="166"/>
      <c r="F248" s="166"/>
      <c r="G248" s="166"/>
      <c r="H248" s="166"/>
      <c r="I248" s="166"/>
      <c r="J248" s="166"/>
      <c r="K248" s="166"/>
      <c r="L248" s="166"/>
      <c r="M248" s="166"/>
    </row>
    <row r="249" spans="1:13" s="400" customFormat="1">
      <c r="A249" s="401"/>
      <c r="B249" s="166"/>
      <c r="C249" s="166"/>
      <c r="D249" s="166"/>
      <c r="E249" s="166"/>
      <c r="F249" s="166"/>
      <c r="G249" s="166"/>
      <c r="H249" s="166"/>
      <c r="I249" s="166"/>
      <c r="J249" s="166"/>
      <c r="K249" s="166"/>
      <c r="L249" s="166"/>
      <c r="M249" s="166"/>
    </row>
    <row r="250" spans="1:13" s="400" customFormat="1">
      <c r="A250" s="401"/>
      <c r="B250" s="166"/>
      <c r="C250" s="166"/>
      <c r="D250" s="166"/>
      <c r="E250" s="166"/>
      <c r="F250" s="166"/>
      <c r="G250" s="166"/>
      <c r="H250" s="166"/>
      <c r="I250" s="166"/>
      <c r="J250" s="166"/>
      <c r="K250" s="166"/>
      <c r="L250" s="166"/>
      <c r="M250" s="166"/>
    </row>
    <row r="251" spans="1:13" s="400" customFormat="1">
      <c r="A251" s="401"/>
      <c r="B251" s="166"/>
      <c r="C251" s="166"/>
      <c r="D251" s="166"/>
      <c r="E251" s="166"/>
      <c r="F251" s="166"/>
      <c r="G251" s="166"/>
      <c r="H251" s="166"/>
      <c r="I251" s="166"/>
      <c r="J251" s="166"/>
      <c r="K251" s="166"/>
      <c r="L251" s="166"/>
      <c r="M251" s="166"/>
    </row>
    <row r="252" spans="1:13" s="400" customFormat="1">
      <c r="A252" s="401"/>
      <c r="B252" s="166"/>
      <c r="C252" s="166"/>
      <c r="D252" s="166"/>
      <c r="E252" s="166"/>
      <c r="F252" s="166"/>
      <c r="G252" s="166"/>
      <c r="H252" s="166"/>
      <c r="I252" s="166"/>
      <c r="J252" s="166"/>
      <c r="K252" s="166"/>
      <c r="L252" s="166"/>
      <c r="M252" s="166"/>
    </row>
    <row r="253" spans="1:13" s="400" customFormat="1">
      <c r="A253" s="401"/>
      <c r="B253" s="166"/>
      <c r="C253" s="166"/>
      <c r="D253" s="166"/>
      <c r="E253" s="166"/>
      <c r="F253" s="166"/>
      <c r="G253" s="166"/>
      <c r="H253" s="166"/>
      <c r="I253" s="166"/>
      <c r="J253" s="166"/>
      <c r="K253" s="166"/>
      <c r="L253" s="166"/>
      <c r="M253" s="166"/>
    </row>
    <row r="254" spans="1:13" s="400" customFormat="1">
      <c r="A254" s="401"/>
      <c r="B254" s="166"/>
      <c r="C254" s="166"/>
      <c r="D254" s="166"/>
      <c r="E254" s="166"/>
      <c r="F254" s="166"/>
      <c r="G254" s="166"/>
      <c r="H254" s="166"/>
      <c r="I254" s="166"/>
      <c r="J254" s="166"/>
      <c r="K254" s="166"/>
      <c r="L254" s="166"/>
      <c r="M254" s="166"/>
    </row>
    <row r="255" spans="1:13" s="400" customFormat="1">
      <c r="A255" s="401"/>
      <c r="B255" s="166"/>
      <c r="C255" s="166"/>
      <c r="D255" s="166"/>
      <c r="E255" s="166"/>
      <c r="F255" s="166"/>
      <c r="G255" s="166"/>
      <c r="H255" s="166"/>
      <c r="I255" s="166"/>
      <c r="J255" s="166"/>
      <c r="K255" s="166"/>
      <c r="L255" s="166"/>
      <c r="M255" s="166"/>
    </row>
    <row r="256" spans="1:13" s="400" customFormat="1">
      <c r="A256" s="401"/>
      <c r="B256" s="166"/>
      <c r="C256" s="166"/>
      <c r="D256" s="166"/>
      <c r="E256" s="166"/>
      <c r="F256" s="166"/>
      <c r="G256" s="166"/>
      <c r="H256" s="166"/>
      <c r="I256" s="166"/>
      <c r="J256" s="166"/>
      <c r="K256" s="166"/>
      <c r="L256" s="166"/>
      <c r="M256" s="166"/>
    </row>
    <row r="257" spans="1:13" s="400" customFormat="1">
      <c r="A257" s="401"/>
      <c r="B257" s="166"/>
      <c r="C257" s="166"/>
      <c r="D257" s="166"/>
      <c r="E257" s="166"/>
      <c r="F257" s="166"/>
      <c r="G257" s="166"/>
      <c r="H257" s="166"/>
      <c r="I257" s="166"/>
      <c r="J257" s="166"/>
      <c r="K257" s="166"/>
      <c r="L257" s="166"/>
      <c r="M257" s="166"/>
    </row>
    <row r="258" spans="1:13" s="400" customFormat="1">
      <c r="A258" s="401"/>
      <c r="B258" s="166"/>
      <c r="C258" s="166"/>
      <c r="D258" s="166"/>
      <c r="E258" s="166"/>
      <c r="F258" s="166"/>
      <c r="G258" s="166"/>
      <c r="H258" s="166"/>
      <c r="I258" s="166"/>
      <c r="J258" s="166"/>
      <c r="K258" s="166"/>
      <c r="L258" s="166"/>
      <c r="M258" s="166"/>
    </row>
    <row r="259" spans="1:13" s="400" customFormat="1">
      <c r="A259" s="401"/>
      <c r="B259" s="166"/>
      <c r="C259" s="166"/>
      <c r="D259" s="166"/>
      <c r="E259" s="166"/>
      <c r="F259" s="166"/>
      <c r="G259" s="166"/>
      <c r="H259" s="166"/>
      <c r="I259" s="166"/>
      <c r="J259" s="166"/>
      <c r="K259" s="166"/>
      <c r="L259" s="166"/>
      <c r="M259" s="166"/>
    </row>
    <row r="260" spans="1:13" s="400" customFormat="1">
      <c r="A260" s="401"/>
      <c r="B260" s="166"/>
      <c r="C260" s="166"/>
      <c r="D260" s="166"/>
      <c r="E260" s="166"/>
      <c r="F260" s="166"/>
      <c r="G260" s="166"/>
      <c r="H260" s="166"/>
      <c r="I260" s="166"/>
      <c r="J260" s="166"/>
      <c r="K260" s="166"/>
      <c r="L260" s="166"/>
      <c r="M260" s="166"/>
    </row>
    <row r="261" spans="1:13" s="400" customFormat="1">
      <c r="A261" s="401"/>
      <c r="B261" s="166"/>
      <c r="C261" s="166"/>
      <c r="D261" s="166"/>
      <c r="E261" s="166"/>
      <c r="F261" s="166"/>
      <c r="G261" s="166"/>
      <c r="H261" s="166"/>
      <c r="I261" s="166"/>
      <c r="J261" s="166"/>
      <c r="K261" s="166"/>
      <c r="L261" s="166"/>
      <c r="M261" s="166"/>
    </row>
    <row r="262" spans="1:13" s="400" customFormat="1">
      <c r="A262" s="401"/>
      <c r="B262" s="166"/>
      <c r="C262" s="166"/>
      <c r="D262" s="166"/>
      <c r="E262" s="166"/>
      <c r="F262" s="166"/>
      <c r="G262" s="166"/>
      <c r="H262" s="166"/>
      <c r="I262" s="166"/>
      <c r="J262" s="166"/>
      <c r="K262" s="166"/>
      <c r="L262" s="166"/>
      <c r="M262" s="166"/>
    </row>
    <row r="263" spans="1:13" s="400" customFormat="1">
      <c r="A263" s="401"/>
      <c r="B263" s="166"/>
      <c r="C263" s="166"/>
      <c r="D263" s="166"/>
      <c r="E263" s="166"/>
      <c r="F263" s="166"/>
      <c r="G263" s="166"/>
      <c r="H263" s="166"/>
      <c r="I263" s="166"/>
      <c r="J263" s="166"/>
      <c r="K263" s="166"/>
      <c r="L263" s="166"/>
      <c r="M263" s="166"/>
    </row>
    <row r="264" spans="1:13" s="400" customFormat="1">
      <c r="A264" s="401"/>
      <c r="B264" s="166"/>
      <c r="C264" s="166"/>
      <c r="D264" s="166"/>
      <c r="E264" s="166"/>
      <c r="F264" s="166"/>
      <c r="G264" s="166"/>
      <c r="H264" s="166"/>
      <c r="I264" s="166"/>
      <c r="J264" s="166"/>
      <c r="K264" s="166"/>
      <c r="L264" s="166"/>
      <c r="M264" s="166"/>
    </row>
    <row r="265" spans="1:13" s="400" customFormat="1">
      <c r="A265" s="401"/>
      <c r="B265" s="166"/>
      <c r="C265" s="166"/>
      <c r="D265" s="166"/>
      <c r="E265" s="166"/>
      <c r="F265" s="166"/>
      <c r="G265" s="166"/>
      <c r="H265" s="166"/>
      <c r="I265" s="166"/>
      <c r="J265" s="166"/>
      <c r="K265" s="166"/>
      <c r="L265" s="166"/>
      <c r="M265" s="166"/>
    </row>
    <row r="266" spans="1:13" s="400" customFormat="1">
      <c r="A266" s="401"/>
      <c r="B266" s="166"/>
      <c r="C266" s="166"/>
      <c r="D266" s="166"/>
      <c r="E266" s="166"/>
      <c r="F266" s="166"/>
      <c r="G266" s="166"/>
      <c r="H266" s="166"/>
      <c r="I266" s="166"/>
      <c r="J266" s="166"/>
      <c r="K266" s="166"/>
      <c r="L266" s="166"/>
      <c r="M266" s="166"/>
    </row>
    <row r="267" spans="1:13" s="400" customFormat="1">
      <c r="A267" s="401"/>
      <c r="B267" s="166"/>
      <c r="C267" s="166"/>
      <c r="D267" s="166"/>
      <c r="E267" s="166"/>
      <c r="F267" s="166"/>
      <c r="G267" s="166"/>
      <c r="H267" s="166"/>
      <c r="I267" s="166"/>
      <c r="J267" s="166"/>
      <c r="K267" s="166"/>
      <c r="L267" s="166"/>
      <c r="M267" s="166"/>
    </row>
    <row r="268" spans="1:13" s="400" customFormat="1">
      <c r="A268" s="401"/>
      <c r="B268" s="166"/>
      <c r="C268" s="166"/>
      <c r="D268" s="166"/>
      <c r="E268" s="166"/>
      <c r="F268" s="166"/>
      <c r="G268" s="166"/>
      <c r="H268" s="166"/>
      <c r="I268" s="166"/>
      <c r="J268" s="166"/>
      <c r="K268" s="166"/>
      <c r="L268" s="166"/>
      <c r="M268" s="166"/>
    </row>
    <row r="269" spans="1:13" s="400" customFormat="1">
      <c r="A269" s="401"/>
      <c r="B269" s="166"/>
      <c r="C269" s="166"/>
      <c r="D269" s="166"/>
      <c r="E269" s="166"/>
      <c r="F269" s="166"/>
      <c r="G269" s="166"/>
      <c r="H269" s="166"/>
      <c r="I269" s="166"/>
      <c r="J269" s="166"/>
      <c r="K269" s="166"/>
      <c r="L269" s="166"/>
      <c r="M269" s="166"/>
    </row>
    <row r="270" spans="1:13" s="400" customFormat="1">
      <c r="A270" s="401"/>
      <c r="B270" s="166"/>
      <c r="C270" s="166"/>
      <c r="D270" s="166"/>
      <c r="E270" s="166"/>
      <c r="F270" s="166"/>
      <c r="G270" s="166"/>
      <c r="H270" s="166"/>
      <c r="I270" s="166"/>
      <c r="J270" s="166"/>
      <c r="K270" s="166"/>
      <c r="L270" s="166"/>
      <c r="M270" s="166"/>
    </row>
    <row r="271" spans="1:13" s="400" customFormat="1">
      <c r="A271" s="401"/>
      <c r="B271" s="166"/>
      <c r="C271" s="166"/>
      <c r="D271" s="166"/>
      <c r="E271" s="166"/>
      <c r="F271" s="166"/>
      <c r="G271" s="166"/>
      <c r="H271" s="166"/>
      <c r="I271" s="166"/>
      <c r="J271" s="166"/>
      <c r="K271" s="166"/>
      <c r="L271" s="166"/>
      <c r="M271" s="166"/>
    </row>
    <row r="272" spans="1:13" s="400" customFormat="1">
      <c r="A272" s="401"/>
      <c r="B272" s="166"/>
      <c r="C272" s="166"/>
      <c r="D272" s="166"/>
      <c r="E272" s="166"/>
      <c r="F272" s="166"/>
      <c r="G272" s="166"/>
      <c r="H272" s="166"/>
      <c r="I272" s="166"/>
      <c r="J272" s="166"/>
      <c r="K272" s="166"/>
      <c r="L272" s="166"/>
      <c r="M272" s="166"/>
    </row>
    <row r="273" spans="1:13" s="400" customFormat="1">
      <c r="A273" s="401"/>
      <c r="B273" s="166"/>
      <c r="C273" s="166"/>
      <c r="D273" s="166"/>
      <c r="E273" s="166"/>
      <c r="F273" s="166"/>
      <c r="G273" s="166"/>
      <c r="H273" s="166"/>
      <c r="I273" s="166"/>
      <c r="J273" s="166"/>
      <c r="K273" s="166"/>
      <c r="L273" s="166"/>
      <c r="M273" s="166"/>
    </row>
    <row r="274" spans="1:13" s="400" customFormat="1">
      <c r="A274" s="401"/>
      <c r="B274" s="166"/>
      <c r="C274" s="166"/>
      <c r="D274" s="166"/>
      <c r="E274" s="166"/>
      <c r="F274" s="166"/>
      <c r="G274" s="166"/>
      <c r="H274" s="166"/>
      <c r="I274" s="166"/>
      <c r="J274" s="166"/>
      <c r="K274" s="166"/>
      <c r="L274" s="166"/>
      <c r="M274" s="166"/>
    </row>
    <row r="275" spans="1:13" s="400" customFormat="1">
      <c r="A275" s="401"/>
      <c r="B275" s="166"/>
      <c r="C275" s="166"/>
      <c r="D275" s="166"/>
      <c r="E275" s="166"/>
      <c r="F275" s="166"/>
      <c r="G275" s="166"/>
      <c r="H275" s="166"/>
      <c r="I275" s="166"/>
      <c r="J275" s="166"/>
      <c r="K275" s="166"/>
      <c r="L275" s="166"/>
      <c r="M275" s="166"/>
    </row>
    <row r="276" spans="1:13" s="400" customFormat="1">
      <c r="A276" s="401"/>
      <c r="B276" s="166"/>
      <c r="C276" s="166"/>
      <c r="D276" s="166"/>
      <c r="E276" s="166"/>
      <c r="F276" s="166"/>
      <c r="G276" s="166"/>
      <c r="H276" s="166"/>
      <c r="I276" s="166"/>
      <c r="J276" s="166"/>
      <c r="K276" s="166"/>
      <c r="L276" s="166"/>
      <c r="M276" s="166"/>
    </row>
    <row r="277" spans="1:13" s="400" customFormat="1">
      <c r="A277" s="401"/>
      <c r="B277" s="166"/>
      <c r="C277" s="166"/>
      <c r="D277" s="166"/>
      <c r="E277" s="166"/>
      <c r="F277" s="166"/>
      <c r="G277" s="166"/>
      <c r="H277" s="166"/>
      <c r="I277" s="166"/>
      <c r="J277" s="166"/>
      <c r="K277" s="166"/>
      <c r="L277" s="166"/>
      <c r="M277" s="166"/>
    </row>
    <row r="278" spans="1:13" s="400" customFormat="1">
      <c r="A278" s="401"/>
      <c r="B278" s="166"/>
      <c r="C278" s="166"/>
      <c r="D278" s="166"/>
      <c r="E278" s="166"/>
      <c r="F278" s="166"/>
      <c r="G278" s="166"/>
      <c r="H278" s="166"/>
      <c r="I278" s="166"/>
      <c r="J278" s="166"/>
      <c r="K278" s="166"/>
      <c r="L278" s="166"/>
      <c r="M278" s="166"/>
    </row>
    <row r="279" spans="1:13" s="400" customFormat="1">
      <c r="A279" s="401"/>
      <c r="B279" s="166"/>
      <c r="C279" s="166"/>
      <c r="D279" s="166"/>
      <c r="E279" s="166"/>
      <c r="F279" s="166"/>
      <c r="G279" s="166"/>
      <c r="H279" s="166"/>
      <c r="I279" s="166"/>
      <c r="J279" s="166"/>
      <c r="K279" s="166"/>
      <c r="L279" s="166"/>
      <c r="M279" s="166"/>
    </row>
    <row r="280" spans="1:13" s="400" customFormat="1">
      <c r="A280" s="401"/>
      <c r="B280" s="166"/>
      <c r="C280" s="166"/>
      <c r="D280" s="166"/>
      <c r="E280" s="166"/>
      <c r="F280" s="166"/>
      <c r="G280" s="166"/>
      <c r="H280" s="166"/>
      <c r="I280" s="166"/>
      <c r="J280" s="166"/>
      <c r="K280" s="166"/>
      <c r="L280" s="166"/>
      <c r="M280" s="166"/>
    </row>
    <row r="281" spans="1:13" s="400" customFormat="1">
      <c r="A281" s="401"/>
      <c r="B281" s="166"/>
      <c r="C281" s="166"/>
      <c r="D281" s="166"/>
      <c r="E281" s="166"/>
      <c r="F281" s="166"/>
      <c r="G281" s="166"/>
      <c r="H281" s="166"/>
      <c r="I281" s="166"/>
      <c r="J281" s="166"/>
      <c r="K281" s="166"/>
      <c r="L281" s="166"/>
      <c r="M281" s="166"/>
    </row>
    <row r="282" spans="1:13" s="400" customFormat="1">
      <c r="A282" s="401"/>
      <c r="B282" s="166"/>
      <c r="C282" s="166"/>
      <c r="D282" s="166"/>
      <c r="E282" s="166"/>
      <c r="F282" s="166"/>
      <c r="G282" s="166"/>
      <c r="H282" s="166"/>
      <c r="I282" s="166"/>
      <c r="J282" s="166"/>
      <c r="K282" s="166"/>
      <c r="L282" s="166"/>
      <c r="M282" s="166"/>
    </row>
    <row r="283" spans="1:13" s="400" customFormat="1">
      <c r="A283" s="401"/>
      <c r="B283" s="166"/>
      <c r="C283" s="166"/>
      <c r="D283" s="166"/>
      <c r="E283" s="166"/>
      <c r="F283" s="166"/>
      <c r="G283" s="166"/>
      <c r="H283" s="166"/>
      <c r="I283" s="166"/>
      <c r="J283" s="166"/>
      <c r="K283" s="166"/>
      <c r="L283" s="166"/>
      <c r="M283" s="166"/>
    </row>
    <row r="284" spans="1:13" s="400" customFormat="1">
      <c r="A284" s="401"/>
      <c r="B284" s="166"/>
      <c r="C284" s="166"/>
      <c r="D284" s="166"/>
      <c r="E284" s="166"/>
      <c r="F284" s="166"/>
      <c r="G284" s="166"/>
      <c r="H284" s="166"/>
      <c r="I284" s="166"/>
      <c r="J284" s="166"/>
      <c r="K284" s="166"/>
      <c r="L284" s="166"/>
      <c r="M284" s="166"/>
    </row>
    <row r="285" spans="1:13" s="400" customFormat="1">
      <c r="A285" s="401"/>
      <c r="B285" s="166"/>
      <c r="C285" s="166"/>
      <c r="D285" s="166"/>
      <c r="E285" s="166"/>
      <c r="F285" s="166"/>
      <c r="G285" s="166"/>
      <c r="H285" s="166"/>
      <c r="I285" s="166"/>
      <c r="J285" s="166"/>
      <c r="K285" s="166"/>
      <c r="L285" s="166"/>
      <c r="M285" s="166"/>
    </row>
    <row r="286" spans="1:13" s="400" customFormat="1">
      <c r="A286" s="401"/>
      <c r="B286" s="166"/>
      <c r="C286" s="166"/>
      <c r="D286" s="166"/>
      <c r="E286" s="166"/>
      <c r="F286" s="166"/>
      <c r="G286" s="166"/>
      <c r="H286" s="166"/>
      <c r="I286" s="166"/>
      <c r="J286" s="166"/>
      <c r="K286" s="166"/>
      <c r="L286" s="166"/>
      <c r="M286" s="166"/>
    </row>
    <row r="287" spans="1:13" s="400" customFormat="1">
      <c r="A287" s="401"/>
      <c r="B287" s="166"/>
      <c r="C287" s="166"/>
      <c r="D287" s="166"/>
      <c r="E287" s="166"/>
      <c r="F287" s="166"/>
      <c r="G287" s="166"/>
      <c r="H287" s="166"/>
      <c r="I287" s="166"/>
      <c r="J287" s="166"/>
      <c r="K287" s="166"/>
      <c r="L287" s="166"/>
      <c r="M287" s="166"/>
    </row>
    <row r="288" spans="1:13" s="400" customFormat="1">
      <c r="A288" s="401"/>
      <c r="B288" s="166"/>
      <c r="C288" s="166"/>
      <c r="D288" s="166"/>
      <c r="E288" s="166"/>
      <c r="F288" s="166"/>
      <c r="G288" s="166"/>
      <c r="H288" s="166"/>
      <c r="I288" s="166"/>
      <c r="J288" s="166"/>
      <c r="K288" s="166"/>
      <c r="L288" s="166"/>
      <c r="M288" s="166"/>
    </row>
    <row r="289" spans="1:13" s="400" customFormat="1">
      <c r="A289" s="401"/>
      <c r="B289" s="166"/>
      <c r="C289" s="166"/>
      <c r="D289" s="166"/>
      <c r="E289" s="166"/>
      <c r="F289" s="166"/>
      <c r="G289" s="166"/>
      <c r="H289" s="166"/>
      <c r="I289" s="166"/>
      <c r="J289" s="166"/>
      <c r="K289" s="166"/>
      <c r="L289" s="166"/>
      <c r="M289" s="166"/>
    </row>
    <row r="290" spans="1:13" s="400" customFormat="1">
      <c r="A290" s="401"/>
      <c r="B290" s="166"/>
      <c r="C290" s="166"/>
      <c r="D290" s="166"/>
      <c r="E290" s="166"/>
      <c r="F290" s="166"/>
      <c r="G290" s="166"/>
      <c r="H290" s="166"/>
      <c r="I290" s="166"/>
      <c r="J290" s="166"/>
      <c r="K290" s="166"/>
      <c r="L290" s="166"/>
      <c r="M290" s="166"/>
    </row>
    <row r="291" spans="1:13" s="400" customFormat="1">
      <c r="A291" s="401"/>
      <c r="B291" s="166"/>
      <c r="C291" s="166"/>
      <c r="D291" s="166"/>
      <c r="E291" s="166"/>
      <c r="F291" s="166"/>
      <c r="G291" s="166"/>
      <c r="H291" s="166"/>
      <c r="I291" s="166"/>
      <c r="J291" s="166"/>
      <c r="K291" s="166"/>
      <c r="L291" s="166"/>
      <c r="M291" s="166"/>
    </row>
    <row r="292" spans="1:13" s="400" customFormat="1">
      <c r="A292" s="401"/>
      <c r="B292" s="166"/>
      <c r="C292" s="166"/>
      <c r="D292" s="166"/>
      <c r="E292" s="166"/>
      <c r="F292" s="166"/>
      <c r="G292" s="166"/>
      <c r="H292" s="166"/>
      <c r="I292" s="166"/>
      <c r="J292" s="166"/>
      <c r="K292" s="166"/>
      <c r="L292" s="166"/>
      <c r="M292" s="166"/>
    </row>
    <row r="293" spans="1:13" s="400" customFormat="1">
      <c r="A293" s="401"/>
      <c r="B293" s="166"/>
      <c r="C293" s="166"/>
      <c r="D293" s="166"/>
      <c r="E293" s="166"/>
      <c r="F293" s="166"/>
      <c r="G293" s="166"/>
      <c r="H293" s="166"/>
      <c r="I293" s="166"/>
      <c r="J293" s="166"/>
      <c r="K293" s="166"/>
      <c r="L293" s="166"/>
      <c r="M293" s="166"/>
    </row>
    <row r="294" spans="1:13" s="400" customFormat="1">
      <c r="A294" s="401"/>
      <c r="B294" s="166"/>
      <c r="C294" s="166"/>
      <c r="D294" s="166"/>
      <c r="E294" s="166"/>
      <c r="F294" s="166"/>
      <c r="G294" s="166"/>
      <c r="H294" s="166"/>
      <c r="I294" s="166"/>
      <c r="J294" s="166"/>
      <c r="K294" s="166"/>
      <c r="L294" s="166"/>
      <c r="M294" s="166"/>
    </row>
    <row r="295" spans="1:13" s="400" customFormat="1">
      <c r="A295" s="401"/>
      <c r="B295" s="166"/>
      <c r="C295" s="166"/>
      <c r="D295" s="166"/>
      <c r="E295" s="166"/>
      <c r="F295" s="166"/>
      <c r="G295" s="166"/>
      <c r="H295" s="166"/>
      <c r="I295" s="166"/>
      <c r="J295" s="166"/>
      <c r="K295" s="166"/>
      <c r="L295" s="166"/>
      <c r="M295" s="166"/>
    </row>
    <row r="296" spans="1:13" s="400" customFormat="1">
      <c r="A296" s="401"/>
      <c r="B296" s="166"/>
      <c r="C296" s="166"/>
      <c r="D296" s="166"/>
      <c r="E296" s="166"/>
      <c r="F296" s="166"/>
      <c r="G296" s="166"/>
      <c r="H296" s="166"/>
      <c r="I296" s="166"/>
      <c r="J296" s="166"/>
      <c r="K296" s="166"/>
      <c r="L296" s="166"/>
      <c r="M296" s="166"/>
    </row>
    <row r="297" spans="1:13" s="400" customFormat="1">
      <c r="A297" s="401"/>
      <c r="B297" s="166"/>
      <c r="C297" s="166"/>
      <c r="D297" s="166"/>
      <c r="E297" s="166"/>
      <c r="F297" s="166"/>
      <c r="G297" s="166"/>
      <c r="H297" s="166"/>
      <c r="I297" s="166"/>
      <c r="J297" s="166"/>
      <c r="K297" s="166"/>
      <c r="L297" s="166"/>
      <c r="M297" s="166"/>
    </row>
    <row r="298" spans="1:13" s="400" customFormat="1">
      <c r="A298" s="401"/>
      <c r="B298" s="166"/>
      <c r="C298" s="166"/>
      <c r="D298" s="166"/>
      <c r="E298" s="166"/>
      <c r="F298" s="166"/>
      <c r="G298" s="166"/>
      <c r="H298" s="166"/>
      <c r="I298" s="166"/>
      <c r="J298" s="166"/>
      <c r="K298" s="166"/>
      <c r="L298" s="166"/>
      <c r="M298" s="166"/>
    </row>
    <row r="299" spans="1:13" s="400" customFormat="1">
      <c r="A299" s="401"/>
      <c r="B299" s="166"/>
      <c r="C299" s="166"/>
      <c r="D299" s="166"/>
      <c r="E299" s="166"/>
      <c r="F299" s="166"/>
      <c r="G299" s="166"/>
      <c r="H299" s="166"/>
      <c r="I299" s="166"/>
      <c r="J299" s="166"/>
      <c r="K299" s="166"/>
      <c r="L299" s="166"/>
      <c r="M299" s="166"/>
    </row>
    <row r="300" spans="1:13" s="400" customFormat="1">
      <c r="A300" s="401"/>
      <c r="B300" s="166"/>
      <c r="C300" s="166"/>
      <c r="D300" s="166"/>
      <c r="E300" s="166"/>
      <c r="F300" s="166"/>
      <c r="G300" s="166"/>
      <c r="H300" s="166"/>
      <c r="I300" s="166"/>
      <c r="J300" s="166"/>
      <c r="K300" s="166"/>
      <c r="L300" s="166"/>
      <c r="M300" s="166"/>
    </row>
    <row r="301" spans="1:13" s="400" customFormat="1">
      <c r="A301" s="401"/>
      <c r="B301" s="166"/>
      <c r="C301" s="166"/>
      <c r="D301" s="166"/>
      <c r="E301" s="166"/>
      <c r="F301" s="166"/>
      <c r="G301" s="166"/>
      <c r="H301" s="166"/>
      <c r="I301" s="166"/>
      <c r="J301" s="166"/>
      <c r="K301" s="166"/>
      <c r="L301" s="166"/>
      <c r="M301" s="166"/>
    </row>
    <row r="302" spans="1:13" s="400" customFormat="1">
      <c r="A302" s="401"/>
      <c r="B302" s="166"/>
      <c r="C302" s="166"/>
      <c r="D302" s="166"/>
      <c r="E302" s="166"/>
      <c r="F302" s="166"/>
      <c r="G302" s="166"/>
      <c r="H302" s="166"/>
      <c r="I302" s="166"/>
      <c r="J302" s="166"/>
      <c r="K302" s="166"/>
      <c r="L302" s="166"/>
      <c r="M302" s="166"/>
    </row>
    <row r="303" spans="1:13" s="400" customFormat="1">
      <c r="A303" s="401"/>
      <c r="B303" s="166"/>
      <c r="C303" s="166"/>
      <c r="D303" s="166"/>
      <c r="E303" s="166"/>
      <c r="F303" s="166"/>
      <c r="G303" s="166"/>
      <c r="H303" s="166"/>
      <c r="I303" s="166"/>
      <c r="J303" s="166"/>
      <c r="K303" s="166"/>
      <c r="L303" s="166"/>
      <c r="M303" s="166"/>
    </row>
    <row r="304" spans="1:13" s="400" customFormat="1">
      <c r="A304" s="401"/>
      <c r="B304" s="166"/>
      <c r="C304" s="166"/>
      <c r="D304" s="166"/>
      <c r="E304" s="166"/>
      <c r="F304" s="166"/>
      <c r="G304" s="166"/>
      <c r="H304" s="166"/>
      <c r="I304" s="166"/>
      <c r="J304" s="166"/>
      <c r="K304" s="166"/>
      <c r="L304" s="166"/>
      <c r="M304" s="166"/>
    </row>
    <row r="305" spans="1:13" s="400" customFormat="1">
      <c r="A305" s="401"/>
      <c r="B305" s="166"/>
      <c r="C305" s="166"/>
      <c r="D305" s="166"/>
      <c r="E305" s="166"/>
      <c r="F305" s="166"/>
      <c r="G305" s="166"/>
      <c r="H305" s="166"/>
      <c r="I305" s="166"/>
      <c r="J305" s="166"/>
      <c r="K305" s="166"/>
      <c r="L305" s="166"/>
      <c r="M305" s="166"/>
    </row>
    <row r="306" spans="1:13" s="400" customFormat="1">
      <c r="A306" s="401"/>
      <c r="B306" s="166"/>
      <c r="C306" s="166"/>
      <c r="D306" s="166"/>
      <c r="E306" s="166"/>
      <c r="F306" s="166"/>
      <c r="G306" s="166"/>
      <c r="H306" s="166"/>
      <c r="I306" s="166"/>
      <c r="J306" s="166"/>
      <c r="K306" s="166"/>
      <c r="L306" s="166"/>
      <c r="M306" s="166"/>
    </row>
    <row r="307" spans="1:13" s="400" customFormat="1">
      <c r="A307" s="401"/>
      <c r="B307" s="166"/>
      <c r="C307" s="166"/>
      <c r="D307" s="166"/>
      <c r="E307" s="166"/>
      <c r="F307" s="166"/>
      <c r="G307" s="166"/>
      <c r="H307" s="166"/>
      <c r="I307" s="166"/>
      <c r="J307" s="166"/>
      <c r="K307" s="166"/>
      <c r="L307" s="166"/>
      <c r="M307" s="166"/>
    </row>
    <row r="308" spans="1:13" s="400" customFormat="1">
      <c r="A308" s="401"/>
      <c r="B308" s="166"/>
      <c r="C308" s="166"/>
      <c r="D308" s="166"/>
      <c r="E308" s="166"/>
      <c r="F308" s="166"/>
      <c r="G308" s="166"/>
      <c r="H308" s="166"/>
      <c r="I308" s="166"/>
      <c r="J308" s="166"/>
      <c r="K308" s="166"/>
      <c r="L308" s="166"/>
      <c r="M308" s="166"/>
    </row>
    <row r="309" spans="1:13" s="400" customFormat="1">
      <c r="A309" s="401"/>
      <c r="B309" s="166"/>
      <c r="C309" s="166"/>
      <c r="D309" s="166"/>
      <c r="E309" s="166"/>
      <c r="F309" s="166"/>
      <c r="G309" s="166"/>
      <c r="H309" s="166"/>
      <c r="I309" s="166"/>
      <c r="J309" s="166"/>
      <c r="K309" s="166"/>
      <c r="L309" s="166"/>
      <c r="M309" s="166"/>
    </row>
    <row r="310" spans="1:13" s="400" customFormat="1">
      <c r="A310" s="401"/>
      <c r="B310" s="166"/>
      <c r="C310" s="166"/>
      <c r="D310" s="166"/>
      <c r="E310" s="166"/>
      <c r="F310" s="166"/>
      <c r="G310" s="166"/>
      <c r="H310" s="166"/>
      <c r="I310" s="166"/>
      <c r="J310" s="166"/>
      <c r="K310" s="166"/>
      <c r="L310" s="166"/>
      <c r="M310" s="166"/>
    </row>
    <row r="311" spans="1:13" s="400" customFormat="1">
      <c r="A311" s="401"/>
      <c r="B311" s="166"/>
      <c r="C311" s="166"/>
      <c r="D311" s="166"/>
      <c r="E311" s="166"/>
      <c r="F311" s="166"/>
      <c r="G311" s="166"/>
      <c r="H311" s="166"/>
      <c r="I311" s="166"/>
      <c r="J311" s="166"/>
      <c r="K311" s="166"/>
      <c r="L311" s="166"/>
      <c r="M311" s="166"/>
    </row>
    <row r="312" spans="1:13" s="400" customFormat="1">
      <c r="A312" s="401"/>
      <c r="B312" s="166"/>
      <c r="C312" s="166"/>
      <c r="D312" s="166"/>
      <c r="E312" s="166"/>
      <c r="F312" s="166"/>
      <c r="G312" s="166"/>
      <c r="H312" s="166"/>
      <c r="I312" s="166"/>
      <c r="J312" s="166"/>
      <c r="K312" s="166"/>
      <c r="L312" s="166"/>
      <c r="M312" s="166"/>
    </row>
    <row r="313" spans="1:13" s="400" customFormat="1">
      <c r="A313" s="401"/>
      <c r="B313" s="166"/>
      <c r="C313" s="166"/>
      <c r="D313" s="166"/>
      <c r="E313" s="166"/>
      <c r="F313" s="166"/>
      <c r="G313" s="166"/>
      <c r="H313" s="166"/>
      <c r="I313" s="166"/>
      <c r="J313" s="166"/>
      <c r="K313" s="166"/>
      <c r="L313" s="166"/>
      <c r="M313" s="166"/>
    </row>
    <row r="314" spans="1:13" s="400" customFormat="1">
      <c r="A314" s="401"/>
      <c r="B314" s="166"/>
      <c r="C314" s="166"/>
      <c r="D314" s="166"/>
      <c r="E314" s="166"/>
      <c r="F314" s="166"/>
      <c r="G314" s="166"/>
      <c r="H314" s="166"/>
      <c r="I314" s="166"/>
      <c r="J314" s="166"/>
      <c r="K314" s="166"/>
      <c r="L314" s="166"/>
      <c r="M314" s="166"/>
    </row>
    <row r="315" spans="1:13" s="400" customFormat="1">
      <c r="A315" s="401"/>
      <c r="B315" s="166"/>
      <c r="C315" s="166"/>
      <c r="D315" s="166"/>
      <c r="E315" s="166"/>
      <c r="F315" s="166"/>
      <c r="G315" s="166"/>
      <c r="H315" s="166"/>
      <c r="I315" s="166"/>
      <c r="J315" s="166"/>
      <c r="K315" s="166"/>
      <c r="L315" s="166"/>
      <c r="M315" s="166"/>
    </row>
    <row r="316" spans="1:13" s="400" customFormat="1">
      <c r="A316" s="401"/>
      <c r="B316" s="166"/>
      <c r="C316" s="166"/>
      <c r="D316" s="166"/>
      <c r="E316" s="166"/>
      <c r="F316" s="166"/>
      <c r="G316" s="166"/>
      <c r="H316" s="166"/>
      <c r="I316" s="166"/>
      <c r="J316" s="166"/>
      <c r="K316" s="166"/>
      <c r="L316" s="166"/>
      <c r="M316" s="166"/>
    </row>
    <row r="317" spans="1:13" s="400" customFormat="1">
      <c r="A317" s="401"/>
      <c r="B317" s="166"/>
      <c r="C317" s="166"/>
      <c r="D317" s="166"/>
      <c r="E317" s="166"/>
      <c r="F317" s="166"/>
      <c r="G317" s="166"/>
      <c r="H317" s="166"/>
      <c r="I317" s="166"/>
      <c r="J317" s="166"/>
      <c r="K317" s="166"/>
      <c r="L317" s="166"/>
      <c r="M317" s="166"/>
    </row>
    <row r="318" spans="1:13" s="400" customFormat="1">
      <c r="A318" s="401"/>
      <c r="B318" s="166"/>
      <c r="C318" s="166"/>
      <c r="D318" s="166"/>
      <c r="E318" s="166"/>
      <c r="F318" s="166"/>
      <c r="G318" s="166"/>
      <c r="H318" s="166"/>
      <c r="I318" s="166"/>
      <c r="J318" s="166"/>
      <c r="K318" s="166"/>
      <c r="L318" s="166"/>
      <c r="M318" s="166"/>
    </row>
    <row r="319" spans="1:13" s="400" customFormat="1">
      <c r="A319" s="401"/>
      <c r="B319" s="166"/>
      <c r="C319" s="166"/>
      <c r="D319" s="166"/>
      <c r="E319" s="166"/>
      <c r="F319" s="166"/>
      <c r="G319" s="166"/>
      <c r="H319" s="166"/>
      <c r="I319" s="166"/>
      <c r="J319" s="166"/>
      <c r="K319" s="166"/>
      <c r="L319" s="166"/>
      <c r="M319" s="166"/>
    </row>
    <row r="320" spans="1:13" s="400" customFormat="1">
      <c r="A320" s="401"/>
      <c r="B320" s="166"/>
      <c r="C320" s="166"/>
      <c r="D320" s="166"/>
      <c r="E320" s="166"/>
      <c r="F320" s="166"/>
      <c r="G320" s="166"/>
      <c r="H320" s="166"/>
      <c r="I320" s="166"/>
      <c r="J320" s="166"/>
      <c r="K320" s="166"/>
      <c r="L320" s="166"/>
      <c r="M320" s="166"/>
    </row>
    <row r="321" spans="1:13" s="400" customFormat="1">
      <c r="A321" s="401"/>
      <c r="B321" s="166"/>
      <c r="C321" s="166"/>
      <c r="D321" s="166"/>
      <c r="E321" s="166"/>
      <c r="F321" s="166"/>
      <c r="G321" s="166"/>
      <c r="H321" s="166"/>
      <c r="I321" s="166"/>
      <c r="J321" s="166"/>
      <c r="K321" s="166"/>
      <c r="L321" s="166"/>
      <c r="M321" s="166"/>
    </row>
    <row r="322" spans="1:13" s="400" customFormat="1">
      <c r="A322" s="401"/>
      <c r="B322" s="166"/>
      <c r="C322" s="166"/>
      <c r="D322" s="166"/>
      <c r="E322" s="166"/>
      <c r="F322" s="166"/>
      <c r="G322" s="166"/>
      <c r="H322" s="166"/>
      <c r="I322" s="166"/>
      <c r="J322" s="166"/>
      <c r="K322" s="166"/>
      <c r="L322" s="166"/>
      <c r="M322" s="166"/>
    </row>
    <row r="323" spans="1:13" s="400" customFormat="1">
      <c r="A323" s="401"/>
      <c r="B323" s="166"/>
      <c r="C323" s="166"/>
      <c r="D323" s="166"/>
      <c r="E323" s="166"/>
      <c r="F323" s="166"/>
      <c r="G323" s="166"/>
      <c r="H323" s="166"/>
      <c r="I323" s="166"/>
      <c r="J323" s="166"/>
      <c r="K323" s="166"/>
      <c r="L323" s="166"/>
      <c r="M323" s="166"/>
    </row>
    <row r="324" spans="1:13" s="400" customFormat="1">
      <c r="A324" s="401"/>
      <c r="B324" s="166"/>
      <c r="C324" s="166"/>
      <c r="D324" s="166"/>
      <c r="E324" s="166"/>
      <c r="F324" s="166"/>
      <c r="G324" s="166"/>
      <c r="H324" s="166"/>
      <c r="I324" s="166"/>
      <c r="J324" s="166"/>
      <c r="K324" s="166"/>
      <c r="L324" s="166"/>
      <c r="M324" s="166"/>
    </row>
    <row r="325" spans="1:13" s="400" customFormat="1">
      <c r="A325" s="401"/>
      <c r="B325" s="166"/>
      <c r="C325" s="166"/>
      <c r="D325" s="166"/>
      <c r="E325" s="166"/>
      <c r="F325" s="166"/>
      <c r="G325" s="166"/>
      <c r="H325" s="166"/>
      <c r="I325" s="166"/>
      <c r="J325" s="166"/>
      <c r="K325" s="166"/>
      <c r="L325" s="166"/>
      <c r="M325" s="166"/>
    </row>
    <row r="326" spans="1:13" s="400" customFormat="1">
      <c r="A326" s="401"/>
      <c r="B326" s="166"/>
      <c r="C326" s="166"/>
      <c r="D326" s="166"/>
      <c r="E326" s="166"/>
      <c r="F326" s="166"/>
      <c r="G326" s="166"/>
      <c r="H326" s="166"/>
      <c r="I326" s="166"/>
      <c r="J326" s="166"/>
      <c r="K326" s="166"/>
      <c r="L326" s="166"/>
      <c r="M326" s="166"/>
    </row>
    <row r="327" spans="1:13" s="400" customFormat="1">
      <c r="A327" s="401"/>
      <c r="B327" s="166"/>
      <c r="C327" s="166"/>
      <c r="D327" s="166"/>
      <c r="E327" s="166"/>
      <c r="F327" s="166"/>
      <c r="G327" s="166"/>
      <c r="H327" s="166"/>
      <c r="I327" s="166"/>
      <c r="J327" s="166"/>
      <c r="K327" s="166"/>
      <c r="L327" s="166"/>
      <c r="M327" s="166"/>
    </row>
    <row r="328" spans="1:13" s="400" customFormat="1">
      <c r="A328" s="401"/>
      <c r="B328" s="166"/>
      <c r="C328" s="166"/>
      <c r="D328" s="166"/>
      <c r="E328" s="166"/>
      <c r="F328" s="166"/>
      <c r="G328" s="166"/>
      <c r="H328" s="166"/>
      <c r="I328" s="166"/>
      <c r="J328" s="166"/>
      <c r="K328" s="166"/>
      <c r="L328" s="166"/>
      <c r="M328" s="166"/>
    </row>
    <row r="329" spans="1:13" s="400" customFormat="1">
      <c r="A329" s="401"/>
      <c r="B329" s="166"/>
      <c r="C329" s="166"/>
      <c r="D329" s="166"/>
      <c r="E329" s="166"/>
      <c r="F329" s="166"/>
      <c r="G329" s="166"/>
      <c r="H329" s="166"/>
      <c r="I329" s="166"/>
      <c r="J329" s="166"/>
      <c r="K329" s="166"/>
      <c r="L329" s="166"/>
      <c r="M329" s="166"/>
    </row>
    <row r="330" spans="1:13" s="400" customFormat="1">
      <c r="A330" s="401"/>
      <c r="B330" s="166"/>
      <c r="C330" s="166"/>
      <c r="D330" s="166"/>
      <c r="E330" s="166"/>
      <c r="F330" s="166"/>
      <c r="G330" s="166"/>
      <c r="H330" s="166"/>
      <c r="I330" s="166"/>
      <c r="J330" s="166"/>
      <c r="K330" s="166"/>
      <c r="L330" s="166"/>
      <c r="M330" s="166"/>
    </row>
    <row r="331" spans="1:13" s="400" customFormat="1">
      <c r="A331" s="401"/>
      <c r="B331" s="166"/>
      <c r="C331" s="166"/>
      <c r="D331" s="166"/>
      <c r="E331" s="166"/>
      <c r="F331" s="166"/>
      <c r="G331" s="166"/>
      <c r="H331" s="166"/>
      <c r="I331" s="166"/>
      <c r="J331" s="166"/>
      <c r="K331" s="166"/>
      <c r="L331" s="166"/>
      <c r="M331" s="166"/>
    </row>
    <row r="332" spans="1:13" s="400" customFormat="1">
      <c r="A332" s="401"/>
      <c r="B332" s="166"/>
      <c r="C332" s="166"/>
      <c r="D332" s="166"/>
      <c r="E332" s="166"/>
      <c r="F332" s="166"/>
      <c r="G332" s="166"/>
      <c r="H332" s="166"/>
      <c r="I332" s="166"/>
      <c r="J332" s="166"/>
      <c r="K332" s="166"/>
      <c r="L332" s="166"/>
      <c r="M332" s="166"/>
    </row>
    <row r="333" spans="1:13" s="400" customFormat="1">
      <c r="A333" s="401"/>
      <c r="B333" s="166"/>
      <c r="C333" s="166"/>
      <c r="D333" s="166"/>
      <c r="E333" s="166"/>
      <c r="F333" s="166"/>
      <c r="G333" s="166"/>
      <c r="H333" s="166"/>
      <c r="I333" s="166"/>
      <c r="J333" s="166"/>
      <c r="K333" s="166"/>
      <c r="L333" s="166"/>
      <c r="M333" s="166"/>
    </row>
    <row r="334" spans="1:13" s="400" customFormat="1">
      <c r="A334" s="401"/>
      <c r="B334" s="166"/>
      <c r="C334" s="166"/>
      <c r="D334" s="166"/>
      <c r="E334" s="166"/>
      <c r="F334" s="166"/>
      <c r="G334" s="166"/>
      <c r="H334" s="166"/>
      <c r="I334" s="166"/>
      <c r="J334" s="166"/>
      <c r="K334" s="166"/>
      <c r="L334" s="166"/>
      <c r="M334" s="166"/>
    </row>
    <row r="335" spans="1:13" s="400" customFormat="1">
      <c r="A335" s="401"/>
      <c r="B335" s="166"/>
      <c r="C335" s="166"/>
      <c r="D335" s="166"/>
      <c r="E335" s="166"/>
      <c r="F335" s="166"/>
      <c r="G335" s="166"/>
      <c r="H335" s="166"/>
      <c r="I335" s="166"/>
      <c r="J335" s="166"/>
      <c r="K335" s="166"/>
      <c r="L335" s="166"/>
      <c r="M335" s="166"/>
    </row>
    <row r="336" spans="1:13" s="400" customFormat="1">
      <c r="A336" s="401"/>
      <c r="B336" s="166"/>
      <c r="C336" s="166"/>
      <c r="D336" s="166"/>
      <c r="E336" s="166"/>
      <c r="F336" s="166"/>
      <c r="G336" s="166"/>
      <c r="H336" s="166"/>
      <c r="I336" s="166"/>
      <c r="J336" s="166"/>
      <c r="K336" s="166"/>
      <c r="L336" s="166"/>
      <c r="M336" s="166"/>
    </row>
    <row r="337" spans="1:13" s="400" customFormat="1">
      <c r="A337" s="401"/>
      <c r="B337" s="166"/>
      <c r="C337" s="166"/>
      <c r="D337" s="166"/>
      <c r="E337" s="166"/>
      <c r="F337" s="166"/>
      <c r="G337" s="166"/>
      <c r="H337" s="166"/>
      <c r="I337" s="166"/>
      <c r="J337" s="166"/>
      <c r="K337" s="166"/>
      <c r="L337" s="166"/>
      <c r="M337" s="166"/>
    </row>
    <row r="338" spans="1:13" s="400" customFormat="1">
      <c r="A338" s="401"/>
      <c r="B338" s="166"/>
      <c r="C338" s="166"/>
      <c r="D338" s="166"/>
      <c r="E338" s="166"/>
      <c r="F338" s="166"/>
      <c r="G338" s="166"/>
      <c r="H338" s="166"/>
      <c r="I338" s="166"/>
      <c r="J338" s="166"/>
      <c r="K338" s="166"/>
      <c r="L338" s="166"/>
      <c r="M338" s="166"/>
    </row>
    <row r="339" spans="1:13" s="400" customFormat="1">
      <c r="A339" s="401"/>
      <c r="B339" s="166"/>
      <c r="C339" s="166"/>
      <c r="D339" s="166"/>
      <c r="E339" s="166"/>
      <c r="F339" s="166"/>
      <c r="G339" s="166"/>
      <c r="H339" s="166"/>
      <c r="I339" s="166"/>
      <c r="J339" s="166"/>
      <c r="K339" s="166"/>
      <c r="L339" s="166"/>
      <c r="M339" s="166"/>
    </row>
    <row r="340" spans="1:13" s="400" customFormat="1">
      <c r="A340" s="401"/>
      <c r="B340" s="166"/>
      <c r="C340" s="166"/>
      <c r="D340" s="166"/>
      <c r="E340" s="166"/>
      <c r="F340" s="166"/>
      <c r="G340" s="166"/>
      <c r="H340" s="166"/>
      <c r="I340" s="166"/>
      <c r="J340" s="166"/>
      <c r="K340" s="166"/>
      <c r="L340" s="166"/>
      <c r="M340" s="166"/>
    </row>
    <row r="341" spans="1:13" s="400" customFormat="1">
      <c r="A341" s="401"/>
      <c r="B341" s="166"/>
      <c r="C341" s="166"/>
      <c r="D341" s="166"/>
      <c r="E341" s="166"/>
      <c r="F341" s="166"/>
      <c r="G341" s="166"/>
      <c r="H341" s="166"/>
      <c r="I341" s="166"/>
      <c r="J341" s="166"/>
      <c r="K341" s="166"/>
      <c r="L341" s="166"/>
      <c r="M341" s="166"/>
    </row>
    <row r="342" spans="1:13" s="400" customFormat="1">
      <c r="A342" s="401"/>
      <c r="B342" s="166"/>
      <c r="C342" s="166"/>
      <c r="D342" s="166"/>
      <c r="E342" s="166"/>
      <c r="F342" s="166"/>
      <c r="G342" s="166"/>
      <c r="H342" s="166"/>
      <c r="I342" s="166"/>
      <c r="J342" s="166"/>
      <c r="K342" s="166"/>
      <c r="L342" s="166"/>
      <c r="M342" s="166"/>
    </row>
    <row r="343" spans="1:13" s="400" customFormat="1">
      <c r="A343" s="397"/>
      <c r="B343" s="166"/>
      <c r="C343" s="166"/>
      <c r="D343" s="166"/>
      <c r="E343" s="166"/>
      <c r="F343" s="166"/>
      <c r="G343" s="166"/>
      <c r="H343" s="166"/>
      <c r="I343" s="166"/>
      <c r="J343" s="166"/>
      <c r="K343" s="166"/>
      <c r="L343" s="166"/>
      <c r="M343" s="166"/>
    </row>
  </sheetData>
  <mergeCells count="14">
    <mergeCell ref="B33:C33"/>
    <mergeCell ref="J5:K5"/>
    <mergeCell ref="A2:N2"/>
    <mergeCell ref="A3:N3"/>
    <mergeCell ref="A4:N4"/>
    <mergeCell ref="A5:A6"/>
    <mergeCell ref="B5:B6"/>
    <mergeCell ref="C5:C6"/>
    <mergeCell ref="D5:D6"/>
    <mergeCell ref="H5:I5"/>
    <mergeCell ref="N5:N6"/>
    <mergeCell ref="L5:L6"/>
    <mergeCell ref="M5:M6"/>
    <mergeCell ref="E5:G6"/>
  </mergeCells>
  <pageMargins left="0.234251969" right="0.16" top="0.5" bottom="0.5" header="0.31496062992126" footer="0.31496062992126"/>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biểu 01</vt:lpstr>
      <vt:lpstr>foxz</vt:lpstr>
      <vt:lpstr>BIỂU TH</vt:lpstr>
      <vt:lpstr>02-CĐNS(TỈNH Q.LÝ)</vt:lpstr>
      <vt:lpstr>03-CĐNS(HUYỆN Q.LÝ)</vt:lpstr>
      <vt:lpstr>04-VỐN ĐTPT CTMT</vt:lpstr>
      <vt:lpstr>05-VỐN ĐẤU GIÁ</vt:lpstr>
      <vt:lpstr>06-VỐN S.NGHIỆP CTMT</vt:lpstr>
      <vt:lpstr>08-VỐN S.NGHIỆP GD</vt:lpstr>
      <vt:lpstr>Biểu số 04 (ĐTC huyện)</vt:lpstr>
      <vt:lpstr>Biểu số 04 (SN)</vt:lpstr>
      <vt:lpstr>Biểu số 05 (SNGD)</vt:lpstr>
      <vt:lpstr>Biểu 04 DC trung han  2021-2025</vt:lpstr>
      <vt:lpstr>Biểu 5 ĐC KHV 2022 vốn NSĐP</vt:lpstr>
      <vt:lpstr>Bểu 06 ĐCKHV 2022, CTMTQG</vt:lpstr>
      <vt:lpstr>Bieur 07 Đề xuất KHV</vt:lpstr>
      <vt:lpstr>'02-CĐNS(TỈNH Q.LÝ)'!Print_Area</vt:lpstr>
      <vt:lpstr>'03-CĐNS(HUYỆN Q.LÝ)'!Print_Area</vt:lpstr>
      <vt:lpstr>'04-VỐN ĐTPT CTMT'!Print_Area</vt:lpstr>
      <vt:lpstr>'05-VỐN ĐẤU GIÁ'!Print_Area</vt:lpstr>
      <vt:lpstr>'06-VỐN S.NGHIỆP CTMT'!Print_Area</vt:lpstr>
      <vt:lpstr>'08-VỐN S.NGHIỆP GD'!Print_Area</vt:lpstr>
      <vt:lpstr>'Biểu 5 ĐC KHV 2022 vốn NSĐP'!Print_Area</vt:lpstr>
      <vt:lpstr>'Biểu số 04 (ĐTC huyện)'!Print_Area</vt:lpstr>
      <vt:lpstr>'Biểu số 04 (SN)'!Print_Area</vt:lpstr>
      <vt:lpstr>'Biểu số 05 (SNGD)'!Print_Area</vt:lpstr>
      <vt:lpstr>'BIỂU TH'!Print_Area</vt:lpstr>
      <vt:lpstr>'02-CĐNS(TỈNH Q.LÝ)'!Print_Titles</vt:lpstr>
      <vt:lpstr>'03-CĐNS(HUYỆN Q.LÝ)'!Print_Titles</vt:lpstr>
      <vt:lpstr>'04-VỐN ĐTPT CTMT'!Print_Titles</vt:lpstr>
      <vt:lpstr>'08-VỐN S.NGHIỆP GD'!Print_Titles</vt:lpstr>
      <vt:lpstr>'Bểu 06 ĐCKHV 2022, CTMTQG'!Print_Titles</vt:lpstr>
      <vt:lpstr>'Biểu 5 ĐC KHV 2022 vốn NSĐP'!Print_Titles</vt:lpstr>
      <vt:lpstr>'Biểu số 04 (SN)'!Print_Titles</vt:lpstr>
      <vt:lpstr>'Biểu số 05 (SNGD)'!Print_Titles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NC</cp:lastModifiedBy>
  <cp:lastPrinted>2022-12-05T07:01:33Z</cp:lastPrinted>
  <dcterms:created xsi:type="dcterms:W3CDTF">2021-10-12T06:37:15Z</dcterms:created>
  <dcterms:modified xsi:type="dcterms:W3CDTF">2022-12-08T07:53:56Z</dcterms:modified>
</cp:coreProperties>
</file>