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VIP\2024\TCKH\ĐTC 26-30\sửa 14-9\"/>
    </mc:Choice>
  </mc:AlternateContent>
  <bookViews>
    <workbookView xWindow="0" yWindow="0" windowWidth="28800" windowHeight="12330" tabRatio="885" activeTab="7"/>
  </bookViews>
  <sheets>
    <sheet name="Bieu TH 21-25" sheetId="5" r:id="rId1"/>
    <sheet name="NSĐP 21-25" sheetId="1" r:id="rId2"/>
    <sheet name="NSTW 21-25" sheetId="6" r:id="rId3"/>
    <sheet name="ODA 21-25" sheetId="15" state="hidden" r:id="rId4"/>
    <sheet name="dau tu CTMTQG 21-25" sheetId="7" r:id="rId5"/>
    <sheet name="Su nghiep CTMTQG21-25" sheetId="8" r:id="rId6"/>
    <sheet name="Von ĐVSN 21-25" sheetId="16" state="hidden" r:id="rId7"/>
    <sheet name="TH nhu cau 26-30" sheetId="10" r:id="rId8"/>
    <sheet name="NSĐP 26-30" sheetId="11" r:id="rId9"/>
    <sheet name="NSTW 26-30" sheetId="12" r:id="rId10"/>
    <sheet name="ODA 26-30" sheetId="17" r:id="rId11"/>
    <sheet name="CTMTQG 26-30" sheetId="14" r:id="rId12"/>
    <sheet name="ĐVSN 26-30" sheetId="18" state="hidden" r:id="rId13"/>
  </sheets>
  <definedNames>
    <definedName name="_xlnm.Print_Area" localSheetId="0">'Bieu TH 21-25'!$A$1:$V$20</definedName>
    <definedName name="_xlnm.Print_Area" localSheetId="11">'CTMTQG 26-30'!$A$1:$P$136</definedName>
    <definedName name="_xlnm.Print_Area" localSheetId="4">'dau tu CTMTQG 21-25'!$A$1:$AO$116</definedName>
    <definedName name="_xlnm.Print_Area" localSheetId="1">'NSĐP 21-25'!$A$1:$AO$50</definedName>
    <definedName name="_xlnm.Print_Area" localSheetId="8">'NSĐP 26-30'!$A$1:$P$63</definedName>
    <definedName name="_xlnm.Print_Area" localSheetId="2">'NSTW 21-25'!$A$1:$AO$21</definedName>
    <definedName name="_xlnm.Print_Area" localSheetId="5">'Su nghiep CTMTQG21-25'!$A$1:$AJ$108</definedName>
    <definedName name="_xlnm.Print_Area" localSheetId="7">'TH nhu cau 26-30'!$A$1:$K$23</definedName>
    <definedName name="_xlnm.Print_Titles" localSheetId="11">'CTMTQG 26-30'!$5:$11</definedName>
    <definedName name="_xlnm.Print_Titles" localSheetId="4">'dau tu CTMTQG 21-25'!$5:$11</definedName>
    <definedName name="_xlnm.Print_Titles" localSheetId="1">'NSĐP 21-25'!$5:$11</definedName>
    <definedName name="_xlnm.Print_Titles" localSheetId="8">'NSĐP 26-30'!$5:$11</definedName>
    <definedName name="_xlnm.Print_Titles" localSheetId="9">'NSTW 26-30'!$5:$11</definedName>
    <definedName name="_xlnm.Print_Titles" localSheetId="5">'Su nghiep CTMTQG21-25'!$5:$11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10" l="1"/>
  <c r="J98" i="14" l="1"/>
  <c r="M98" i="14"/>
  <c r="I98" i="14"/>
  <c r="I83" i="14"/>
  <c r="I119" i="14" l="1"/>
  <c r="J54" i="14"/>
  <c r="M54" i="14"/>
  <c r="I54" i="14"/>
  <c r="J83" i="14"/>
  <c r="M83" i="14"/>
  <c r="J119" i="14"/>
  <c r="M119" i="14"/>
  <c r="J130" i="14"/>
  <c r="J129" i="14" s="1"/>
  <c r="J128" i="14" s="1"/>
  <c r="M130" i="14"/>
  <c r="M129" i="14" s="1"/>
  <c r="M128" i="14" s="1"/>
  <c r="I130" i="14"/>
  <c r="I129" i="14" s="1"/>
  <c r="I128" i="14" s="1"/>
  <c r="J45" i="11"/>
  <c r="J44" i="11" s="1"/>
  <c r="J43" i="11" s="1"/>
  <c r="M45" i="11"/>
  <c r="M44" i="11" s="1"/>
  <c r="M43" i="11" s="1"/>
  <c r="I45" i="11"/>
  <c r="I44" i="11" s="1"/>
  <c r="I43" i="11" s="1"/>
  <c r="J26" i="11"/>
  <c r="J25" i="11" s="1"/>
  <c r="J24" i="11" s="1"/>
  <c r="M26" i="11"/>
  <c r="M25" i="11" s="1"/>
  <c r="M24" i="11" s="1"/>
  <c r="I26" i="11"/>
  <c r="I25" i="11" s="1"/>
  <c r="I24" i="11" s="1"/>
  <c r="J21" i="11"/>
  <c r="M21" i="11"/>
  <c r="I21" i="11"/>
  <c r="K17" i="14" l="1"/>
  <c r="K16" i="14" s="1"/>
  <c r="K15" i="14" s="1"/>
  <c r="K14" i="14" s="1"/>
  <c r="K13" i="14" s="1"/>
  <c r="L17" i="14"/>
  <c r="L16" i="14" s="1"/>
  <c r="L15" i="14" s="1"/>
  <c r="L14" i="14" s="1"/>
  <c r="L13" i="14" s="1"/>
  <c r="I75" i="14"/>
  <c r="J49" i="14"/>
  <c r="M49" i="14"/>
  <c r="I49" i="14"/>
  <c r="J118" i="14"/>
  <c r="J117" i="14" s="1"/>
  <c r="M118" i="14"/>
  <c r="M117" i="14" s="1"/>
  <c r="I118" i="14"/>
  <c r="I117" i="14" s="1"/>
  <c r="J111" i="14"/>
  <c r="J110" i="14" s="1"/>
  <c r="J109" i="14" s="1"/>
  <c r="M111" i="14"/>
  <c r="M110" i="14" s="1"/>
  <c r="M109" i="14" s="1"/>
  <c r="I111" i="14"/>
  <c r="I110" i="14" s="1"/>
  <c r="I109" i="14" s="1"/>
  <c r="J97" i="14"/>
  <c r="J96" i="14" s="1"/>
  <c r="M97" i="14"/>
  <c r="M96" i="14" s="1"/>
  <c r="I97" i="14"/>
  <c r="I96" i="14" s="1"/>
  <c r="I93" i="14" l="1"/>
  <c r="M93" i="14"/>
  <c r="J93" i="14"/>
  <c r="H21" i="10"/>
  <c r="J36" i="14"/>
  <c r="M36" i="14"/>
  <c r="I36" i="14"/>
  <c r="J35" i="12"/>
  <c r="M35" i="12"/>
  <c r="I35" i="12"/>
  <c r="J30" i="12"/>
  <c r="M30" i="12"/>
  <c r="I30" i="12"/>
  <c r="I21" i="10" l="1"/>
  <c r="J17" i="14"/>
  <c r="M17" i="14"/>
  <c r="I17" i="14"/>
  <c r="J34" i="12"/>
  <c r="J33" i="12" s="1"/>
  <c r="M34" i="12"/>
  <c r="M33" i="12" s="1"/>
  <c r="I34" i="12"/>
  <c r="I33" i="12" s="1"/>
  <c r="J58" i="11"/>
  <c r="J57" i="11" s="1"/>
  <c r="J56" i="11" s="1"/>
  <c r="M58" i="11"/>
  <c r="M57" i="11" s="1"/>
  <c r="M56" i="11" s="1"/>
  <c r="I58" i="11"/>
  <c r="I57" i="11" s="1"/>
  <c r="I56" i="11" s="1"/>
  <c r="E11" i="10" l="1"/>
  <c r="D11" i="10"/>
  <c r="C11" i="10"/>
  <c r="F16" i="10"/>
  <c r="F10" i="10" s="1"/>
  <c r="F9" i="10" s="1"/>
  <c r="C16" i="10"/>
  <c r="C19" i="10"/>
  <c r="G11" i="10"/>
  <c r="G19" i="10"/>
  <c r="G16" i="10"/>
  <c r="C10" i="10" l="1"/>
  <c r="C9" i="10" s="1"/>
  <c r="G10" i="10"/>
  <c r="G9" i="10" s="1"/>
  <c r="J82" i="14"/>
  <c r="J81" i="14" s="1"/>
  <c r="M82" i="14"/>
  <c r="M81" i="14" s="1"/>
  <c r="H22" i="10" s="1"/>
  <c r="I82" i="14"/>
  <c r="I81" i="14" s="1"/>
  <c r="J75" i="14"/>
  <c r="J74" i="14" s="1"/>
  <c r="J73" i="14" s="1"/>
  <c r="M75" i="14"/>
  <c r="M74" i="14" s="1"/>
  <c r="M73" i="14" s="1"/>
  <c r="I74" i="14"/>
  <c r="I73" i="14" s="1"/>
  <c r="J70" i="14"/>
  <c r="J69" i="14" s="1"/>
  <c r="J68" i="14" s="1"/>
  <c r="J53" i="14" s="1"/>
  <c r="J52" i="14" s="1"/>
  <c r="J48" i="14" s="1"/>
  <c r="J47" i="14" s="1"/>
  <c r="M70" i="14"/>
  <c r="M69" i="14" s="1"/>
  <c r="M68" i="14" s="1"/>
  <c r="M53" i="14" s="1"/>
  <c r="M52" i="14" s="1"/>
  <c r="I70" i="14"/>
  <c r="I69" i="14" s="1"/>
  <c r="I68" i="14" s="1"/>
  <c r="J35" i="14"/>
  <c r="J34" i="14" s="1"/>
  <c r="M35" i="14"/>
  <c r="M34" i="14" s="1"/>
  <c r="I35" i="14"/>
  <c r="I34" i="14" s="1"/>
  <c r="J16" i="14"/>
  <c r="J15" i="14" s="1"/>
  <c r="M16" i="14"/>
  <c r="M15" i="14" s="1"/>
  <c r="I16" i="14"/>
  <c r="I15" i="14" s="1"/>
  <c r="J19" i="17"/>
  <c r="J15" i="17" s="1"/>
  <c r="J20" i="17"/>
  <c r="K20" i="17"/>
  <c r="K19" i="17" s="1"/>
  <c r="K15" i="17" s="1"/>
  <c r="N20" i="17"/>
  <c r="N19" i="17" s="1"/>
  <c r="N15" i="17" s="1"/>
  <c r="W20" i="17"/>
  <c r="I18" i="10" s="1"/>
  <c r="Y20" i="17"/>
  <c r="Y19" i="17" s="1"/>
  <c r="Y15" i="17" s="1"/>
  <c r="AB20" i="17"/>
  <c r="AB19" i="17" s="1"/>
  <c r="AB15" i="17" s="1"/>
  <c r="W21" i="17"/>
  <c r="V21" i="17" s="1"/>
  <c r="V20" i="17" s="1"/>
  <c r="V19" i="17" s="1"/>
  <c r="V15" i="17" s="1"/>
  <c r="H18" i="10" s="1"/>
  <c r="AA21" i="17"/>
  <c r="Z21" i="17" s="1"/>
  <c r="Z20" i="17" s="1"/>
  <c r="M21" i="17"/>
  <c r="M20" i="17" s="1"/>
  <c r="M19" i="17" s="1"/>
  <c r="M15" i="17" s="1"/>
  <c r="L21" i="17"/>
  <c r="H21" i="17"/>
  <c r="H20" i="17" s="1"/>
  <c r="H19" i="17" s="1"/>
  <c r="H15" i="17" s="1"/>
  <c r="Z19" i="17" l="1"/>
  <c r="Z15" i="17" s="1"/>
  <c r="J18" i="10"/>
  <c r="J16" i="10" s="1"/>
  <c r="J10" i="10" s="1"/>
  <c r="J9" i="10" s="1"/>
  <c r="G21" i="17"/>
  <c r="G20" i="17" s="1"/>
  <c r="G19" i="17" s="1"/>
  <c r="G15" i="17" s="1"/>
  <c r="L20" i="17"/>
  <c r="L19" i="17" s="1"/>
  <c r="L15" i="17" s="1"/>
  <c r="AA20" i="17"/>
  <c r="AA19" i="17" s="1"/>
  <c r="AA15" i="17" s="1"/>
  <c r="W19" i="17"/>
  <c r="W15" i="17" s="1"/>
  <c r="I22" i="10"/>
  <c r="J14" i="14"/>
  <c r="J13" i="14" s="1"/>
  <c r="I53" i="14"/>
  <c r="I52" i="14" s="1"/>
  <c r="I48" i="14" s="1"/>
  <c r="I47" i="14" s="1"/>
  <c r="I14" i="14" s="1"/>
  <c r="I13" i="14" s="1"/>
  <c r="M48" i="14"/>
  <c r="M47" i="14" s="1"/>
  <c r="M14" i="14" s="1"/>
  <c r="M13" i="14" s="1"/>
  <c r="H20" i="10" l="1"/>
  <c r="H19" i="10" s="1"/>
  <c r="J29" i="12"/>
  <c r="J28" i="12" s="1"/>
  <c r="M29" i="12"/>
  <c r="M28" i="12" s="1"/>
  <c r="I29" i="12"/>
  <c r="I28" i="12" s="1"/>
  <c r="J26" i="12"/>
  <c r="J25" i="12" s="1"/>
  <c r="J24" i="12" s="1"/>
  <c r="M26" i="12"/>
  <c r="M25" i="12" s="1"/>
  <c r="M24" i="12" s="1"/>
  <c r="I26" i="12"/>
  <c r="I25" i="12" s="1"/>
  <c r="I24" i="12" s="1"/>
  <c r="L18" i="12"/>
  <c r="L13" i="12" s="1"/>
  <c r="J22" i="12"/>
  <c r="J21" i="12" s="1"/>
  <c r="M22" i="12"/>
  <c r="M21" i="12" s="1"/>
  <c r="I22" i="12"/>
  <c r="I21" i="12" s="1"/>
  <c r="J19" i="12"/>
  <c r="K19" i="12"/>
  <c r="K18" i="12" s="1"/>
  <c r="K13" i="12" s="1"/>
  <c r="L19" i="12"/>
  <c r="I19" i="12"/>
  <c r="J16" i="12"/>
  <c r="J15" i="12" s="1"/>
  <c r="J14" i="12" s="1"/>
  <c r="M16" i="12"/>
  <c r="M15" i="12" s="1"/>
  <c r="M14" i="12" s="1"/>
  <c r="I16" i="12"/>
  <c r="I15" i="12" s="1"/>
  <c r="I14" i="12" s="1"/>
  <c r="M20" i="12"/>
  <c r="M19" i="12" s="1"/>
  <c r="J62" i="11"/>
  <c r="J61" i="11" s="1"/>
  <c r="J60" i="11" s="1"/>
  <c r="M62" i="11"/>
  <c r="M61" i="11" s="1"/>
  <c r="M60" i="11" s="1"/>
  <c r="I62" i="11"/>
  <c r="I61" i="11" s="1"/>
  <c r="I60" i="11" s="1"/>
  <c r="J54" i="11"/>
  <c r="J53" i="11" s="1"/>
  <c r="J52" i="11" s="1"/>
  <c r="M54" i="11"/>
  <c r="M53" i="11" s="1"/>
  <c r="M52" i="11" s="1"/>
  <c r="I54" i="11"/>
  <c r="I53" i="11" s="1"/>
  <c r="I52" i="11" s="1"/>
  <c r="J49" i="11"/>
  <c r="J48" i="11" s="1"/>
  <c r="J47" i="11" s="1"/>
  <c r="K49" i="11"/>
  <c r="K48" i="11" s="1"/>
  <c r="K47" i="11" s="1"/>
  <c r="L49" i="11"/>
  <c r="L48" i="11" s="1"/>
  <c r="L47" i="11" s="1"/>
  <c r="I49" i="11"/>
  <c r="I48" i="11" s="1"/>
  <c r="I47" i="11" s="1"/>
  <c r="M51" i="11"/>
  <c r="M50" i="11"/>
  <c r="J40" i="11"/>
  <c r="J39" i="11" s="1"/>
  <c r="J38" i="11" s="1"/>
  <c r="I40" i="11"/>
  <c r="I39" i="11" s="1"/>
  <c r="I38" i="11" s="1"/>
  <c r="M40" i="11"/>
  <c r="M39" i="11" s="1"/>
  <c r="M38" i="11" s="1"/>
  <c r="J31" i="11"/>
  <c r="J30" i="11" s="1"/>
  <c r="J29" i="11" s="1"/>
  <c r="J28" i="11" s="1"/>
  <c r="K31" i="11"/>
  <c r="K30" i="11" s="1"/>
  <c r="K29" i="11" s="1"/>
  <c r="K28" i="11" s="1"/>
  <c r="L31" i="11"/>
  <c r="L30" i="11" s="1"/>
  <c r="L29" i="11" s="1"/>
  <c r="L28" i="11" s="1"/>
  <c r="I31" i="11"/>
  <c r="I30" i="11" s="1"/>
  <c r="I29" i="11" s="1"/>
  <c r="M37" i="11"/>
  <c r="M32" i="11"/>
  <c r="M20" i="11"/>
  <c r="M19" i="11" s="1"/>
  <c r="J20" i="11"/>
  <c r="J19" i="11" s="1"/>
  <c r="I20" i="11"/>
  <c r="I19" i="11" s="1"/>
  <c r="J17" i="11"/>
  <c r="J16" i="11" s="1"/>
  <c r="J15" i="11" s="1"/>
  <c r="J14" i="11" s="1"/>
  <c r="M17" i="11"/>
  <c r="M16" i="11" s="1"/>
  <c r="M15" i="11" s="1"/>
  <c r="I17" i="11"/>
  <c r="I16" i="11" s="1"/>
  <c r="I15" i="11" s="1"/>
  <c r="I14" i="11" s="1"/>
  <c r="I18" i="12" l="1"/>
  <c r="I13" i="12" s="1"/>
  <c r="I28" i="11"/>
  <c r="M14" i="11"/>
  <c r="L13" i="11"/>
  <c r="K13" i="11"/>
  <c r="J18" i="12"/>
  <c r="M18" i="12"/>
  <c r="M13" i="12" s="1"/>
  <c r="H17" i="10" s="1"/>
  <c r="J13" i="12"/>
  <c r="I20" i="10"/>
  <c r="I19" i="10" s="1"/>
  <c r="M31" i="11"/>
  <c r="M30" i="11" s="1"/>
  <c r="M29" i="11" s="1"/>
  <c r="M28" i="11" s="1"/>
  <c r="M49" i="11"/>
  <c r="M48" i="11" s="1"/>
  <c r="M47" i="11" s="1"/>
  <c r="M13" i="11" l="1"/>
  <c r="H12" i="10" s="1"/>
  <c r="I17" i="10"/>
  <c r="I16" i="10" s="1"/>
  <c r="H16" i="10"/>
  <c r="I13" i="11"/>
  <c r="J13" i="11"/>
  <c r="A3" i="8"/>
  <c r="AG108" i="8"/>
  <c r="AD108" i="8"/>
  <c r="E108" i="8"/>
  <c r="D108" i="8"/>
  <c r="AG107" i="8"/>
  <c r="AD107" i="8"/>
  <c r="E107" i="8"/>
  <c r="D107" i="8"/>
  <c r="AG106" i="8"/>
  <c r="AD106" i="8"/>
  <c r="E106" i="8"/>
  <c r="D106" i="8"/>
  <c r="C106" i="8" s="1"/>
  <c r="AG105" i="8"/>
  <c r="AD105" i="8"/>
  <c r="AA105" i="8"/>
  <c r="AA104" i="8" s="1"/>
  <c r="X105" i="8"/>
  <c r="X104" i="8" s="1"/>
  <c r="U105" i="8"/>
  <c r="U104" i="8" s="1"/>
  <c r="R105" i="8"/>
  <c r="R104" i="8" s="1"/>
  <c r="O105" i="8"/>
  <c r="O104" i="8" s="1"/>
  <c r="L105" i="8"/>
  <c r="F105" i="8"/>
  <c r="E105" i="8"/>
  <c r="E104" i="8" s="1"/>
  <c r="D105" i="8"/>
  <c r="C105" i="8" s="1"/>
  <c r="AI104" i="8"/>
  <c r="AH104" i="8"/>
  <c r="AF104" i="8"/>
  <c r="AE104" i="8"/>
  <c r="AD104" i="8"/>
  <c r="AC104" i="8"/>
  <c r="AB104" i="8"/>
  <c r="Z104" i="8"/>
  <c r="Y104" i="8"/>
  <c r="W104" i="8"/>
  <c r="V104" i="8"/>
  <c r="T104" i="8"/>
  <c r="S104" i="8"/>
  <c r="Q104" i="8"/>
  <c r="P104" i="8"/>
  <c r="N104" i="8"/>
  <c r="M104" i="8"/>
  <c r="L104" i="8"/>
  <c r="K104" i="8"/>
  <c r="J104" i="8"/>
  <c r="I104" i="8"/>
  <c r="H104" i="8"/>
  <c r="G104" i="8"/>
  <c r="F104" i="8"/>
  <c r="D104" i="8"/>
  <c r="AG103" i="8"/>
  <c r="AD103" i="8"/>
  <c r="E103" i="8"/>
  <c r="D103" i="8"/>
  <c r="C103" i="8" s="1"/>
  <c r="AG102" i="8"/>
  <c r="AD102" i="8"/>
  <c r="AD101" i="8" s="1"/>
  <c r="E102" i="8"/>
  <c r="E101" i="8" s="1"/>
  <c r="D102" i="8"/>
  <c r="D101" i="8" s="1"/>
  <c r="C102" i="8"/>
  <c r="AI101" i="8"/>
  <c r="AH101" i="8"/>
  <c r="AG101" i="8"/>
  <c r="AF101" i="8"/>
  <c r="AE101" i="8"/>
  <c r="AC101" i="8"/>
  <c r="AB101" i="8"/>
  <c r="AA101" i="8"/>
  <c r="Z101" i="8"/>
  <c r="Y101" i="8"/>
  <c r="X101" i="8"/>
  <c r="W101" i="8"/>
  <c r="V101" i="8"/>
  <c r="U101" i="8"/>
  <c r="T101" i="8"/>
  <c r="S101" i="8"/>
  <c r="R101" i="8"/>
  <c r="Q101" i="8"/>
  <c r="P101" i="8"/>
  <c r="O101" i="8"/>
  <c r="N101" i="8"/>
  <c r="M101" i="8"/>
  <c r="L101" i="8"/>
  <c r="K101" i="8"/>
  <c r="J101" i="8"/>
  <c r="I101" i="8"/>
  <c r="H101" i="8"/>
  <c r="G101" i="8"/>
  <c r="F101" i="8"/>
  <c r="AG100" i="8"/>
  <c r="AD100" i="8"/>
  <c r="E100" i="8"/>
  <c r="D100" i="8"/>
  <c r="C100" i="8" s="1"/>
  <c r="AG99" i="8"/>
  <c r="AD99" i="8"/>
  <c r="E99" i="8"/>
  <c r="D99" i="8"/>
  <c r="C99" i="8" s="1"/>
  <c r="AG98" i="8"/>
  <c r="AD98" i="8"/>
  <c r="E98" i="8"/>
  <c r="D98" i="8"/>
  <c r="C98" i="8"/>
  <c r="AG97" i="8"/>
  <c r="AD97" i="8"/>
  <c r="E97" i="8"/>
  <c r="D97" i="8"/>
  <c r="C97" i="8" s="1"/>
  <c r="AG96" i="8"/>
  <c r="AD96" i="8"/>
  <c r="AD95" i="8" s="1"/>
  <c r="E96" i="8"/>
  <c r="D96" i="8"/>
  <c r="C96" i="8" s="1"/>
  <c r="AI95" i="8"/>
  <c r="AH95" i="8"/>
  <c r="AF95" i="8"/>
  <c r="AE95" i="8"/>
  <c r="AC95" i="8"/>
  <c r="AB95" i="8"/>
  <c r="AA95" i="8"/>
  <c r="Z95" i="8"/>
  <c r="Y95" i="8"/>
  <c r="X95" i="8"/>
  <c r="W95" i="8"/>
  <c r="V95" i="8"/>
  <c r="U95" i="8"/>
  <c r="T95" i="8"/>
  <c r="S95" i="8"/>
  <c r="R95" i="8"/>
  <c r="Q95" i="8"/>
  <c r="P95" i="8"/>
  <c r="O95" i="8"/>
  <c r="N95" i="8"/>
  <c r="M95" i="8"/>
  <c r="L95" i="8"/>
  <c r="K95" i="8"/>
  <c r="J95" i="8"/>
  <c r="I95" i="8"/>
  <c r="H95" i="8"/>
  <c r="G95" i="8"/>
  <c r="F95" i="8"/>
  <c r="AG94" i="8"/>
  <c r="AD94" i="8"/>
  <c r="E94" i="8"/>
  <c r="D94" i="8"/>
  <c r="C94" i="8" s="1"/>
  <c r="AG93" i="8"/>
  <c r="AD93" i="8"/>
  <c r="E93" i="8"/>
  <c r="D93" i="8"/>
  <c r="C93" i="8" s="1"/>
  <c r="AG92" i="8"/>
  <c r="AD92" i="8"/>
  <c r="E92" i="8"/>
  <c r="D92" i="8"/>
  <c r="C92" i="8" s="1"/>
  <c r="AG91" i="8"/>
  <c r="AG89" i="8" s="1"/>
  <c r="AD91" i="8"/>
  <c r="E91" i="8"/>
  <c r="C91" i="8" s="1"/>
  <c r="D91" i="8"/>
  <c r="AG90" i="8"/>
  <c r="AD90" i="8"/>
  <c r="AD89" i="8" s="1"/>
  <c r="E90" i="8"/>
  <c r="D90" i="8"/>
  <c r="AI89" i="8"/>
  <c r="AH89" i="8"/>
  <c r="AF89" i="8"/>
  <c r="AE89" i="8"/>
  <c r="AC89" i="8"/>
  <c r="AB89" i="8"/>
  <c r="AA89" i="8"/>
  <c r="Z89" i="8"/>
  <c r="Y89" i="8"/>
  <c r="X89" i="8"/>
  <c r="W89" i="8"/>
  <c r="V89" i="8"/>
  <c r="U89" i="8"/>
  <c r="T89" i="8"/>
  <c r="S89" i="8"/>
  <c r="R89" i="8"/>
  <c r="Q89" i="8"/>
  <c r="P89" i="8"/>
  <c r="O89" i="8"/>
  <c r="N89" i="8"/>
  <c r="M89" i="8"/>
  <c r="L89" i="8"/>
  <c r="K89" i="8"/>
  <c r="J89" i="8"/>
  <c r="I89" i="8"/>
  <c r="H89" i="8"/>
  <c r="G89" i="8"/>
  <c r="F89" i="8"/>
  <c r="AG88" i="8"/>
  <c r="AD88" i="8"/>
  <c r="E88" i="8"/>
  <c r="D88" i="8"/>
  <c r="C88" i="8"/>
  <c r="AG87" i="8"/>
  <c r="AD87" i="8"/>
  <c r="AA87" i="8"/>
  <c r="X87" i="8"/>
  <c r="X84" i="8" s="1"/>
  <c r="F87" i="8"/>
  <c r="F84" i="8" s="1"/>
  <c r="E87" i="8"/>
  <c r="D87" i="8"/>
  <c r="C87" i="8" s="1"/>
  <c r="AG86" i="8"/>
  <c r="AD86" i="8"/>
  <c r="E86" i="8"/>
  <c r="D86" i="8"/>
  <c r="C86" i="8"/>
  <c r="AG85" i="8"/>
  <c r="AD85" i="8"/>
  <c r="AD84" i="8" s="1"/>
  <c r="E85" i="8"/>
  <c r="E84" i="8" s="1"/>
  <c r="D85" i="8"/>
  <c r="D84" i="8" s="1"/>
  <c r="AI84" i="8"/>
  <c r="AH84" i="8"/>
  <c r="AF84" i="8"/>
  <c r="AE84" i="8"/>
  <c r="AC84" i="8"/>
  <c r="AB84" i="8"/>
  <c r="AA84" i="8"/>
  <c r="Z84" i="8"/>
  <c r="Y84" i="8"/>
  <c r="W84" i="8"/>
  <c r="V84" i="8"/>
  <c r="U84" i="8"/>
  <c r="T84" i="8"/>
  <c r="S84" i="8"/>
  <c r="R84" i="8"/>
  <c r="Q84" i="8"/>
  <c r="P84" i="8"/>
  <c r="O84" i="8"/>
  <c r="N84" i="8"/>
  <c r="M84" i="8"/>
  <c r="L84" i="8"/>
  <c r="K84" i="8"/>
  <c r="J84" i="8"/>
  <c r="I84" i="8"/>
  <c r="H84" i="8"/>
  <c r="G84" i="8"/>
  <c r="AG83" i="8"/>
  <c r="AD83" i="8"/>
  <c r="E83" i="8"/>
  <c r="D83" i="8"/>
  <c r="C83" i="8" s="1"/>
  <c r="AG82" i="8"/>
  <c r="AD82" i="8"/>
  <c r="AD81" i="8" s="1"/>
  <c r="E82" i="8"/>
  <c r="E81" i="8" s="1"/>
  <c r="D82" i="8"/>
  <c r="C82" i="8" s="1"/>
  <c r="AI81" i="8"/>
  <c r="AH81" i="8"/>
  <c r="AF81" i="8"/>
  <c r="AE81" i="8"/>
  <c r="AC81" i="8"/>
  <c r="AB81" i="8"/>
  <c r="AA81" i="8"/>
  <c r="Z81" i="8"/>
  <c r="Y81" i="8"/>
  <c r="X81" i="8"/>
  <c r="W81" i="8"/>
  <c r="V81" i="8"/>
  <c r="U81" i="8"/>
  <c r="T81" i="8"/>
  <c r="S81" i="8"/>
  <c r="R81" i="8"/>
  <c r="Q81" i="8"/>
  <c r="P81" i="8"/>
  <c r="O81" i="8"/>
  <c r="N81" i="8"/>
  <c r="N63" i="8" s="1"/>
  <c r="M81" i="8"/>
  <c r="L81" i="8"/>
  <c r="K81" i="8"/>
  <c r="J81" i="8"/>
  <c r="I81" i="8"/>
  <c r="H81" i="8"/>
  <c r="G81" i="8"/>
  <c r="F81" i="8"/>
  <c r="AG80" i="8"/>
  <c r="AD80" i="8"/>
  <c r="E80" i="8"/>
  <c r="D80" i="8"/>
  <c r="AG79" i="8"/>
  <c r="AD79" i="8"/>
  <c r="AA79" i="8"/>
  <c r="X79" i="8"/>
  <c r="F79" i="8"/>
  <c r="E79" i="8"/>
  <c r="C79" i="8" s="1"/>
  <c r="D79" i="8"/>
  <c r="AG78" i="8"/>
  <c r="AD78" i="8"/>
  <c r="E78" i="8"/>
  <c r="D78" i="8"/>
  <c r="C78" i="8" s="1"/>
  <c r="AG77" i="8"/>
  <c r="AD77" i="8"/>
  <c r="AD73" i="8" s="1"/>
  <c r="E77" i="8"/>
  <c r="D77" i="8"/>
  <c r="AG76" i="8"/>
  <c r="AD76" i="8"/>
  <c r="E76" i="8"/>
  <c r="C76" i="8" s="1"/>
  <c r="D76" i="8"/>
  <c r="AG75" i="8"/>
  <c r="AD75" i="8"/>
  <c r="AB75" i="8"/>
  <c r="AB73" i="8" s="1"/>
  <c r="X75" i="8"/>
  <c r="X73" i="8" s="1"/>
  <c r="U75" i="8"/>
  <c r="U73" i="8" s="1"/>
  <c r="R75" i="8"/>
  <c r="O75" i="8"/>
  <c r="L75" i="8"/>
  <c r="I75" i="8"/>
  <c r="F75" i="8"/>
  <c r="E75" i="8"/>
  <c r="D75" i="8"/>
  <c r="C75" i="8" s="1"/>
  <c r="AG74" i="8"/>
  <c r="AD74" i="8"/>
  <c r="E74" i="8"/>
  <c r="D74" i="8"/>
  <c r="D73" i="8" s="1"/>
  <c r="AI73" i="8"/>
  <c r="AH73" i="8"/>
  <c r="AF73" i="8"/>
  <c r="AE73" i="8"/>
  <c r="AC73" i="8"/>
  <c r="Z73" i="8"/>
  <c r="Y73" i="8"/>
  <c r="W73" i="8"/>
  <c r="V73" i="8"/>
  <c r="T73" i="8"/>
  <c r="S73" i="8"/>
  <c r="R73" i="8"/>
  <c r="Q73" i="8"/>
  <c r="P73" i="8"/>
  <c r="O73" i="8"/>
  <c r="N73" i="8"/>
  <c r="M73" i="8"/>
  <c r="L73" i="8"/>
  <c r="K73" i="8"/>
  <c r="J73" i="8"/>
  <c r="I73" i="8"/>
  <c r="I63" i="8" s="1"/>
  <c r="H73" i="8"/>
  <c r="G73" i="8"/>
  <c r="F73" i="8"/>
  <c r="AG72" i="8"/>
  <c r="AD72" i="8"/>
  <c r="E72" i="8"/>
  <c r="D72" i="8"/>
  <c r="AG71" i="8"/>
  <c r="AD71" i="8"/>
  <c r="E71" i="8"/>
  <c r="E66" i="8" s="1"/>
  <c r="D71" i="8"/>
  <c r="AG70" i="8"/>
  <c r="AD70" i="8"/>
  <c r="E70" i="8"/>
  <c r="D70" i="8"/>
  <c r="C70" i="8" s="1"/>
  <c r="AG69" i="8"/>
  <c r="AD69" i="8"/>
  <c r="E69" i="8"/>
  <c r="D69" i="8"/>
  <c r="C69" i="8"/>
  <c r="AG68" i="8"/>
  <c r="AD68" i="8"/>
  <c r="E68" i="8"/>
  <c r="D68" i="8"/>
  <c r="C68" i="8" s="1"/>
  <c r="AG67" i="8"/>
  <c r="AD67" i="8"/>
  <c r="E67" i="8"/>
  <c r="D67" i="8"/>
  <c r="C67" i="8" s="1"/>
  <c r="AI66" i="8"/>
  <c r="AH66" i="8"/>
  <c r="AF66" i="8"/>
  <c r="AE66" i="8"/>
  <c r="AG65" i="8"/>
  <c r="AD65" i="8"/>
  <c r="AD64" i="8" s="1"/>
  <c r="AB65" i="8"/>
  <c r="AB64" i="8" s="1"/>
  <c r="AA65" i="8"/>
  <c r="AA64" i="8" s="1"/>
  <c r="X65" i="8"/>
  <c r="X64" i="8" s="1"/>
  <c r="U65" i="8"/>
  <c r="U64" i="8" s="1"/>
  <c r="R65" i="8"/>
  <c r="F65" i="8"/>
  <c r="E65" i="8"/>
  <c r="D65" i="8"/>
  <c r="AI64" i="8"/>
  <c r="AH64" i="8"/>
  <c r="AG64" i="8"/>
  <c r="AF64" i="8"/>
  <c r="AE64" i="8"/>
  <c r="AC64" i="8"/>
  <c r="Z64" i="8"/>
  <c r="Y64" i="8"/>
  <c r="W64" i="8"/>
  <c r="V64" i="8"/>
  <c r="V63" i="8" s="1"/>
  <c r="T64" i="8"/>
  <c r="S64" i="8"/>
  <c r="R64" i="8"/>
  <c r="Q64" i="8"/>
  <c r="Q63" i="8" s="1"/>
  <c r="P64" i="8"/>
  <c r="O64" i="8"/>
  <c r="N64" i="8"/>
  <c r="M64" i="8"/>
  <c r="L64" i="8"/>
  <c r="K64" i="8"/>
  <c r="J64" i="8"/>
  <c r="I64" i="8"/>
  <c r="H64" i="8"/>
  <c r="G64" i="8"/>
  <c r="F64" i="8"/>
  <c r="E64" i="8"/>
  <c r="Z63" i="8"/>
  <c r="J63" i="8"/>
  <c r="AI62" i="8"/>
  <c r="AG62" i="8" s="1"/>
  <c r="AH62" i="8"/>
  <c r="AD62" i="8"/>
  <c r="AC62" i="8"/>
  <c r="AB62" i="8"/>
  <c r="AA62" i="8" s="1"/>
  <c r="X62" i="8"/>
  <c r="W62" i="8"/>
  <c r="V62" i="8"/>
  <c r="U62" i="8" s="1"/>
  <c r="R62" i="8"/>
  <c r="P62" i="8"/>
  <c r="O62" i="8" s="1"/>
  <c r="L62" i="8"/>
  <c r="E62" i="8"/>
  <c r="D62" i="8"/>
  <c r="AI61" i="8"/>
  <c r="AG61" i="8" s="1"/>
  <c r="AH61" i="8"/>
  <c r="AD61" i="8"/>
  <c r="AC61" i="8"/>
  <c r="AB61" i="8"/>
  <c r="AA61" i="8" s="1"/>
  <c r="X61" i="8"/>
  <c r="W61" i="8"/>
  <c r="V61" i="8"/>
  <c r="U61" i="8"/>
  <c r="R61" i="8"/>
  <c r="P61" i="8"/>
  <c r="O61" i="8" s="1"/>
  <c r="L61" i="8"/>
  <c r="E61" i="8"/>
  <c r="C61" i="8" s="1"/>
  <c r="D61" i="8"/>
  <c r="AF60" i="8"/>
  <c r="E60" i="8" s="1"/>
  <c r="AE60" i="8"/>
  <c r="Z60" i="8"/>
  <c r="AC60" i="8" s="1"/>
  <c r="Y60" i="8"/>
  <c r="AB60" i="8" s="1"/>
  <c r="X60" i="8"/>
  <c r="W60" i="8"/>
  <c r="T60" i="8"/>
  <c r="S60" i="8"/>
  <c r="R60" i="8" s="1"/>
  <c r="Q60" i="8"/>
  <c r="N60" i="8"/>
  <c r="M60" i="8"/>
  <c r="P60" i="8" s="1"/>
  <c r="L60" i="8"/>
  <c r="AI59" i="8"/>
  <c r="AH59" i="8"/>
  <c r="AG59" i="8" s="1"/>
  <c r="AD59" i="8"/>
  <c r="AC59" i="8"/>
  <c r="AB59" i="8"/>
  <c r="AA59" i="8" s="1"/>
  <c r="X59" i="8"/>
  <c r="W59" i="8"/>
  <c r="V59" i="8"/>
  <c r="U59" i="8" s="1"/>
  <c r="R59" i="8"/>
  <c r="P59" i="8"/>
  <c r="O59" i="8" s="1"/>
  <c r="L59" i="8"/>
  <c r="E59" i="8"/>
  <c r="D59" i="8"/>
  <c r="AI58" i="8"/>
  <c r="AH58" i="8"/>
  <c r="AG58" i="8" s="1"/>
  <c r="AD58" i="8"/>
  <c r="AC58" i="8"/>
  <c r="AB58" i="8"/>
  <c r="AA58" i="8" s="1"/>
  <c r="X58" i="8"/>
  <c r="W58" i="8"/>
  <c r="V58" i="8"/>
  <c r="R58" i="8"/>
  <c r="P58" i="8"/>
  <c r="O58" i="8"/>
  <c r="L58" i="8"/>
  <c r="E58" i="8"/>
  <c r="D58" i="8"/>
  <c r="AH57" i="8"/>
  <c r="AF57" i="8"/>
  <c r="AI57" i="8" s="1"/>
  <c r="AE57" i="8"/>
  <c r="AB57" i="8"/>
  <c r="Z57" i="8"/>
  <c r="X57" i="8" s="1"/>
  <c r="Y57" i="8"/>
  <c r="T57" i="8"/>
  <c r="W57" i="8" s="1"/>
  <c r="S57" i="8"/>
  <c r="V57" i="8" s="1"/>
  <c r="U57" i="8" s="1"/>
  <c r="Q57" i="8"/>
  <c r="N57" i="8"/>
  <c r="M57" i="8"/>
  <c r="P57" i="8" s="1"/>
  <c r="O57" i="8" s="1"/>
  <c r="AI56" i="8"/>
  <c r="AG56" i="8" s="1"/>
  <c r="AH56" i="8"/>
  <c r="AD56" i="8"/>
  <c r="AC56" i="8"/>
  <c r="AB56" i="8"/>
  <c r="AA56" i="8" s="1"/>
  <c r="X56" i="8"/>
  <c r="W56" i="8"/>
  <c r="U56" i="8" s="1"/>
  <c r="R56" i="8"/>
  <c r="P56" i="8"/>
  <c r="O56" i="8" s="1"/>
  <c r="L56" i="8"/>
  <c r="E56" i="8"/>
  <c r="D56" i="8"/>
  <c r="C56" i="8" s="1"/>
  <c r="AI55" i="8"/>
  <c r="AH55" i="8"/>
  <c r="AG55" i="8" s="1"/>
  <c r="AD55" i="8"/>
  <c r="AC55" i="8"/>
  <c r="AB55" i="8"/>
  <c r="X55" i="8"/>
  <c r="W55" i="8"/>
  <c r="U55" i="8" s="1"/>
  <c r="V55" i="8"/>
  <c r="R55" i="8"/>
  <c r="P55" i="8"/>
  <c r="O55" i="8" s="1"/>
  <c r="L55" i="8"/>
  <c r="E55" i="8"/>
  <c r="D55" i="8"/>
  <c r="C55" i="8"/>
  <c r="AI54" i="8"/>
  <c r="AH54" i="8"/>
  <c r="AD54" i="8"/>
  <c r="AC54" i="8"/>
  <c r="AA54" i="8" s="1"/>
  <c r="AB54" i="8"/>
  <c r="X54" i="8"/>
  <c r="W54" i="8"/>
  <c r="V54" i="8"/>
  <c r="U54" i="8" s="1"/>
  <c r="R54" i="8"/>
  <c r="P54" i="8"/>
  <c r="O54" i="8" s="1"/>
  <c r="L54" i="8"/>
  <c r="E54" i="8"/>
  <c r="D54" i="8"/>
  <c r="C54" i="8"/>
  <c r="AI53" i="8"/>
  <c r="AH53" i="8"/>
  <c r="AG53" i="8" s="1"/>
  <c r="AD53" i="8"/>
  <c r="AC53" i="8"/>
  <c r="AB53" i="8"/>
  <c r="X53" i="8"/>
  <c r="W53" i="8"/>
  <c r="V53" i="8"/>
  <c r="U53" i="8"/>
  <c r="R53" i="8"/>
  <c r="P53" i="8"/>
  <c r="O53" i="8" s="1"/>
  <c r="L53" i="8"/>
  <c r="E53" i="8"/>
  <c r="D53" i="8"/>
  <c r="C53" i="8" s="1"/>
  <c r="AH52" i="8"/>
  <c r="AF52" i="8"/>
  <c r="AI52" i="8" s="1"/>
  <c r="AE52" i="8"/>
  <c r="AD52" i="8" s="1"/>
  <c r="Z52" i="8"/>
  <c r="AC52" i="8" s="1"/>
  <c r="Y52" i="8"/>
  <c r="T52" i="8"/>
  <c r="W52" i="8" s="1"/>
  <c r="S52" i="8"/>
  <c r="V52" i="8" s="1"/>
  <c r="Q52" i="8"/>
  <c r="N52" i="8"/>
  <c r="E52" i="8" s="1"/>
  <c r="M52" i="8"/>
  <c r="AI51" i="8"/>
  <c r="AH51" i="8"/>
  <c r="AG51" i="8"/>
  <c r="AD51" i="8"/>
  <c r="AC51" i="8"/>
  <c r="AB51" i="8"/>
  <c r="X51" i="8"/>
  <c r="W51" i="8"/>
  <c r="V51" i="8"/>
  <c r="R51" i="8"/>
  <c r="P51" i="8"/>
  <c r="O51" i="8" s="1"/>
  <c r="L51" i="8"/>
  <c r="E51" i="8"/>
  <c r="D51" i="8"/>
  <c r="C51" i="8" s="1"/>
  <c r="AI50" i="8"/>
  <c r="AH50" i="8"/>
  <c r="AD50" i="8"/>
  <c r="AC50" i="8"/>
  <c r="AB50" i="8"/>
  <c r="X50" i="8"/>
  <c r="W50" i="8"/>
  <c r="V50" i="8"/>
  <c r="R50" i="8"/>
  <c r="P50" i="8"/>
  <c r="O50" i="8"/>
  <c r="L50" i="8"/>
  <c r="E50" i="8"/>
  <c r="D50" i="8"/>
  <c r="C50" i="8" s="1"/>
  <c r="AF49" i="8"/>
  <c r="AI49" i="8" s="1"/>
  <c r="AE49" i="8"/>
  <c r="AH49" i="8" s="1"/>
  <c r="Z49" i="8"/>
  <c r="AC49" i="8" s="1"/>
  <c r="Y49" i="8"/>
  <c r="X49" i="8" s="1"/>
  <c r="T49" i="8"/>
  <c r="W49" i="8" s="1"/>
  <c r="S49" i="8"/>
  <c r="V49" i="8" s="1"/>
  <c r="Q49" i="8"/>
  <c r="P49" i="8"/>
  <c r="O49" i="8" s="1"/>
  <c r="N49" i="8"/>
  <c r="N44" i="8" s="1"/>
  <c r="M49" i="8"/>
  <c r="AI48" i="8"/>
  <c r="AH48" i="8"/>
  <c r="AG48" i="8" s="1"/>
  <c r="AD48" i="8"/>
  <c r="AC48" i="8"/>
  <c r="AB48" i="8"/>
  <c r="X48" i="8"/>
  <c r="W48" i="8"/>
  <c r="V48" i="8"/>
  <c r="U48" i="8" s="1"/>
  <c r="R48" i="8"/>
  <c r="P48" i="8"/>
  <c r="O48" i="8" s="1"/>
  <c r="L48" i="8"/>
  <c r="E48" i="8"/>
  <c r="D48" i="8"/>
  <c r="C48" i="8" s="1"/>
  <c r="AI47" i="8"/>
  <c r="AH47" i="8"/>
  <c r="AD47" i="8"/>
  <c r="AC47" i="8"/>
  <c r="AB47" i="8"/>
  <c r="AA47" i="8" s="1"/>
  <c r="X47" i="8"/>
  <c r="W47" i="8"/>
  <c r="V47" i="8"/>
  <c r="U47" i="8" s="1"/>
  <c r="R47" i="8"/>
  <c r="P47" i="8"/>
  <c r="O47" i="8" s="1"/>
  <c r="L47" i="8"/>
  <c r="E47" i="8"/>
  <c r="D47" i="8"/>
  <c r="C47" i="8"/>
  <c r="AI46" i="8"/>
  <c r="AH46" i="8"/>
  <c r="AD46" i="8"/>
  <c r="AC46" i="8"/>
  <c r="AB46" i="8"/>
  <c r="AA46" i="8" s="1"/>
  <c r="X46" i="8"/>
  <c r="W46" i="8"/>
  <c r="V46" i="8"/>
  <c r="U46" i="8" s="1"/>
  <c r="R46" i="8"/>
  <c r="Q46" i="8"/>
  <c r="Q45" i="8" s="1"/>
  <c r="Q44" i="8" s="1"/>
  <c r="P46" i="8"/>
  <c r="O46" i="8" s="1"/>
  <c r="L46" i="8"/>
  <c r="E46" i="8"/>
  <c r="D46" i="8"/>
  <c r="AI45" i="8"/>
  <c r="AE45" i="8"/>
  <c r="AH45" i="8" s="1"/>
  <c r="Z45" i="8"/>
  <c r="AC45" i="8" s="1"/>
  <c r="Y45" i="8"/>
  <c r="W45" i="8"/>
  <c r="T45" i="8"/>
  <c r="S45" i="8"/>
  <c r="V45" i="8" s="1"/>
  <c r="R45" i="8"/>
  <c r="N45" i="8"/>
  <c r="M45" i="8"/>
  <c r="L45" i="8" s="1"/>
  <c r="E45" i="8"/>
  <c r="AL43" i="8"/>
  <c r="AL40" i="8" s="1"/>
  <c r="AH43" i="8"/>
  <c r="J43" i="8" s="1"/>
  <c r="K43" i="8"/>
  <c r="K42" i="8"/>
  <c r="J42" i="8"/>
  <c r="AL41" i="8"/>
  <c r="AH41" i="8"/>
  <c r="J41" i="8" s="1"/>
  <c r="I41" i="8" s="1"/>
  <c r="K41" i="8"/>
  <c r="AM40" i="8"/>
  <c r="AI40" i="8"/>
  <c r="AH40" i="8"/>
  <c r="AG40" i="8" s="1"/>
  <c r="AF40" i="8"/>
  <c r="AE40" i="8"/>
  <c r="AD40" i="8" s="1"/>
  <c r="AC40" i="8"/>
  <c r="AB40" i="8"/>
  <c r="Z40" i="8"/>
  <c r="Y40" i="8"/>
  <c r="X40" i="8" s="1"/>
  <c r="W40" i="8"/>
  <c r="V40" i="8"/>
  <c r="T40" i="8"/>
  <c r="S40" i="8"/>
  <c r="R40" i="8" s="1"/>
  <c r="Q40" i="8"/>
  <c r="P40" i="8"/>
  <c r="O40" i="8" s="1"/>
  <c r="N40" i="8"/>
  <c r="E40" i="8" s="1"/>
  <c r="M40" i="8"/>
  <c r="L40" i="8" s="1"/>
  <c r="D40" i="8"/>
  <c r="C40" i="8" s="1"/>
  <c r="AH39" i="8"/>
  <c r="AH37" i="8" s="1"/>
  <c r="AL37" i="8"/>
  <c r="AL35" i="8" s="1"/>
  <c r="AE37" i="8"/>
  <c r="AC37" i="8"/>
  <c r="AC35" i="8" s="1"/>
  <c r="AB37" i="8"/>
  <c r="AB35" i="8" s="1"/>
  <c r="Z37" i="8"/>
  <c r="Z35" i="8" s="1"/>
  <c r="Y37" i="8"/>
  <c r="Y35" i="8" s="1"/>
  <c r="W37" i="8"/>
  <c r="V37" i="8"/>
  <c r="V35" i="8" s="1"/>
  <c r="T37" i="8"/>
  <c r="S37" i="8"/>
  <c r="Q37" i="8"/>
  <c r="Q35" i="8" s="1"/>
  <c r="P37" i="8"/>
  <c r="P35" i="8" s="1"/>
  <c r="N37" i="8"/>
  <c r="M37" i="8"/>
  <c r="AM35" i="8"/>
  <c r="AI35" i="8"/>
  <c r="AF35" i="8"/>
  <c r="AE35" i="8"/>
  <c r="W35" i="8"/>
  <c r="T35" i="8"/>
  <c r="S35" i="8"/>
  <c r="N35" i="8"/>
  <c r="E35" i="8" s="1"/>
  <c r="M35" i="8"/>
  <c r="L35" i="8" s="1"/>
  <c r="AH34" i="8"/>
  <c r="AH32" i="8" s="1"/>
  <c r="AI32" i="8"/>
  <c r="AF32" i="8"/>
  <c r="AE32" i="8"/>
  <c r="AC32" i="8"/>
  <c r="AA32" i="8" s="1"/>
  <c r="AB32" i="8"/>
  <c r="Z32" i="8"/>
  <c r="Y32" i="8"/>
  <c r="X32" i="8" s="1"/>
  <c r="W32" i="8"/>
  <c r="V32" i="8"/>
  <c r="T32" i="8"/>
  <c r="S32" i="8"/>
  <c r="R32" i="8" s="1"/>
  <c r="Q32" i="8"/>
  <c r="P32" i="8"/>
  <c r="O32" i="8" s="1"/>
  <c r="N32" i="8"/>
  <c r="E32" i="8" s="1"/>
  <c r="M32" i="8"/>
  <c r="AH30" i="8"/>
  <c r="AA30" i="8"/>
  <c r="X30" i="8"/>
  <c r="U30" i="8"/>
  <c r="R30" i="8"/>
  <c r="O30" i="8"/>
  <c r="L30" i="8"/>
  <c r="E30" i="8"/>
  <c r="C30" i="8" s="1"/>
  <c r="D30" i="8"/>
  <c r="K29" i="8"/>
  <c r="J29" i="8"/>
  <c r="AH28" i="8"/>
  <c r="AH27" i="8" s="1"/>
  <c r="AG27" i="8" s="1"/>
  <c r="P28" i="8"/>
  <c r="K28" i="8"/>
  <c r="J28" i="8"/>
  <c r="I28" i="8" s="1"/>
  <c r="AI27" i="8"/>
  <c r="AF27" i="8"/>
  <c r="E27" i="8" s="1"/>
  <c r="AE27" i="8"/>
  <c r="AC27" i="8"/>
  <c r="AB27" i="8"/>
  <c r="AA27" i="8" s="1"/>
  <c r="Z27" i="8"/>
  <c r="Y27" i="8"/>
  <c r="X27" i="8" s="1"/>
  <c r="W27" i="8"/>
  <c r="V27" i="8"/>
  <c r="U27" i="8" s="1"/>
  <c r="T27" i="8"/>
  <c r="S27" i="8"/>
  <c r="Q27" i="8"/>
  <c r="P27" i="8"/>
  <c r="O27" i="8" s="1"/>
  <c r="N27" i="8"/>
  <c r="M27" i="8"/>
  <c r="L27" i="8"/>
  <c r="AH26" i="8"/>
  <c r="AH25" i="8" s="1"/>
  <c r="AG25" i="8" s="1"/>
  <c r="AN25" i="8"/>
  <c r="AL25" i="8"/>
  <c r="AI25" i="8"/>
  <c r="AI13" i="8" s="1"/>
  <c r="AF25" i="8"/>
  <c r="AE25" i="8"/>
  <c r="AD25" i="8"/>
  <c r="AC25" i="8"/>
  <c r="AB25" i="8"/>
  <c r="Z25" i="8"/>
  <c r="Y25" i="8"/>
  <c r="W25" i="8"/>
  <c r="V25" i="8"/>
  <c r="T25" i="8"/>
  <c r="S25" i="8"/>
  <c r="R25" i="8" s="1"/>
  <c r="Q25" i="8"/>
  <c r="P25" i="8"/>
  <c r="N25" i="8"/>
  <c r="E25" i="8" s="1"/>
  <c r="M25" i="8"/>
  <c r="AH24" i="8"/>
  <c r="AH22" i="8" s="1"/>
  <c r="AH20" i="8" s="1"/>
  <c r="AG20" i="8" s="1"/>
  <c r="AC24" i="8"/>
  <c r="AC22" i="8" s="1"/>
  <c r="Z24" i="8"/>
  <c r="Z22" i="8" s="1"/>
  <c r="Z20" i="8" s="1"/>
  <c r="V24" i="8"/>
  <c r="V22" i="8" s="1"/>
  <c r="AI22" i="8"/>
  <c r="AF22" i="8"/>
  <c r="AF20" i="8" s="1"/>
  <c r="AE22" i="8"/>
  <c r="AE20" i="8" s="1"/>
  <c r="AB22" i="8"/>
  <c r="Y22" i="8"/>
  <c r="Y20" i="8" s="1"/>
  <c r="W22" i="8"/>
  <c r="W20" i="8" s="1"/>
  <c r="T22" i="8"/>
  <c r="S22" i="8"/>
  <c r="S20" i="8" s="1"/>
  <c r="R20" i="8" s="1"/>
  <c r="Q22" i="8"/>
  <c r="Q20" i="8" s="1"/>
  <c r="P22" i="8"/>
  <c r="N22" i="8"/>
  <c r="M22" i="8"/>
  <c r="M20" i="8" s="1"/>
  <c r="L20" i="8" s="1"/>
  <c r="AH21" i="8"/>
  <c r="AL20" i="8"/>
  <c r="AB20" i="8"/>
  <c r="T20" i="8"/>
  <c r="P20" i="8"/>
  <c r="O20" i="8" s="1"/>
  <c r="N20" i="8"/>
  <c r="AB17" i="8"/>
  <c r="AB16" i="8" s="1"/>
  <c r="AB14" i="8" s="1"/>
  <c r="V17" i="8"/>
  <c r="V16" i="8" s="1"/>
  <c r="V14" i="8" s="1"/>
  <c r="AH16" i="8"/>
  <c r="AH14" i="8" s="1"/>
  <c r="AF16" i="8"/>
  <c r="AF14" i="8" s="1"/>
  <c r="AC16" i="8"/>
  <c r="AC14" i="8" s="1"/>
  <c r="Z16" i="8"/>
  <c r="Z14" i="8" s="1"/>
  <c r="Y16" i="8"/>
  <c r="Y14" i="8" s="1"/>
  <c r="W16" i="8"/>
  <c r="W14" i="8" s="1"/>
  <c r="T16" i="8"/>
  <c r="T14" i="8" s="1"/>
  <c r="T13" i="8" s="1"/>
  <c r="S16" i="8"/>
  <c r="S14" i="8" s="1"/>
  <c r="Q16" i="8"/>
  <c r="Q14" i="8" s="1"/>
  <c r="P16" i="8"/>
  <c r="P14" i="8" s="1"/>
  <c r="N16" i="8"/>
  <c r="N14" i="8" s="1"/>
  <c r="M16" i="8"/>
  <c r="M14" i="8" s="1"/>
  <c r="AI14" i="8"/>
  <c r="AE14" i="8"/>
  <c r="AC20" i="8" l="1"/>
  <c r="K22" i="8"/>
  <c r="U25" i="8"/>
  <c r="R35" i="8"/>
  <c r="I43" i="8"/>
  <c r="AA48" i="8"/>
  <c r="U51" i="8"/>
  <c r="D57" i="8"/>
  <c r="O60" i="8"/>
  <c r="AI60" i="8"/>
  <c r="F63" i="8"/>
  <c r="R63" i="8"/>
  <c r="D66" i="8"/>
  <c r="C71" i="8"/>
  <c r="C66" i="8" s="1"/>
  <c r="E73" i="8"/>
  <c r="AA75" i="8"/>
  <c r="AA73" i="8" s="1"/>
  <c r="AA63" i="8" s="1"/>
  <c r="C80" i="8"/>
  <c r="AF63" i="8"/>
  <c r="AG95" i="8"/>
  <c r="E20" i="8"/>
  <c r="D32" i="8"/>
  <c r="C32" i="8" s="1"/>
  <c r="U35" i="8"/>
  <c r="AG47" i="8"/>
  <c r="AB49" i="8"/>
  <c r="AA49" i="8" s="1"/>
  <c r="R52" i="8"/>
  <c r="G63" i="8"/>
  <c r="S63" i="8"/>
  <c r="AI63" i="8"/>
  <c r="C85" i="8"/>
  <c r="C84" i="8" s="1"/>
  <c r="H63" i="8"/>
  <c r="T63" i="8"/>
  <c r="C108" i="8"/>
  <c r="AG52" i="8"/>
  <c r="X25" i="8"/>
  <c r="I29" i="8"/>
  <c r="L32" i="8"/>
  <c r="X45" i="8"/>
  <c r="AA50" i="8"/>
  <c r="U52" i="8"/>
  <c r="L57" i="8"/>
  <c r="C65" i="8"/>
  <c r="C64" i="8" s="1"/>
  <c r="AG81" i="8"/>
  <c r="T44" i="8"/>
  <c r="E44" i="8" s="1"/>
  <c r="AH63" i="8"/>
  <c r="AG73" i="8"/>
  <c r="D95" i="8"/>
  <c r="AG104" i="8"/>
  <c r="W13" i="8"/>
  <c r="AA25" i="8"/>
  <c r="D27" i="8"/>
  <c r="C27" i="8" s="1"/>
  <c r="X35" i="8"/>
  <c r="Z44" i="8"/>
  <c r="AG50" i="8"/>
  <c r="AA51" i="8"/>
  <c r="C58" i="8"/>
  <c r="C62" i="8"/>
  <c r="W63" i="8"/>
  <c r="D89" i="8"/>
  <c r="E95" i="8"/>
  <c r="L25" i="8"/>
  <c r="AD27" i="8"/>
  <c r="AA35" i="8"/>
  <c r="U40" i="8"/>
  <c r="AF44" i="8"/>
  <c r="AD45" i="8"/>
  <c r="L49" i="8"/>
  <c r="X52" i="8"/>
  <c r="AG54" i="8"/>
  <c r="AA55" i="8"/>
  <c r="K63" i="8"/>
  <c r="Y63" i="8"/>
  <c r="C72" i="8"/>
  <c r="AG84" i="8"/>
  <c r="E89" i="8"/>
  <c r="L63" i="8"/>
  <c r="E49" i="8"/>
  <c r="O25" i="8"/>
  <c r="AA60" i="8"/>
  <c r="M63" i="8"/>
  <c r="AC63" i="8"/>
  <c r="P63" i="8"/>
  <c r="R27" i="8"/>
  <c r="C46" i="8"/>
  <c r="C59" i="8"/>
  <c r="AD66" i="8"/>
  <c r="AD20" i="8"/>
  <c r="U32" i="8"/>
  <c r="D35" i="8"/>
  <c r="C35" i="8" s="1"/>
  <c r="O35" i="8"/>
  <c r="AA40" i="8"/>
  <c r="I42" i="8"/>
  <c r="AG46" i="8"/>
  <c r="U49" i="8"/>
  <c r="U58" i="8"/>
  <c r="AE63" i="8"/>
  <c r="AB63" i="8"/>
  <c r="AG66" i="8"/>
  <c r="C77" i="8"/>
  <c r="O63" i="8"/>
  <c r="C107" i="8"/>
  <c r="C104" i="8" s="1"/>
  <c r="U50" i="8"/>
  <c r="L52" i="8"/>
  <c r="AA53" i="8"/>
  <c r="AD60" i="8"/>
  <c r="H11" i="10"/>
  <c r="H10" i="10" s="1"/>
  <c r="H9" i="10" s="1"/>
  <c r="I12" i="10"/>
  <c r="I11" i="10" s="1"/>
  <c r="I10" i="10" s="1"/>
  <c r="I9" i="10" s="1"/>
  <c r="Y13" i="8"/>
  <c r="X14" i="8"/>
  <c r="E14" i="8"/>
  <c r="Z13" i="8"/>
  <c r="AA20" i="8"/>
  <c r="AG45" i="8"/>
  <c r="AH44" i="8"/>
  <c r="AG44" i="8" s="1"/>
  <c r="U63" i="8"/>
  <c r="C95" i="8"/>
  <c r="AC13" i="8"/>
  <c r="AI44" i="8"/>
  <c r="X63" i="8"/>
  <c r="X20" i="8"/>
  <c r="AE13" i="8"/>
  <c r="AF13" i="8"/>
  <c r="AD14" i="8"/>
  <c r="AL13" i="8"/>
  <c r="AD63" i="8"/>
  <c r="C81" i="8"/>
  <c r="D14" i="8"/>
  <c r="C14" i="8" s="1"/>
  <c r="L14" i="8"/>
  <c r="M13" i="8"/>
  <c r="AA14" i="8"/>
  <c r="AB13" i="8"/>
  <c r="U45" i="8"/>
  <c r="E63" i="8"/>
  <c r="O14" i="8"/>
  <c r="P13" i="8"/>
  <c r="O13" i="8" s="1"/>
  <c r="J22" i="8"/>
  <c r="I22" i="8" s="1"/>
  <c r="V20" i="8"/>
  <c r="U20" i="8" s="1"/>
  <c r="AG14" i="8"/>
  <c r="AH35" i="8"/>
  <c r="AH13" i="8" s="1"/>
  <c r="AG13" i="8" s="1"/>
  <c r="J37" i="8"/>
  <c r="I37" i="8" s="1"/>
  <c r="U14" i="8"/>
  <c r="Q13" i="8"/>
  <c r="W44" i="8"/>
  <c r="S13" i="8"/>
  <c r="R13" i="8" s="1"/>
  <c r="R14" i="8"/>
  <c r="AG49" i="8"/>
  <c r="AG57" i="8"/>
  <c r="C101" i="8"/>
  <c r="AN13" i="8"/>
  <c r="N13" i="8"/>
  <c r="R49" i="8"/>
  <c r="AD49" i="8"/>
  <c r="D60" i="8"/>
  <c r="C60" i="8" s="1"/>
  <c r="V60" i="8"/>
  <c r="U60" i="8" s="1"/>
  <c r="AH60" i="8"/>
  <c r="AG60" i="8" s="1"/>
  <c r="D64" i="8"/>
  <c r="D63" i="8" s="1"/>
  <c r="S44" i="8"/>
  <c r="AE44" i="8"/>
  <c r="AD44" i="8" s="1"/>
  <c r="P45" i="8"/>
  <c r="AB45" i="8"/>
  <c r="P52" i="8"/>
  <c r="O52" i="8" s="1"/>
  <c r="AB52" i="8"/>
  <c r="AA52" i="8" s="1"/>
  <c r="D20" i="8"/>
  <c r="K37" i="8"/>
  <c r="D49" i="8"/>
  <c r="AC57" i="8"/>
  <c r="AA57" i="8" s="1"/>
  <c r="R57" i="8"/>
  <c r="AD57" i="8"/>
  <c r="C90" i="8"/>
  <c r="C89" i="8" s="1"/>
  <c r="D25" i="8"/>
  <c r="C25" i="8" s="1"/>
  <c r="M44" i="8"/>
  <c r="Y44" i="8"/>
  <c r="X44" i="8" s="1"/>
  <c r="D45" i="8"/>
  <c r="C45" i="8" s="1"/>
  <c r="D52" i="8"/>
  <c r="C52" i="8" s="1"/>
  <c r="C74" i="8"/>
  <c r="D81" i="8"/>
  <c r="E57" i="8"/>
  <c r="R44" i="8" l="1"/>
  <c r="AG63" i="8"/>
  <c r="X13" i="8"/>
  <c r="C49" i="8"/>
  <c r="C57" i="8"/>
  <c r="AA13" i="8"/>
  <c r="C73" i="8"/>
  <c r="C63" i="8" s="1"/>
  <c r="C20" i="8"/>
  <c r="V13" i="8"/>
  <c r="U13" i="8" s="1"/>
  <c r="L44" i="8"/>
  <c r="D44" i="8"/>
  <c r="C44" i="8" s="1"/>
  <c r="D13" i="8"/>
  <c r="C13" i="8" s="1"/>
  <c r="L13" i="8"/>
  <c r="AB44" i="8"/>
  <c r="AA45" i="8"/>
  <c r="P44" i="8"/>
  <c r="O44" i="8" s="1"/>
  <c r="O45" i="8"/>
  <c r="AC44" i="8"/>
  <c r="E13" i="8"/>
  <c r="V44" i="8"/>
  <c r="U44" i="8" s="1"/>
  <c r="AD13" i="8"/>
  <c r="AA44" i="8" l="1"/>
  <c r="W14" i="7" l="1"/>
  <c r="X14" i="7"/>
  <c r="Y14" i="7"/>
  <c r="AJ14" i="7"/>
  <c r="AK14" i="7"/>
  <c r="AL14" i="7"/>
  <c r="AM14" i="7"/>
  <c r="AN14" i="7"/>
  <c r="J15" i="7"/>
  <c r="J14" i="7" s="1"/>
  <c r="K15" i="7"/>
  <c r="K14" i="7" s="1"/>
  <c r="L15" i="7"/>
  <c r="L14" i="7" s="1"/>
  <c r="M15" i="7"/>
  <c r="M14" i="7" s="1"/>
  <c r="N15" i="7"/>
  <c r="N14" i="7" s="1"/>
  <c r="O15" i="7"/>
  <c r="O14" i="7" s="1"/>
  <c r="P15" i="7"/>
  <c r="P14" i="7" s="1"/>
  <c r="Q15" i="7"/>
  <c r="Q14" i="7" s="1"/>
  <c r="R15" i="7"/>
  <c r="R14" i="7" s="1"/>
  <c r="S15" i="7"/>
  <c r="S14" i="7" s="1"/>
  <c r="T15" i="7"/>
  <c r="T14" i="7" s="1"/>
  <c r="U15" i="7"/>
  <c r="U14" i="7" s="1"/>
  <c r="V15" i="7"/>
  <c r="V14" i="7" s="1"/>
  <c r="W15" i="7"/>
  <c r="X15" i="7"/>
  <c r="Y15" i="7"/>
  <c r="Z15" i="7"/>
  <c r="Z14" i="7" s="1"/>
  <c r="AA15" i="7"/>
  <c r="AA14" i="7" s="1"/>
  <c r="AB15" i="7"/>
  <c r="AB14" i="7" s="1"/>
  <c r="AC15" i="7"/>
  <c r="AC14" i="7" s="1"/>
  <c r="AD15" i="7"/>
  <c r="AD14" i="7" s="1"/>
  <c r="AE15" i="7"/>
  <c r="AE14" i="7" s="1"/>
  <c r="AF15" i="7"/>
  <c r="AF14" i="7" s="1"/>
  <c r="AG15" i="7"/>
  <c r="AG14" i="7" s="1"/>
  <c r="AH15" i="7"/>
  <c r="AH14" i="7" s="1"/>
  <c r="AI15" i="7"/>
  <c r="AI14" i="7" s="1"/>
  <c r="AJ15" i="7"/>
  <c r="AK15" i="7"/>
  <c r="AL15" i="7"/>
  <c r="AM15" i="7"/>
  <c r="AN15" i="7"/>
  <c r="I15" i="7"/>
  <c r="I14" i="7" s="1"/>
  <c r="AQ79" i="7"/>
  <c r="AQ78" i="7"/>
  <c r="AJ18" i="6" l="1"/>
  <c r="J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I14" i="1"/>
  <c r="A3" i="17" l="1"/>
  <c r="A3" i="18"/>
  <c r="A3" i="16"/>
  <c r="A3" i="15"/>
  <c r="C16" i="5" l="1"/>
  <c r="K16" i="1" l="1"/>
  <c r="L16" i="1" s="1"/>
  <c r="K17" i="1"/>
  <c r="L17" i="1" s="1"/>
  <c r="K18" i="1"/>
  <c r="L18" i="1" s="1"/>
  <c r="K19" i="1"/>
  <c r="L19" i="1" s="1"/>
  <c r="K20" i="1"/>
  <c r="L20" i="1"/>
  <c r="K21" i="1"/>
  <c r="L21" i="1"/>
  <c r="K22" i="1"/>
  <c r="L22" i="1" s="1"/>
  <c r="K23" i="1"/>
  <c r="L23" i="1"/>
  <c r="K24" i="1"/>
  <c r="L24" i="1" s="1"/>
  <c r="K15" i="1"/>
  <c r="K14" i="1" l="1"/>
  <c r="L15" i="1"/>
  <c r="L14" i="1" s="1"/>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I92" i="7"/>
  <c r="J102" i="7" l="1"/>
  <c r="J101" i="7" s="1"/>
  <c r="J90" i="7" s="1"/>
  <c r="K102" i="7"/>
  <c r="K101" i="7" s="1"/>
  <c r="K90" i="7" s="1"/>
  <c r="L102" i="7"/>
  <c r="L101" i="7" s="1"/>
  <c r="L90" i="7" s="1"/>
  <c r="M102" i="7"/>
  <c r="M101" i="7" s="1"/>
  <c r="M90" i="7" s="1"/>
  <c r="N102" i="7"/>
  <c r="N101" i="7" s="1"/>
  <c r="N90" i="7" s="1"/>
  <c r="O102" i="7"/>
  <c r="O101" i="7" s="1"/>
  <c r="O90" i="7" s="1"/>
  <c r="P102" i="7"/>
  <c r="P101" i="7" s="1"/>
  <c r="P90" i="7" s="1"/>
  <c r="Q102" i="7"/>
  <c r="Q101" i="7" s="1"/>
  <c r="Q90" i="7" s="1"/>
  <c r="R102" i="7"/>
  <c r="R101" i="7" s="1"/>
  <c r="R90" i="7" s="1"/>
  <c r="S102" i="7"/>
  <c r="S101" i="7" s="1"/>
  <c r="S90" i="7" s="1"/>
  <c r="T102" i="7"/>
  <c r="T101" i="7" s="1"/>
  <c r="T90" i="7" s="1"/>
  <c r="U102" i="7"/>
  <c r="U101" i="7" s="1"/>
  <c r="U90" i="7" s="1"/>
  <c r="V102" i="7"/>
  <c r="V101" i="7" s="1"/>
  <c r="V90" i="7" s="1"/>
  <c r="X102" i="7"/>
  <c r="X101" i="7" s="1"/>
  <c r="X90" i="7" s="1"/>
  <c r="Y102" i="7"/>
  <c r="Y101" i="7" s="1"/>
  <c r="Y90" i="7" s="1"/>
  <c r="Z102" i="7"/>
  <c r="Z101" i="7" s="1"/>
  <c r="Z90" i="7" s="1"/>
  <c r="AA102" i="7"/>
  <c r="AA101" i="7" s="1"/>
  <c r="AA90" i="7" s="1"/>
  <c r="AB102" i="7"/>
  <c r="AB101" i="7" s="1"/>
  <c r="AB90" i="7" s="1"/>
  <c r="AC102" i="7"/>
  <c r="AC101" i="7" s="1"/>
  <c r="AC90" i="7" s="1"/>
  <c r="AD102" i="7"/>
  <c r="AD101" i="7" s="1"/>
  <c r="AD90" i="7" s="1"/>
  <c r="AE102" i="7"/>
  <c r="AE101" i="7" s="1"/>
  <c r="AE90" i="7" s="1"/>
  <c r="AF102" i="7"/>
  <c r="AF101" i="7" s="1"/>
  <c r="AF90" i="7" s="1"/>
  <c r="AH102" i="7"/>
  <c r="AH101" i="7" s="1"/>
  <c r="AH90" i="7" s="1"/>
  <c r="AI102" i="7"/>
  <c r="AI101" i="7" s="1"/>
  <c r="AI90" i="7" s="1"/>
  <c r="AK102" i="7"/>
  <c r="AK101" i="7" s="1"/>
  <c r="AK90" i="7" s="1"/>
  <c r="AN102" i="7"/>
  <c r="AN101" i="7" s="1"/>
  <c r="AN90" i="7" s="1"/>
  <c r="I102" i="7"/>
  <c r="I101" i="7" s="1"/>
  <c r="I90" i="7" s="1"/>
  <c r="W113" i="7"/>
  <c r="AK76" i="7" l="1"/>
  <c r="AN76" i="7"/>
  <c r="J36" i="1" l="1"/>
  <c r="K36" i="1"/>
  <c r="L36" i="1"/>
  <c r="M36" i="1"/>
  <c r="N36" i="1"/>
  <c r="O36" i="1"/>
  <c r="P36" i="1"/>
  <c r="Q36" i="1"/>
  <c r="S36" i="1"/>
  <c r="T36" i="1"/>
  <c r="U36" i="1"/>
  <c r="V36" i="1"/>
  <c r="X36" i="1"/>
  <c r="Y36" i="1"/>
  <c r="Z36" i="1"/>
  <c r="AA36" i="1"/>
  <c r="AC36" i="1"/>
  <c r="AD36" i="1"/>
  <c r="AE36" i="1"/>
  <c r="AF36" i="1"/>
  <c r="AH36" i="1"/>
  <c r="AI36" i="1"/>
  <c r="AJ36" i="1"/>
  <c r="AK36" i="1"/>
  <c r="AM36" i="1"/>
  <c r="AN36" i="1"/>
  <c r="I36" i="1"/>
  <c r="J86" i="7" l="1"/>
  <c r="K86" i="7"/>
  <c r="L86" i="7"/>
  <c r="M86" i="7"/>
  <c r="N86" i="7"/>
  <c r="O86" i="7"/>
  <c r="P86" i="7"/>
  <c r="Q86" i="7"/>
  <c r="R86" i="7"/>
  <c r="S86" i="7"/>
  <c r="T86" i="7"/>
  <c r="U86" i="7"/>
  <c r="V86" i="7"/>
  <c r="W86" i="7"/>
  <c r="X86" i="7"/>
  <c r="Y86" i="7"/>
  <c r="Z86" i="7"/>
  <c r="AA86" i="7"/>
  <c r="AB86" i="7"/>
  <c r="AC86" i="7"/>
  <c r="AD86" i="7"/>
  <c r="AE86" i="7"/>
  <c r="AF86" i="7"/>
  <c r="AI86" i="7"/>
  <c r="AJ86" i="7"/>
  <c r="AK86" i="7"/>
  <c r="AK75" i="7" s="1"/>
  <c r="AK73" i="7" s="1"/>
  <c r="AN86" i="7"/>
  <c r="AN75" i="7" s="1"/>
  <c r="AN73" i="7" s="1"/>
  <c r="I86" i="7"/>
  <c r="S89" i="7"/>
  <c r="AC89" i="7"/>
  <c r="AK89" i="7"/>
  <c r="J89" i="7"/>
  <c r="K89" i="7"/>
  <c r="L89" i="7"/>
  <c r="M89" i="7"/>
  <c r="D19" i="5" s="1"/>
  <c r="D22" i="10" s="1"/>
  <c r="N89" i="7"/>
  <c r="O89" i="7"/>
  <c r="P89" i="7"/>
  <c r="Q89" i="7"/>
  <c r="R89" i="7"/>
  <c r="T89" i="7"/>
  <c r="U89" i="7"/>
  <c r="J19" i="5" s="1"/>
  <c r="V89" i="7"/>
  <c r="X89" i="7"/>
  <c r="Y89" i="7"/>
  <c r="Z89" i="7"/>
  <c r="AA89" i="7"/>
  <c r="AB89" i="7"/>
  <c r="AD89" i="7"/>
  <c r="AE89" i="7"/>
  <c r="P19" i="5" s="1"/>
  <c r="AF89" i="7"/>
  <c r="AH89" i="7"/>
  <c r="AI89" i="7"/>
  <c r="AN89" i="7"/>
  <c r="I89" i="7"/>
  <c r="AJ104" i="7"/>
  <c r="AJ105" i="7"/>
  <c r="AJ106" i="7"/>
  <c r="AJ107" i="7"/>
  <c r="AJ108" i="7"/>
  <c r="AJ103" i="7"/>
  <c r="AJ44" i="7"/>
  <c r="AJ45" i="7"/>
  <c r="AJ46" i="7"/>
  <c r="AJ47" i="7"/>
  <c r="AJ39" i="7"/>
  <c r="AJ40" i="7"/>
  <c r="AJ38" i="7"/>
  <c r="AJ36" i="7"/>
  <c r="AJ35" i="7"/>
  <c r="K24" i="7"/>
  <c r="K23" i="7" s="1"/>
  <c r="K22" i="7" s="1"/>
  <c r="K13" i="7" s="1"/>
  <c r="L24" i="7"/>
  <c r="M24" i="7"/>
  <c r="N24" i="7"/>
  <c r="O24" i="7"/>
  <c r="P24" i="7"/>
  <c r="Q24" i="7"/>
  <c r="R24" i="7"/>
  <c r="S24" i="7"/>
  <c r="T24" i="7"/>
  <c r="U24" i="7"/>
  <c r="V24" i="7"/>
  <c r="W24" i="7"/>
  <c r="W23" i="7" s="1"/>
  <c r="W22" i="7" s="1"/>
  <c r="W13" i="7" s="1"/>
  <c r="K17" i="5" s="1"/>
  <c r="X24" i="7"/>
  <c r="Y24" i="7"/>
  <c r="Z24" i="7"/>
  <c r="AA24" i="7"/>
  <c r="AD24" i="7"/>
  <c r="AE24" i="7"/>
  <c r="AF24" i="7"/>
  <c r="AI24" i="7"/>
  <c r="AJ24" i="7"/>
  <c r="AK24" i="7"/>
  <c r="AL24" i="7"/>
  <c r="AM24" i="7"/>
  <c r="AN24" i="7"/>
  <c r="I24"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I30" i="7"/>
  <c r="K69" i="7"/>
  <c r="L69" i="7"/>
  <c r="M69" i="7"/>
  <c r="N69" i="7"/>
  <c r="O69" i="7"/>
  <c r="P69" i="7"/>
  <c r="Q69" i="7"/>
  <c r="R69" i="7"/>
  <c r="S69" i="7"/>
  <c r="T69" i="7"/>
  <c r="U69" i="7"/>
  <c r="V69" i="7"/>
  <c r="W69" i="7"/>
  <c r="X69" i="7"/>
  <c r="Y69" i="7"/>
  <c r="Z69" i="7"/>
  <c r="AA69" i="7"/>
  <c r="AB69" i="7"/>
  <c r="AC69" i="7"/>
  <c r="AD69" i="7"/>
  <c r="AE69" i="7"/>
  <c r="AF69" i="7"/>
  <c r="AG69" i="7"/>
  <c r="AH69" i="7"/>
  <c r="AI69" i="7"/>
  <c r="AK69" i="7"/>
  <c r="AN69" i="7"/>
  <c r="I69" i="7"/>
  <c r="J62" i="7"/>
  <c r="K62" i="7"/>
  <c r="L62" i="7"/>
  <c r="M62" i="7"/>
  <c r="N62" i="7"/>
  <c r="O62" i="7"/>
  <c r="P62" i="7"/>
  <c r="Q62" i="7"/>
  <c r="R62" i="7"/>
  <c r="S62" i="7"/>
  <c r="T62" i="7"/>
  <c r="U62" i="7"/>
  <c r="V62" i="7"/>
  <c r="W62" i="7"/>
  <c r="X62" i="7"/>
  <c r="Y62" i="7"/>
  <c r="Z62" i="7"/>
  <c r="AA62" i="7"/>
  <c r="AD62" i="7"/>
  <c r="AE62" i="7"/>
  <c r="AF62" i="7"/>
  <c r="AI62" i="7"/>
  <c r="AJ62" i="7"/>
  <c r="AK62" i="7"/>
  <c r="AL62" i="7"/>
  <c r="AM62" i="7"/>
  <c r="AN62" i="7"/>
  <c r="I62" i="7"/>
  <c r="K32" i="7"/>
  <c r="L32" i="7"/>
  <c r="M32" i="7"/>
  <c r="N32" i="7"/>
  <c r="O32" i="7"/>
  <c r="P32" i="7"/>
  <c r="Q32" i="7"/>
  <c r="R32" i="7"/>
  <c r="S32" i="7"/>
  <c r="T32" i="7"/>
  <c r="U32" i="7"/>
  <c r="V32" i="7"/>
  <c r="W32" i="7"/>
  <c r="X32" i="7"/>
  <c r="Y32" i="7"/>
  <c r="Z32" i="7"/>
  <c r="AA32" i="7"/>
  <c r="AD32" i="7"/>
  <c r="AE32" i="7"/>
  <c r="AF32" i="7"/>
  <c r="AI32" i="7"/>
  <c r="AK32" i="7"/>
  <c r="AN32" i="7"/>
  <c r="I32" i="7"/>
  <c r="J28" i="7"/>
  <c r="K28" i="7"/>
  <c r="L28" i="7"/>
  <c r="M28" i="7"/>
  <c r="N28" i="7"/>
  <c r="O28" i="7"/>
  <c r="P28" i="7"/>
  <c r="Q28" i="7"/>
  <c r="R28" i="7"/>
  <c r="S28" i="7"/>
  <c r="T28" i="7"/>
  <c r="U28" i="7"/>
  <c r="V28" i="7"/>
  <c r="W28" i="7"/>
  <c r="X28" i="7"/>
  <c r="Y28" i="7"/>
  <c r="Z28" i="7"/>
  <c r="AA28" i="7"/>
  <c r="AB28" i="7"/>
  <c r="AC28" i="7"/>
  <c r="AD28" i="7"/>
  <c r="AE28" i="7"/>
  <c r="AF28" i="7"/>
  <c r="AI28" i="7"/>
  <c r="AK28" i="7"/>
  <c r="AN28" i="7"/>
  <c r="I28" i="7"/>
  <c r="AJ60" i="7"/>
  <c r="AM60" i="7" s="1"/>
  <c r="AL60" i="7" s="1"/>
  <c r="AJ61" i="7"/>
  <c r="AM61" i="7" s="1"/>
  <c r="AL61" i="7" s="1"/>
  <c r="AJ20" i="6"/>
  <c r="AL20" i="6" s="1"/>
  <c r="AM20" i="6" s="1"/>
  <c r="J16" i="6"/>
  <c r="K16" i="6"/>
  <c r="L16" i="6"/>
  <c r="M16" i="6"/>
  <c r="N16" i="6"/>
  <c r="O16" i="6"/>
  <c r="P16" i="6"/>
  <c r="Q16" i="6"/>
  <c r="S16" i="6"/>
  <c r="T16" i="6"/>
  <c r="U16" i="6"/>
  <c r="V16" i="6"/>
  <c r="X16" i="6"/>
  <c r="Y16" i="6"/>
  <c r="Z16" i="6"/>
  <c r="AA16" i="6"/>
  <c r="AC16" i="6"/>
  <c r="AD16" i="6"/>
  <c r="AE16" i="6"/>
  <c r="AF16" i="6"/>
  <c r="AH16" i="6"/>
  <c r="AI16" i="6"/>
  <c r="AJ16" i="6"/>
  <c r="AK16" i="6"/>
  <c r="AL16" i="6"/>
  <c r="AM16" i="6"/>
  <c r="AN16" i="6"/>
  <c r="I16" i="6"/>
  <c r="AQ32" i="7" l="1"/>
  <c r="AQ62" i="7"/>
  <c r="AQ24" i="7"/>
  <c r="X23" i="7"/>
  <c r="X22" i="7" s="1"/>
  <c r="X13" i="7" s="1"/>
  <c r="L23" i="7"/>
  <c r="L22" i="7" s="1"/>
  <c r="L13" i="7" s="1"/>
  <c r="V23" i="7"/>
  <c r="V22" i="7" s="1"/>
  <c r="V13" i="7" s="1"/>
  <c r="U23" i="7"/>
  <c r="U22" i="7" s="1"/>
  <c r="U13" i="7" s="1"/>
  <c r="J17" i="5" s="1"/>
  <c r="L17" i="5" s="1"/>
  <c r="T23" i="7"/>
  <c r="T22" i="7" s="1"/>
  <c r="T13" i="7" s="1"/>
  <c r="AN23" i="7"/>
  <c r="AN22" i="7" s="1"/>
  <c r="AN13" i="7" s="1"/>
  <c r="S23" i="7"/>
  <c r="S22" i="7" s="1"/>
  <c r="S13" i="7" s="1"/>
  <c r="AF23" i="7"/>
  <c r="AF22" i="7" s="1"/>
  <c r="AF13" i="7" s="1"/>
  <c r="R23" i="7"/>
  <c r="R22" i="7" s="1"/>
  <c r="R13" i="7" s="1"/>
  <c r="AI23" i="7"/>
  <c r="AI22" i="7" s="1"/>
  <c r="AI13" i="7" s="1"/>
  <c r="AK23" i="7"/>
  <c r="AK22" i="7" s="1"/>
  <c r="AK13" i="7" s="1"/>
  <c r="Q23" i="7"/>
  <c r="Q22" i="7" s="1"/>
  <c r="Q13" i="7" s="1"/>
  <c r="AD23" i="7"/>
  <c r="AD22" i="7" s="1"/>
  <c r="AD13" i="7" s="1"/>
  <c r="P23" i="7"/>
  <c r="P22" i="7" s="1"/>
  <c r="P13" i="7" s="1"/>
  <c r="AA23" i="7"/>
  <c r="AA22" i="7" s="1"/>
  <c r="AA13" i="7" s="1"/>
  <c r="O23" i="7"/>
  <c r="O22" i="7" s="1"/>
  <c r="O13" i="7" s="1"/>
  <c r="Z23" i="7"/>
  <c r="Z22" i="7" s="1"/>
  <c r="Z13" i="7" s="1"/>
  <c r="N23" i="7"/>
  <c r="N22" i="7" s="1"/>
  <c r="N13" i="7" s="1"/>
  <c r="I23" i="7"/>
  <c r="I22" i="7" s="1"/>
  <c r="I13" i="7" s="1"/>
  <c r="Y23" i="7"/>
  <c r="Y22" i="7" s="1"/>
  <c r="Y13" i="7" s="1"/>
  <c r="M23" i="7"/>
  <c r="M22" i="7" s="1"/>
  <c r="M13" i="7" s="1"/>
  <c r="D17" i="5" s="1"/>
  <c r="AE23" i="7"/>
  <c r="AE22" i="7" s="1"/>
  <c r="AE13" i="7" s="1"/>
  <c r="AJ102" i="7"/>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I47" i="1"/>
  <c r="I43" i="1"/>
  <c r="J43" i="1"/>
  <c r="K43" i="1"/>
  <c r="L43" i="1"/>
  <c r="AJ101" i="7" l="1"/>
  <c r="AJ90" i="7" s="1"/>
  <c r="AJ89" i="7" s="1"/>
  <c r="D20" i="10"/>
  <c r="J31" i="1"/>
  <c r="K31" i="1"/>
  <c r="L31" i="1"/>
  <c r="M31" i="1"/>
  <c r="N31" i="1"/>
  <c r="O31" i="1"/>
  <c r="P31" i="1"/>
  <c r="Q31" i="1"/>
  <c r="R31" i="1"/>
  <c r="S31" i="1"/>
  <c r="T31" i="1"/>
  <c r="U31" i="1"/>
  <c r="V31" i="1"/>
  <c r="W31" i="1"/>
  <c r="X31" i="1"/>
  <c r="Y31" i="1"/>
  <c r="Z31" i="1"/>
  <c r="AA31" i="1"/>
  <c r="AB31" i="1"/>
  <c r="AC31" i="1"/>
  <c r="AD31" i="1"/>
  <c r="AE31" i="1"/>
  <c r="AF31" i="1"/>
  <c r="AG31" i="1"/>
  <c r="AH31" i="1"/>
  <c r="AI31" i="1"/>
  <c r="AK31" i="1"/>
  <c r="AN31" i="1"/>
  <c r="I31" i="1"/>
  <c r="AJ32" i="1"/>
  <c r="AL32" i="1" s="1"/>
  <c r="J27" i="1"/>
  <c r="J26" i="1" s="1"/>
  <c r="J13" i="1" s="1"/>
  <c r="K27" i="1"/>
  <c r="K26" i="1" s="1"/>
  <c r="K13" i="1" s="1"/>
  <c r="L27" i="1"/>
  <c r="L26" i="1" s="1"/>
  <c r="L13" i="1" s="1"/>
  <c r="M27" i="1"/>
  <c r="M26" i="1" s="1"/>
  <c r="M13" i="1" s="1"/>
  <c r="N27" i="1"/>
  <c r="O27" i="1"/>
  <c r="P27" i="1"/>
  <c r="Q27" i="1"/>
  <c r="R27" i="1"/>
  <c r="S27" i="1"/>
  <c r="T27" i="1"/>
  <c r="T26" i="1" s="1"/>
  <c r="T13" i="1" s="1"/>
  <c r="U27" i="1"/>
  <c r="U26" i="1" s="1"/>
  <c r="U13" i="1" s="1"/>
  <c r="V27" i="1"/>
  <c r="V26" i="1" s="1"/>
  <c r="V13" i="1" s="1"/>
  <c r="X27" i="1"/>
  <c r="X26" i="1" s="1"/>
  <c r="X13" i="1" s="1"/>
  <c r="Y27" i="1"/>
  <c r="Y26" i="1" s="1"/>
  <c r="Y13" i="1" s="1"/>
  <c r="Z27" i="1"/>
  <c r="Z26" i="1" s="1"/>
  <c r="Z13" i="1" s="1"/>
  <c r="AA27" i="1"/>
  <c r="AC27" i="1"/>
  <c r="AD27" i="1"/>
  <c r="AE27" i="1"/>
  <c r="AF27" i="1"/>
  <c r="AF26" i="1" s="1"/>
  <c r="AF13" i="1" s="1"/>
  <c r="AH27" i="1"/>
  <c r="AH26" i="1" s="1"/>
  <c r="AH13" i="1" s="1"/>
  <c r="AI27" i="1"/>
  <c r="AI26" i="1" s="1"/>
  <c r="AI13" i="1" s="1"/>
  <c r="AJ27" i="1"/>
  <c r="AK27" i="1"/>
  <c r="AK26" i="1" s="1"/>
  <c r="AK13" i="1" s="1"/>
  <c r="AM27" i="1"/>
  <c r="AN27" i="1"/>
  <c r="AN26" i="1" s="1"/>
  <c r="AN13" i="1" s="1"/>
  <c r="I27" i="1"/>
  <c r="I26" i="1" s="1"/>
  <c r="I13" i="1" s="1"/>
  <c r="AD26" i="1" l="1"/>
  <c r="AD13" i="1" s="1"/>
  <c r="Q26" i="1"/>
  <c r="Q13" i="1" s="1"/>
  <c r="P26" i="1"/>
  <c r="P13" i="1" s="1"/>
  <c r="AC26" i="1"/>
  <c r="AC13" i="1" s="1"/>
  <c r="O26" i="1"/>
  <c r="O13" i="1" s="1"/>
  <c r="AA26" i="1"/>
  <c r="AA13" i="1" s="1"/>
  <c r="N26" i="1"/>
  <c r="N13" i="1" s="1"/>
  <c r="S26" i="1"/>
  <c r="S13" i="1" s="1"/>
  <c r="R26" i="1"/>
  <c r="R13" i="1" s="1"/>
  <c r="AE26" i="1"/>
  <c r="AE13" i="1" s="1"/>
  <c r="AJ31" i="1"/>
  <c r="AJ26" i="1" s="1"/>
  <c r="AJ13" i="1" s="1"/>
  <c r="AL31" i="1"/>
  <c r="AM32" i="1"/>
  <c r="AM31" i="1" s="1"/>
  <c r="AM26" i="1" s="1"/>
  <c r="AM13" i="1" s="1"/>
  <c r="C13" i="5"/>
  <c r="C11" i="5"/>
  <c r="AE19" i="6"/>
  <c r="M21" i="6"/>
  <c r="M19" i="6" s="1"/>
  <c r="J19" i="6"/>
  <c r="J15" i="6" s="1"/>
  <c r="J13" i="6" s="1"/>
  <c r="K19" i="6"/>
  <c r="L19" i="6"/>
  <c r="N19" i="6"/>
  <c r="O19" i="6"/>
  <c r="P19" i="6"/>
  <c r="Q19" i="6"/>
  <c r="R19" i="6"/>
  <c r="S19" i="6"/>
  <c r="T19" i="6"/>
  <c r="U19" i="6"/>
  <c r="V19" i="6"/>
  <c r="X19" i="6"/>
  <c r="X15" i="6" s="1"/>
  <c r="X13" i="6" s="1"/>
  <c r="Y19" i="6"/>
  <c r="Y15" i="6" s="1"/>
  <c r="Y13" i="6" s="1"/>
  <c r="Z19" i="6"/>
  <c r="Z15" i="6" s="1"/>
  <c r="AA19" i="6"/>
  <c r="AA15" i="6" s="1"/>
  <c r="AA13" i="6" s="1"/>
  <c r="AC19" i="6"/>
  <c r="AC15" i="6" s="1"/>
  <c r="AC13" i="6" s="1"/>
  <c r="AD19" i="6"/>
  <c r="AD15" i="6" s="1"/>
  <c r="AD13" i="6" s="1"/>
  <c r="AF19" i="6"/>
  <c r="AH19" i="6"/>
  <c r="AI19" i="6"/>
  <c r="AK19" i="6"/>
  <c r="AN19" i="6"/>
  <c r="I19" i="6"/>
  <c r="K15" i="6"/>
  <c r="K13" i="6" s="1"/>
  <c r="L15" i="6"/>
  <c r="L13" i="6" s="1"/>
  <c r="N15" i="6"/>
  <c r="N13" i="6" s="1"/>
  <c r="O15" i="6"/>
  <c r="O13" i="6" s="1"/>
  <c r="T15" i="6"/>
  <c r="T13" i="6" s="1"/>
  <c r="V15" i="6"/>
  <c r="V13" i="6" s="1"/>
  <c r="AH15" i="6"/>
  <c r="AH13" i="6" s="1"/>
  <c r="AI15" i="6"/>
  <c r="AI13" i="6" s="1"/>
  <c r="I15" i="6"/>
  <c r="I13" i="6" s="1"/>
  <c r="AG21" i="6"/>
  <c r="AG20" i="6"/>
  <c r="AG19" i="6" s="1"/>
  <c r="AB20" i="6"/>
  <c r="AB19" i="6" s="1"/>
  <c r="W20" i="6"/>
  <c r="W19" i="6" s="1"/>
  <c r="AG17" i="6"/>
  <c r="AG16" i="6" s="1"/>
  <c r="AB17" i="6"/>
  <c r="W17" i="6"/>
  <c r="W16" i="6" s="1"/>
  <c r="R17" i="6"/>
  <c r="R16" i="6" s="1"/>
  <c r="M14" i="5" l="1"/>
  <c r="M13" i="5" s="1"/>
  <c r="Z13" i="6"/>
  <c r="AB16" i="6"/>
  <c r="AB15" i="6" s="1"/>
  <c r="C10" i="5"/>
  <c r="C9" i="5" s="1"/>
  <c r="U15" i="6"/>
  <c r="AN15" i="6"/>
  <c r="AN13" i="6" s="1"/>
  <c r="S15" i="6"/>
  <c r="S13" i="6" s="1"/>
  <c r="R15" i="6"/>
  <c r="R13" i="6" s="1"/>
  <c r="W15" i="6"/>
  <c r="AK15" i="6"/>
  <c r="AK13" i="6" s="1"/>
  <c r="AG15" i="6"/>
  <c r="AF15" i="6"/>
  <c r="AF13" i="6" s="1"/>
  <c r="Q15" i="6"/>
  <c r="Q13" i="6" s="1"/>
  <c r="M15" i="6"/>
  <c r="AJ21" i="6"/>
  <c r="AE15" i="6"/>
  <c r="P15" i="6"/>
  <c r="N14" i="5" l="1"/>
  <c r="AB13" i="6"/>
  <c r="Q14" i="5"/>
  <c r="Q13" i="5" s="1"/>
  <c r="AG13" i="6"/>
  <c r="P14" i="5"/>
  <c r="P13" i="5" s="1"/>
  <c r="AE13" i="6"/>
  <c r="J14" i="5"/>
  <c r="J13" i="5" s="1"/>
  <c r="U13" i="6"/>
  <c r="K14" i="5"/>
  <c r="L14" i="5" s="1"/>
  <c r="W13" i="6"/>
  <c r="G14" i="5"/>
  <c r="G13" i="5" s="1"/>
  <c r="I13" i="5" s="1"/>
  <c r="P13" i="6"/>
  <c r="H14" i="5"/>
  <c r="H13" i="5" s="1"/>
  <c r="D14" i="5"/>
  <c r="D13" i="5" s="1"/>
  <c r="D17" i="10" s="1"/>
  <c r="M13" i="6"/>
  <c r="D16" i="10"/>
  <c r="R13" i="5"/>
  <c r="AJ19" i="6"/>
  <c r="AJ15" i="6" s="1"/>
  <c r="AM21" i="6"/>
  <c r="R14" i="5"/>
  <c r="AL45" i="1"/>
  <c r="AG45" i="1"/>
  <c r="AL44" i="1"/>
  <c r="AG44" i="1"/>
  <c r="AM43" i="1"/>
  <c r="AK43" i="1"/>
  <c r="AJ43" i="1"/>
  <c r="AI43" i="1"/>
  <c r="AH43" i="1"/>
  <c r="AF43" i="1"/>
  <c r="AE43" i="1"/>
  <c r="AD43" i="1"/>
  <c r="AC43" i="1"/>
  <c r="AB43" i="1"/>
  <c r="AA43" i="1"/>
  <c r="Z43" i="1"/>
  <c r="Y43" i="1"/>
  <c r="X43" i="1"/>
  <c r="W43" i="1"/>
  <c r="V43" i="1"/>
  <c r="U43" i="1"/>
  <c r="T43" i="1"/>
  <c r="S43" i="1"/>
  <c r="R43" i="1"/>
  <c r="Q43" i="1"/>
  <c r="Q35" i="1" s="1"/>
  <c r="Q34" i="1" s="1"/>
  <c r="P43" i="1"/>
  <c r="O43" i="1"/>
  <c r="N43" i="1"/>
  <c r="M43" i="1"/>
  <c r="AG41" i="1"/>
  <c r="AB41" i="1"/>
  <c r="W41" i="1"/>
  <c r="R41" i="1"/>
  <c r="AL40" i="1"/>
  <c r="AL36" i="1" s="1"/>
  <c r="AG40" i="1"/>
  <c r="AB40" i="1"/>
  <c r="AB36" i="1" s="1"/>
  <c r="W40" i="1"/>
  <c r="R40" i="1"/>
  <c r="AG39" i="1"/>
  <c r="R39" i="1"/>
  <c r="R38" i="1"/>
  <c r="W37" i="1"/>
  <c r="R37" i="1"/>
  <c r="L35" i="1"/>
  <c r="L34" i="1" s="1"/>
  <c r="K35" i="1"/>
  <c r="K34" i="1" s="1"/>
  <c r="J35" i="1"/>
  <c r="J34" i="1" s="1"/>
  <c r="I35" i="1"/>
  <c r="I34" i="1" s="1"/>
  <c r="AN35" i="1"/>
  <c r="AN34" i="1" s="1"/>
  <c r="AL29" i="1"/>
  <c r="AG29" i="1"/>
  <c r="AB29" i="1"/>
  <c r="W29" i="1"/>
  <c r="W28" i="1"/>
  <c r="W27" i="1" s="1"/>
  <c r="W26" i="1" s="1"/>
  <c r="W13" i="1" s="1"/>
  <c r="AM103" i="7"/>
  <c r="AM108" i="7"/>
  <c r="AL108" i="7" s="1"/>
  <c r="AM107" i="7"/>
  <c r="AL107" i="7" s="1"/>
  <c r="AM106" i="7"/>
  <c r="AL106" i="7" s="1"/>
  <c r="AM105" i="7"/>
  <c r="AL105" i="7" s="1"/>
  <c r="AM104" i="7"/>
  <c r="AL104" i="7" s="1"/>
  <c r="I14" i="5" l="1"/>
  <c r="K13" i="5"/>
  <c r="L13" i="5" s="1"/>
  <c r="R36" i="1"/>
  <c r="W36" i="1"/>
  <c r="W35" i="1" s="1"/>
  <c r="W34" i="1" s="1"/>
  <c r="AG36" i="1"/>
  <c r="N13" i="5"/>
  <c r="O13" i="5" s="1"/>
  <c r="O14" i="5"/>
  <c r="AJ13" i="6"/>
  <c r="AL103" i="7"/>
  <c r="AL102" i="7" s="1"/>
  <c r="AM102" i="7"/>
  <c r="S35" i="1"/>
  <c r="S34" i="1" s="1"/>
  <c r="AA35" i="1"/>
  <c r="AA34" i="1" s="1"/>
  <c r="AL21" i="6"/>
  <c r="AL19" i="6" s="1"/>
  <c r="AL15" i="6" s="1"/>
  <c r="AL13" i="6" s="1"/>
  <c r="AM19" i="6"/>
  <c r="AM15" i="6" s="1"/>
  <c r="AM13" i="6" s="1"/>
  <c r="AD35" i="1"/>
  <c r="AD34" i="1" s="1"/>
  <c r="AB27" i="1"/>
  <c r="AB26" i="1" s="1"/>
  <c r="AB13" i="1" s="1"/>
  <c r="AG27" i="1"/>
  <c r="AG26" i="1" s="1"/>
  <c r="AG13" i="1" s="1"/>
  <c r="AL27" i="1"/>
  <c r="AL26" i="1" s="1"/>
  <c r="AL13" i="1" s="1"/>
  <c r="AI35" i="1"/>
  <c r="AI34" i="1" s="1"/>
  <c r="U35" i="1"/>
  <c r="V35" i="1"/>
  <c r="V34" i="1" s="1"/>
  <c r="AK35" i="1"/>
  <c r="AK34" i="1" s="1"/>
  <c r="Y35" i="1"/>
  <c r="Y34" i="1" s="1"/>
  <c r="AL43" i="1"/>
  <c r="Z35" i="1"/>
  <c r="M35" i="1"/>
  <c r="O35" i="1"/>
  <c r="O34" i="1" s="1"/>
  <c r="AM35" i="1"/>
  <c r="AM34" i="1" s="1"/>
  <c r="N35" i="1"/>
  <c r="N34" i="1" s="1"/>
  <c r="AE35" i="1"/>
  <c r="AE34" i="1" s="1"/>
  <c r="AJ35" i="1"/>
  <c r="AG43" i="1"/>
  <c r="AC35" i="1"/>
  <c r="AC34" i="1" s="1"/>
  <c r="AH35" i="1"/>
  <c r="P35" i="1"/>
  <c r="T35" i="1"/>
  <c r="T34" i="1" s="1"/>
  <c r="X35" i="1"/>
  <c r="X34" i="1" s="1"/>
  <c r="AF35" i="1"/>
  <c r="AF34" i="1" s="1"/>
  <c r="R35" i="1"/>
  <c r="AB35" i="1"/>
  <c r="AB34" i="1" s="1"/>
  <c r="AM101" i="7" l="1"/>
  <c r="AM90" i="7" s="1"/>
  <c r="AM89" i="7" s="1"/>
  <c r="AL101" i="7"/>
  <c r="AL90" i="7" s="1"/>
  <c r="AL89" i="7" s="1"/>
  <c r="S14" i="5"/>
  <c r="S13" i="5" s="1"/>
  <c r="T14" i="5"/>
  <c r="E14" i="5"/>
  <c r="M34" i="1"/>
  <c r="D12" i="5" s="1"/>
  <c r="D11" i="5" s="1"/>
  <c r="Z34" i="1"/>
  <c r="M12" i="5" s="1"/>
  <c r="M11" i="5" s="1"/>
  <c r="AH34" i="1"/>
  <c r="Q12" i="5" s="1"/>
  <c r="Q11" i="5" s="1"/>
  <c r="AJ34" i="1"/>
  <c r="S12" i="5" s="1"/>
  <c r="S11" i="5" s="1"/>
  <c r="P34" i="1"/>
  <c r="G12" i="5" s="1"/>
  <c r="U34" i="1"/>
  <c r="J12" i="5" s="1"/>
  <c r="J11" i="5" s="1"/>
  <c r="R34" i="1"/>
  <c r="H12" i="5" s="1"/>
  <c r="H11" i="5" s="1"/>
  <c r="AL35" i="1"/>
  <c r="AL34" i="1" s="1"/>
  <c r="T12" i="5" s="1"/>
  <c r="T11" i="5" s="1"/>
  <c r="N12" i="5"/>
  <c r="N11" i="5" s="1"/>
  <c r="K12" i="5"/>
  <c r="AG35" i="1"/>
  <c r="S19" i="5"/>
  <c r="T19" i="5"/>
  <c r="U19" i="5" l="1"/>
  <c r="E13" i="5"/>
  <c r="F14" i="5"/>
  <c r="T13" i="5"/>
  <c r="U13" i="5" s="1"/>
  <c r="U14" i="5"/>
  <c r="G11" i="5"/>
  <c r="G10" i="5" s="1"/>
  <c r="G9" i="5" s="1"/>
  <c r="I12" i="5"/>
  <c r="AG34" i="1"/>
  <c r="P12" i="5" s="1"/>
  <c r="O12" i="5"/>
  <c r="U12" i="5"/>
  <c r="U11" i="5"/>
  <c r="O11" i="5"/>
  <c r="H10" i="5"/>
  <c r="K11" i="5"/>
  <c r="L12" i="5"/>
  <c r="W109" i="7"/>
  <c r="W111" i="7"/>
  <c r="W110" i="7"/>
  <c r="AG108" i="7"/>
  <c r="AG107" i="7"/>
  <c r="AG106" i="7"/>
  <c r="AG105" i="7"/>
  <c r="AG104" i="7"/>
  <c r="AG103" i="7"/>
  <c r="F13" i="5" l="1"/>
  <c r="E17" i="10"/>
  <c r="E16" i="10" s="1"/>
  <c r="AG102" i="7"/>
  <c r="E12" i="5"/>
  <c r="E11" i="5" s="1"/>
  <c r="I11" i="5"/>
  <c r="P11" i="5"/>
  <c r="R12" i="5"/>
  <c r="L11" i="5"/>
  <c r="I10" i="5"/>
  <c r="H9" i="5"/>
  <c r="I9" i="5" s="1"/>
  <c r="AG101" i="7" l="1"/>
  <c r="AG90" i="7" s="1"/>
  <c r="AG89" i="7" s="1"/>
  <c r="Q19" i="5" s="1"/>
  <c r="R19" i="5" s="1"/>
  <c r="F12" i="5"/>
  <c r="R11" i="5"/>
  <c r="F11" i="5"/>
  <c r="AM88" i="7"/>
  <c r="AM86" i="7" s="1"/>
  <c r="AH88" i="7"/>
  <c r="AH86" i="7" s="1"/>
  <c r="AH85" i="7"/>
  <c r="AG85" i="7" s="1"/>
  <c r="M85" i="7"/>
  <c r="AJ85" i="7" s="1"/>
  <c r="AM85" i="7" s="1"/>
  <c r="AL85" i="7" s="1"/>
  <c r="AH84" i="7"/>
  <c r="AG84" i="7" s="1"/>
  <c r="M84" i="7"/>
  <c r="AJ84" i="7" s="1"/>
  <c r="AM84" i="7" s="1"/>
  <c r="AL84" i="7" s="1"/>
  <c r="AH82" i="7"/>
  <c r="AG82" i="7" s="1"/>
  <c r="M82" i="7"/>
  <c r="AJ82" i="7" s="1"/>
  <c r="AM82" i="7" s="1"/>
  <c r="AL82" i="7" s="1"/>
  <c r="AH81" i="7"/>
  <c r="AG81" i="7" s="1"/>
  <c r="AC81" i="7"/>
  <c r="AB81" i="7" s="1"/>
  <c r="M81" i="7"/>
  <c r="AJ81" i="7" s="1"/>
  <c r="AM81" i="7" s="1"/>
  <c r="AL81" i="7" s="1"/>
  <c r="AH80" i="7"/>
  <c r="AG80" i="7" s="1"/>
  <c r="AD80" i="7"/>
  <c r="AB80" i="7" s="1"/>
  <c r="AA80" i="7"/>
  <c r="Y80" i="7"/>
  <c r="X80" i="7"/>
  <c r="M80" i="7"/>
  <c r="AJ80" i="7" s="1"/>
  <c r="AM80" i="7" s="1"/>
  <c r="AL80" i="7" s="1"/>
  <c r="AH79" i="7"/>
  <c r="AG79" i="7" s="1"/>
  <c r="AD79" i="7"/>
  <c r="AB79" i="7" s="1"/>
  <c r="AA79" i="7"/>
  <c r="Y79" i="7"/>
  <c r="X79" i="7"/>
  <c r="M79" i="7"/>
  <c r="AJ79" i="7" s="1"/>
  <c r="AH78" i="7"/>
  <c r="AG78" i="7" s="1"/>
  <c r="AB78" i="7"/>
  <c r="Y78" i="7"/>
  <c r="X78" i="7"/>
  <c r="M78" i="7"/>
  <c r="AJ78" i="7" s="1"/>
  <c r="AM78" i="7" s="1"/>
  <c r="AI76" i="7"/>
  <c r="AI75" i="7" s="1"/>
  <c r="AI73" i="7" s="1"/>
  <c r="AF76" i="7"/>
  <c r="AF75" i="7" s="1"/>
  <c r="AF73" i="7" s="1"/>
  <c r="AE76" i="7"/>
  <c r="Z76" i="7"/>
  <c r="V76" i="7"/>
  <c r="V75" i="7" s="1"/>
  <c r="V73" i="7" s="1"/>
  <c r="U76" i="7"/>
  <c r="T76" i="7"/>
  <c r="T75" i="7" s="1"/>
  <c r="T73" i="7" s="1"/>
  <c r="S76" i="7"/>
  <c r="S75" i="7" s="1"/>
  <c r="S73" i="7" s="1"/>
  <c r="R76" i="7"/>
  <c r="R75" i="7" s="1"/>
  <c r="R73" i="7" s="1"/>
  <c r="Q76" i="7"/>
  <c r="Q75" i="7" s="1"/>
  <c r="Q73" i="7" s="1"/>
  <c r="P76" i="7"/>
  <c r="P75" i="7" s="1"/>
  <c r="P73" i="7" s="1"/>
  <c r="O76" i="7"/>
  <c r="O75" i="7" s="1"/>
  <c r="O73" i="7" s="1"/>
  <c r="N76" i="7"/>
  <c r="N75" i="7" s="1"/>
  <c r="N73" i="7" s="1"/>
  <c r="L76" i="7"/>
  <c r="L75" i="7" s="1"/>
  <c r="L73" i="7" s="1"/>
  <c r="K76" i="7"/>
  <c r="K75" i="7" s="1"/>
  <c r="K73" i="7" s="1"/>
  <c r="J76" i="7"/>
  <c r="J75" i="7" s="1"/>
  <c r="J73" i="7" s="1"/>
  <c r="I76" i="7"/>
  <c r="I75" i="7" s="1"/>
  <c r="I73" i="7" s="1"/>
  <c r="U75" i="7" l="1"/>
  <c r="U73" i="7" s="1"/>
  <c r="AE75" i="7"/>
  <c r="AE73" i="7" s="1"/>
  <c r="Z75" i="7"/>
  <c r="Z73" i="7" s="1"/>
  <c r="AL78" i="7"/>
  <c r="AL76" i="7" s="1"/>
  <c r="AM76" i="7"/>
  <c r="AM75" i="7" s="1"/>
  <c r="AM73" i="7" s="1"/>
  <c r="AJ76" i="7"/>
  <c r="AJ75" i="7" s="1"/>
  <c r="AJ73" i="7" s="1"/>
  <c r="X76" i="7"/>
  <c r="X75" i="7" s="1"/>
  <c r="X73" i="7" s="1"/>
  <c r="W80" i="7"/>
  <c r="AA76" i="7"/>
  <c r="AA75" i="7" s="1"/>
  <c r="AA73" i="7" s="1"/>
  <c r="Y76" i="7"/>
  <c r="Y75" i="7" s="1"/>
  <c r="Y73" i="7" s="1"/>
  <c r="AB76" i="7"/>
  <c r="AG88" i="7"/>
  <c r="AG86" i="7" s="1"/>
  <c r="AL88" i="7"/>
  <c r="AL86" i="7" s="1"/>
  <c r="W79" i="7"/>
  <c r="M76" i="7"/>
  <c r="AG76" i="7"/>
  <c r="W78" i="7"/>
  <c r="AL75" i="7"/>
  <c r="AL73" i="7" s="1"/>
  <c r="AC76" i="7"/>
  <c r="AC75" i="7" s="1"/>
  <c r="AC73" i="7" s="1"/>
  <c r="AD76" i="7"/>
  <c r="AD75" i="7" s="1"/>
  <c r="AD73" i="7" s="1"/>
  <c r="AH76" i="7"/>
  <c r="AH75" i="7" s="1"/>
  <c r="AH73" i="7" s="1"/>
  <c r="AG75" i="7" l="1"/>
  <c r="AG73" i="7" s="1"/>
  <c r="M18" i="5"/>
  <c r="M75" i="7"/>
  <c r="M73" i="7" s="1"/>
  <c r="AB75" i="7"/>
  <c r="AB73" i="7" s="1"/>
  <c r="S18" i="5"/>
  <c r="P18" i="5"/>
  <c r="J18" i="5"/>
  <c r="T18" i="5"/>
  <c r="Q18" i="5"/>
  <c r="W76" i="7"/>
  <c r="U18" i="5" l="1"/>
  <c r="R18" i="5"/>
  <c r="AQ73" i="7"/>
  <c r="D18" i="5"/>
  <c r="J16" i="5"/>
  <c r="W75" i="7"/>
  <c r="W73" i="7" s="1"/>
  <c r="E18" i="5" s="1"/>
  <c r="E21" i="10" s="1"/>
  <c r="N18" i="5"/>
  <c r="O18" i="5" s="1"/>
  <c r="P17" i="5"/>
  <c r="M17" i="5"/>
  <c r="F18" i="5" l="1"/>
  <c r="D21" i="10"/>
  <c r="D16" i="5"/>
  <c r="J10" i="5"/>
  <c r="J9" i="5" s="1"/>
  <c r="P16" i="5"/>
  <c r="P10" i="5" s="1"/>
  <c r="P9" i="5" s="1"/>
  <c r="M16" i="5"/>
  <c r="M10" i="5" s="1"/>
  <c r="M9" i="5" s="1"/>
  <c r="D10" i="5"/>
  <c r="D9" i="5" s="1"/>
  <c r="K18" i="5"/>
  <c r="AJ70" i="7"/>
  <c r="AJ59" i="7"/>
  <c r="AM59" i="7" s="1"/>
  <c r="AL59" i="7" s="1"/>
  <c r="AJ58" i="7"/>
  <c r="AM58" i="7" s="1"/>
  <c r="AL58" i="7" s="1"/>
  <c r="AJ57" i="7"/>
  <c r="AM57" i="7" s="1"/>
  <c r="AL57" i="7" s="1"/>
  <c r="AJ56" i="7"/>
  <c r="AM56" i="7" s="1"/>
  <c r="AL56" i="7" s="1"/>
  <c r="AJ55" i="7"/>
  <c r="AM55" i="7" s="1"/>
  <c r="AL55" i="7" s="1"/>
  <c r="AJ54" i="7"/>
  <c r="AM54" i="7" s="1"/>
  <c r="AL54" i="7" s="1"/>
  <c r="AJ53" i="7"/>
  <c r="AM53" i="7" s="1"/>
  <c r="AL53" i="7" s="1"/>
  <c r="AJ52" i="7"/>
  <c r="AM52" i="7" s="1"/>
  <c r="AL52" i="7" s="1"/>
  <c r="AJ51" i="7"/>
  <c r="AJ50" i="7"/>
  <c r="AM50" i="7" s="1"/>
  <c r="AL50" i="7" s="1"/>
  <c r="AJ49" i="7"/>
  <c r="AM49" i="7" s="1"/>
  <c r="AL49" i="7" s="1"/>
  <c r="AJ48" i="7"/>
  <c r="AM48" i="7" s="1"/>
  <c r="AL48" i="7" s="1"/>
  <c r="AJ43" i="7"/>
  <c r="AM43" i="7" s="1"/>
  <c r="AL43" i="7" s="1"/>
  <c r="AJ42" i="7"/>
  <c r="AM42" i="7" s="1"/>
  <c r="AL42" i="7" s="1"/>
  <c r="AJ41" i="7"/>
  <c r="AM41" i="7" s="1"/>
  <c r="AL41" i="7" s="1"/>
  <c r="AJ37" i="7"/>
  <c r="AM37" i="7" s="1"/>
  <c r="AL37" i="7" s="1"/>
  <c r="AJ34" i="7"/>
  <c r="AM34" i="7" s="1"/>
  <c r="AL34" i="7" s="1"/>
  <c r="AJ33" i="7"/>
  <c r="AM33" i="7" s="1"/>
  <c r="AL33" i="7" s="1"/>
  <c r="AJ29" i="7"/>
  <c r="AJ28" i="7" s="1"/>
  <c r="AH68" i="7"/>
  <c r="AG68" i="7" s="1"/>
  <c r="AH67" i="7"/>
  <c r="AG67" i="7" s="1"/>
  <c r="AH66" i="7"/>
  <c r="AG66" i="7" s="1"/>
  <c r="AH65" i="7"/>
  <c r="AG65" i="7" s="1"/>
  <c r="AH64" i="7"/>
  <c r="AG64" i="7" s="1"/>
  <c r="AH63" i="7"/>
  <c r="AH59" i="7"/>
  <c r="AG59" i="7" s="1"/>
  <c r="AH58" i="7"/>
  <c r="AG58" i="7" s="1"/>
  <c r="AH57" i="7"/>
  <c r="AG57" i="7" s="1"/>
  <c r="AH56" i="7"/>
  <c r="AG56" i="7" s="1"/>
  <c r="AH55" i="7"/>
  <c r="AG55" i="7" s="1"/>
  <c r="AH54" i="7"/>
  <c r="AG54" i="7" s="1"/>
  <c r="AH53" i="7"/>
  <c r="AG53" i="7" s="1"/>
  <c r="AH52" i="7"/>
  <c r="AG52" i="7" s="1"/>
  <c r="AH50" i="7"/>
  <c r="AG50" i="7" s="1"/>
  <c r="AH49" i="7"/>
  <c r="AG49" i="7" s="1"/>
  <c r="AH48" i="7"/>
  <c r="AG48" i="7" s="1"/>
  <c r="AH47" i="7"/>
  <c r="AG47" i="7" s="1"/>
  <c r="AH46" i="7"/>
  <c r="AG46" i="7" s="1"/>
  <c r="AH45" i="7"/>
  <c r="AG45" i="7" s="1"/>
  <c r="AH44" i="7"/>
  <c r="AG44" i="7" s="1"/>
  <c r="AH43" i="7"/>
  <c r="AG43" i="7" s="1"/>
  <c r="AH42" i="7"/>
  <c r="AG42" i="7" s="1"/>
  <c r="AH41" i="7"/>
  <c r="AG41" i="7" s="1"/>
  <c r="AH40" i="7"/>
  <c r="AG40" i="7" s="1"/>
  <c r="AH39" i="7"/>
  <c r="AG39" i="7" s="1"/>
  <c r="AH38" i="7"/>
  <c r="AG38" i="7" s="1"/>
  <c r="AH37" i="7"/>
  <c r="AG37" i="7" s="1"/>
  <c r="AH36" i="7"/>
  <c r="AG36" i="7" s="1"/>
  <c r="AH35" i="7"/>
  <c r="AG35" i="7" s="1"/>
  <c r="AH34" i="7"/>
  <c r="AG34" i="7" s="1"/>
  <c r="AH33" i="7"/>
  <c r="AG33" i="7" s="1"/>
  <c r="AH26" i="7"/>
  <c r="AG26" i="7" s="1"/>
  <c r="AH25" i="7"/>
  <c r="AH24" i="7" s="1"/>
  <c r="AC26" i="7"/>
  <c r="AB26" i="7" s="1"/>
  <c r="AC25" i="7"/>
  <c r="AC24" i="7" s="1"/>
  <c r="AC68" i="7"/>
  <c r="AB68" i="7" s="1"/>
  <c r="AC67" i="7"/>
  <c r="AB67" i="7" s="1"/>
  <c r="AC66" i="7"/>
  <c r="AB66" i="7" s="1"/>
  <c r="AC65" i="7"/>
  <c r="AB65" i="7" s="1"/>
  <c r="AC64" i="7"/>
  <c r="AB64" i="7" s="1"/>
  <c r="AC63" i="7"/>
  <c r="AC47" i="7"/>
  <c r="AB47" i="7" s="1"/>
  <c r="AC46" i="7"/>
  <c r="AB46" i="7" s="1"/>
  <c r="AC45" i="7"/>
  <c r="AB45" i="7" s="1"/>
  <c r="AC44" i="7"/>
  <c r="AB44" i="7" s="1"/>
  <c r="AC43" i="7"/>
  <c r="AB43" i="7" s="1"/>
  <c r="AC42" i="7"/>
  <c r="AB42" i="7" s="1"/>
  <c r="AC41" i="7"/>
  <c r="AB41" i="7" s="1"/>
  <c r="AC40" i="7"/>
  <c r="AB40" i="7" s="1"/>
  <c r="AC39" i="7"/>
  <c r="AB39" i="7" s="1"/>
  <c r="AC38" i="7"/>
  <c r="AB38" i="7" s="1"/>
  <c r="AC37" i="7"/>
  <c r="AB37" i="7" s="1"/>
  <c r="AC36" i="7"/>
  <c r="AB36" i="7" s="1"/>
  <c r="AC35" i="7"/>
  <c r="AB35" i="7" s="1"/>
  <c r="AC34" i="7"/>
  <c r="AC33" i="7"/>
  <c r="AB33" i="7" s="1"/>
  <c r="D19" i="10" l="1"/>
  <c r="D10" i="10" s="1"/>
  <c r="D9" i="10" s="1"/>
  <c r="AB63" i="7"/>
  <c r="AB62" i="7" s="1"/>
  <c r="AC62" i="7"/>
  <c r="AM70" i="7"/>
  <c r="AJ69" i="7"/>
  <c r="AB34" i="7"/>
  <c r="AB32" i="7" s="1"/>
  <c r="AC32" i="7"/>
  <c r="AC23" i="7" s="1"/>
  <c r="AC22" i="7" s="1"/>
  <c r="AC13" i="7" s="1"/>
  <c r="L18" i="5"/>
  <c r="AG63" i="7"/>
  <c r="AG62" i="7" s="1"/>
  <c r="AH62" i="7"/>
  <c r="AM51" i="7"/>
  <c r="AJ32" i="7"/>
  <c r="AG32" i="7"/>
  <c r="AH32" i="7"/>
  <c r="AB25" i="7"/>
  <c r="AB24" i="7" s="1"/>
  <c r="AG28" i="7"/>
  <c r="AH28" i="7"/>
  <c r="AM29" i="7"/>
  <c r="AM28" i="7" s="1"/>
  <c r="AG25" i="7"/>
  <c r="AG24" i="7" s="1"/>
  <c r="J70" i="7"/>
  <c r="J69" i="7" s="1"/>
  <c r="J37" i="7"/>
  <c r="J32" i="7" s="1"/>
  <c r="J26" i="7"/>
  <c r="J24" i="7" s="1"/>
  <c r="J23" i="7" s="1"/>
  <c r="J22" i="7" s="1"/>
  <c r="J13" i="7" s="1"/>
  <c r="AG23" i="7" l="1"/>
  <c r="AG22" i="7" s="1"/>
  <c r="AG13" i="7" s="1"/>
  <c r="AH23" i="7"/>
  <c r="AH22" i="7" s="1"/>
  <c r="AH13" i="7" s="1"/>
  <c r="AB23" i="7"/>
  <c r="AB22" i="7" s="1"/>
  <c r="AB13" i="7" s="1"/>
  <c r="AL70" i="7"/>
  <c r="AL69" i="7" s="1"/>
  <c r="AM69" i="7"/>
  <c r="AJ23" i="7"/>
  <c r="Q17" i="5"/>
  <c r="Q16" i="5" s="1"/>
  <c r="AL51" i="7"/>
  <c r="AL32" i="7" s="1"/>
  <c r="AM32" i="7"/>
  <c r="AM23" i="7" s="1"/>
  <c r="AM22" i="7" s="1"/>
  <c r="AM13" i="7" s="1"/>
  <c r="AL29" i="7"/>
  <c r="A3" i="14"/>
  <c r="A3" i="12"/>
  <c r="A3" i="11"/>
  <c r="A3" i="7"/>
  <c r="A3" i="6"/>
  <c r="A3" i="1"/>
  <c r="A3" i="10" s="1"/>
  <c r="R17" i="5" l="1"/>
  <c r="S17" i="5"/>
  <c r="AJ22" i="7"/>
  <c r="AJ13" i="7" s="1"/>
  <c r="N17" i="5"/>
  <c r="AL28" i="7"/>
  <c r="AL23" i="7" s="1"/>
  <c r="AL22" i="7" s="1"/>
  <c r="AL13" i="7" s="1"/>
  <c r="E17" i="5" s="1"/>
  <c r="E20" i="10" s="1"/>
  <c r="R16" i="5"/>
  <c r="Q10" i="5"/>
  <c r="O17" i="5" l="1"/>
  <c r="N16" i="5"/>
  <c r="S16" i="5"/>
  <c r="S10" i="5" s="1"/>
  <c r="S9" i="5" s="1"/>
  <c r="T17" i="5"/>
  <c r="T16" i="5" s="1"/>
  <c r="Q9" i="5"/>
  <c r="R9" i="5" s="1"/>
  <c r="R10" i="5"/>
  <c r="O16" i="5"/>
  <c r="N10" i="5"/>
  <c r="F17" i="5" l="1"/>
  <c r="U17" i="5"/>
  <c r="N9" i="5"/>
  <c r="O9" i="5" s="1"/>
  <c r="O10" i="5"/>
  <c r="U16" i="5" l="1"/>
  <c r="T10" i="5"/>
  <c r="T9" i="5" l="1"/>
  <c r="U9" i="5" s="1"/>
  <c r="U10" i="5"/>
  <c r="W102" i="7"/>
  <c r="W101" i="7" l="1"/>
  <c r="W90" i="7" s="1"/>
  <c r="W89" i="7" s="1"/>
  <c r="K19" i="5" l="1"/>
  <c r="E19" i="5"/>
  <c r="L19" i="5"/>
  <c r="K16" i="5"/>
  <c r="E22" i="10" l="1"/>
  <c r="E19" i="10" s="1"/>
  <c r="E10" i="10" s="1"/>
  <c r="E9" i="10" s="1"/>
  <c r="F19" i="5"/>
  <c r="E16" i="5"/>
  <c r="L16" i="5"/>
  <c r="K10" i="5"/>
  <c r="F16" i="5" l="1"/>
  <c r="E10" i="5"/>
  <c r="L10" i="5"/>
  <c r="K9" i="5"/>
  <c r="L9" i="5" s="1"/>
  <c r="F10" i="5" l="1"/>
  <c r="E9" i="5"/>
  <c r="F9" i="5" s="1"/>
</calcChain>
</file>

<file path=xl/sharedStrings.xml><?xml version="1.0" encoding="utf-8"?>
<sst xmlns="http://schemas.openxmlformats.org/spreadsheetml/2006/main" count="2011" uniqueCount="815">
  <si>
    <t>STT</t>
  </si>
  <si>
    <t>Danh mục dự án</t>
  </si>
  <si>
    <t>Địa điểm XD</t>
  </si>
  <si>
    <t>Thời gian thực hiện</t>
  </si>
  <si>
    <t>Năng lực thiết kế</t>
  </si>
  <si>
    <t>Quyết định đầu tư</t>
  </si>
  <si>
    <t>Lũy kế vốn bố trí từ khởi công đến hết năm 2020</t>
  </si>
  <si>
    <t>Kế hoạch 5 năm giai đoạn 2021-2025 được giao</t>
  </si>
  <si>
    <t>Năm 2021</t>
  </si>
  <si>
    <t>Năm 2022</t>
  </si>
  <si>
    <t>Năm 2023</t>
  </si>
  <si>
    <t>Năm 2024</t>
  </si>
  <si>
    <t>Năm 2025</t>
  </si>
  <si>
    <t>Ghi chú</t>
  </si>
  <si>
    <t>Khởi công
(năm)</t>
  </si>
  <si>
    <t>Hoàn thành
(năm)</t>
  </si>
  <si>
    <t>Số quyết định; ngày, tháng, năm ban hành</t>
  </si>
  <si>
    <t xml:space="preserve">TMĐT </t>
  </si>
  <si>
    <t>Tổng số (tất cả các nguồn vốn)</t>
  </si>
  <si>
    <t>Trong đó: vốn NSĐP</t>
  </si>
  <si>
    <t>KH vốn giao</t>
  </si>
  <si>
    <t>Giải ngân</t>
  </si>
  <si>
    <t>Dự kiến KH vốn giao</t>
  </si>
  <si>
    <t>Tổng số</t>
  </si>
  <si>
    <t>Trong đó</t>
  </si>
  <si>
    <t>Trong đó:</t>
  </si>
  <si>
    <t xml:space="preserve">Thu hồi các khoản ứng trước </t>
  </si>
  <si>
    <t>Thanh toán nợ XDCB</t>
  </si>
  <si>
    <t>18=19+20</t>
  </si>
  <si>
    <t>23=24+25</t>
  </si>
  <si>
    <t>Biếu số 1</t>
  </si>
  <si>
    <t>Đơn vị tính: Triệu đồng</t>
  </si>
  <si>
    <t>Trong đó: KH vốn 2021 được kéo dài sang năm 2022</t>
  </si>
  <si>
    <t>Trong đó: KH vốn 2022 được kéo dài sang năm 2023</t>
  </si>
  <si>
    <t>I</t>
  </si>
  <si>
    <t>Ngân sách cấp tỉnh quản lý</t>
  </si>
  <si>
    <t>II</t>
  </si>
  <si>
    <t>Ngân sách cấp huyện quản lý</t>
  </si>
  <si>
    <t>Dự án chuyển tiếp từ giai đoạn 2016-2020 sang giai đoạn 2021-2025</t>
  </si>
  <si>
    <t>Dự án khởi công mới trong giai đoạn 2021-2025</t>
  </si>
  <si>
    <t>Dự án….</t>
  </si>
  <si>
    <t>A</t>
  </si>
  <si>
    <t>B</t>
  </si>
  <si>
    <t>C</t>
  </si>
  <si>
    <t>Biếu số 2</t>
  </si>
  <si>
    <t>Trong đó: vốn NSTW</t>
  </si>
  <si>
    <t>NSTW</t>
  </si>
  <si>
    <t>NSĐP</t>
  </si>
  <si>
    <t>Vốn nước ngoài</t>
  </si>
  <si>
    <t>Biếu số 3</t>
  </si>
  <si>
    <t>Chương trình mục tiêu quốc gia phát triển kinh tế - xã hội vùng đồng bào dân tộc thiểu số và miền núi</t>
  </si>
  <si>
    <t>Chương trình mục tiêu quốc gia giảm nghèo bền vững</t>
  </si>
  <si>
    <t>III</t>
  </si>
  <si>
    <t>Chương trình mục tiêu quốc gia xây dựng nông thôn mới</t>
  </si>
  <si>
    <t>Nguồn vốn đầu tư</t>
  </si>
  <si>
    <t>Kế hoạch trung hạn giai đoạn 2021-2025</t>
  </si>
  <si>
    <t>Giải ngân
(bao gồm cả số vốn 2022 được kéo dài sang 2023)</t>
  </si>
  <si>
    <t>TỔNG SỐ</t>
  </si>
  <si>
    <t>Vốn ngân sách địa phương</t>
  </si>
  <si>
    <t>Vốn xây dựng cơ bản trong CĐNSĐP (theo tiêu chí QĐ 26/2020/QĐ-TTg)</t>
  </si>
  <si>
    <t>Vốn đầu tư từ nguồn thu sử dụng đất</t>
  </si>
  <si>
    <t>Vốn xổ số kiến thiết</t>
  </si>
  <si>
    <t>Vốn đầu tư từ nguồn bội chi NSĐP</t>
  </si>
  <si>
    <t>Vốn Ngân sách trung ương</t>
  </si>
  <si>
    <t>Vốn trong nước (bao gồm cả CT phục hồi PTKTXH)</t>
  </si>
  <si>
    <t>Vốn Chương trình MTQG</t>
  </si>
  <si>
    <t xml:space="preserve">Chương trình mục tiêu quốc gia giảm nghèo bền vững </t>
  </si>
  <si>
    <t>Chương trình mục tiêu quốc gia xây dựng nông thôn mới (bao gồm cả vốn trong nước và nước ngoài)</t>
  </si>
  <si>
    <t>TỔNG HỢP TÌNH HÌNH THỰC HIỆN KẾ HOẠCH ĐẦU TƯ CÔNG TRUNG HẠN GIAI ĐOẠN 2021-2025</t>
  </si>
  <si>
    <t>Số dự án</t>
  </si>
  <si>
    <t>KH vốn được giao</t>
  </si>
  <si>
    <t>Chi tiết thực hiện các năm</t>
  </si>
  <si>
    <t>Giải ngân
(bao gồm cả giải số vốn 2021 được kéo dài sang 2022)</t>
  </si>
  <si>
    <t>Giải ngân
(bao gồm cả số vốn 2023 được kéo dài sang 2024)</t>
  </si>
  <si>
    <t>Ước giải ngân</t>
  </si>
  <si>
    <t>Ước giải ngân (bao gồm cả số vốn được kéo dài theo quy định)</t>
  </si>
  <si>
    <t>Dự kiến KH vốn được giao</t>
  </si>
  <si>
    <t>Vốn ngân sách nhà nước</t>
  </si>
  <si>
    <t>CHI TIẾT TÌNH HÌNH THỰC HIỆN KẾ HOẠCH ĐẦU TƯ CÔNG TRUNG HẠN VỐN NGÂN SÁCH ĐỊA PHƯƠNG GIAI ĐOẠN 2021-2025</t>
  </si>
  <si>
    <t>Nhóm dự án</t>
  </si>
  <si>
    <t>Kế hoạch 5 năm giai đoạn 2021-2025 được giao (theo nguồn vốn báo cáo)</t>
  </si>
  <si>
    <t>Giải ngân KH vốn 2021 đến 31/1/2022</t>
  </si>
  <si>
    <t>Giải ngân KH vốn 2022 đến 31/1/2023</t>
  </si>
  <si>
    <t>Trong đó: KH vốn 2023 được kéo dài sang năm 2024</t>
  </si>
  <si>
    <t>28=29+30</t>
  </si>
  <si>
    <t>Giải ngân KH vốn 2023 đến 31/1/2024</t>
  </si>
  <si>
    <t>Trong đó: KH vốn 2024 được kéo dài sang năm 2025</t>
  </si>
  <si>
    <t>Giải ngân KH vốn 2024 đến 31/1/2025</t>
  </si>
  <si>
    <t>33=34+35</t>
  </si>
  <si>
    <t>Trong đó: KH vốn 2025 được kéo dài sang năm 2026</t>
  </si>
  <si>
    <t>Giải ngân KH vốn 2025 đến 31/1/2026</t>
  </si>
  <si>
    <t>38=39+40</t>
  </si>
  <si>
    <t>Lưu ý: Năng lực thiết kế ghi ngắn gọn, ví dụ như: 30km đường GTNT cấp C; 10 phòng học; TĐC cho 100 hộ dân …</t>
  </si>
  <si>
    <t>a)</t>
  </si>
  <si>
    <t>b)</t>
  </si>
  <si>
    <t>Dự án dự kiến hoàn thành sau năm 2025</t>
  </si>
  <si>
    <t>Dự án hoàn thành và bàn giao đưa vào sử dụng trong giai đoạn 2021-2025</t>
  </si>
  <si>
    <t>Dự án chuẩn bị đầu tư cho giai đoạn 2026-2030</t>
  </si>
  <si>
    <t>CHI TIẾT TÌNH HÌNH THỰC HIỆN KẾ HOẠCH ĐẦU TƯ CÔNG TRUNG HẠN VỐN NGÂN SÁCH TRUNG ƯƠNG GIAI ĐOẠN 2021-2025</t>
  </si>
  <si>
    <t>Giải ngân KH vốn 2021 được kéo dài sang năm 2022</t>
  </si>
  <si>
    <t>Giải ngân KH vốn 2022 được kéo dài sang năm 2023</t>
  </si>
  <si>
    <t>Giải ngân KH vốn 2023 được kéo dài sang năm 2024</t>
  </si>
  <si>
    <t>Giải ngân KH vốn 2024 được kéo dài sang năm 2025</t>
  </si>
  <si>
    <t>Giải ngân KH vốn 2025 được kéo dài sang năm 2026</t>
  </si>
  <si>
    <t>Biếu số 5</t>
  </si>
  <si>
    <t>CHI TIẾT TÌNH HÌNH THỰC HIỆN VỐN ĐẦU TƯ CÁC CHƯƠNG TRÌNH MTQG GIAI ĐOẠN 2021-2025</t>
  </si>
  <si>
    <t>Vốn trong nước</t>
  </si>
  <si>
    <t>Biếu số 6</t>
  </si>
  <si>
    <t>CHI TIẾT TÌNH HÌNH THỰC HIỆN VỐN SỰ NGHIỆP CÁC CHƯƠNG TRÌNH MTQG GIAI ĐOẠN 2021-2025</t>
  </si>
  <si>
    <t xml:space="preserve">NSTW 
</t>
  </si>
  <si>
    <t>Giải ngân
(bao gồm: Giải ngân đến 31/1/2022 và giải ngân của KH 2021 được phép kéo dài theo quy định)</t>
  </si>
  <si>
    <t>Giải ngân
(bao gồm: Giải ngân đến 31/1/2023 và giải ngân của KH 2022 được phép kéo dài theo quy định)</t>
  </si>
  <si>
    <t>Giải ngân
(bao gồm: Giải ngân đến 31/1/2024 và giải ngân của KH 2023 được phép kéo dài theo quy định)</t>
  </si>
  <si>
    <t>Ước Giải ngân
(bao gồm: Giải ngân đến 31/1/2025 và giải ngân của KH 2024 được phép kéo dài theo quy định)</t>
  </si>
  <si>
    <t>Ước Giải ngân
(bao gồm: Giải ngân đến 31/1/2026 và giải ngân của KH 2025 được phép kéo dài theo quy định)</t>
  </si>
  <si>
    <t>1.1</t>
  </si>
  <si>
    <t>Vốn từ nguồn thu hợp pháp của các cơ quan nhà nước, đơn vị sự nghiệp công lập dành để đầu tư theo quy định của pháp luật</t>
  </si>
  <si>
    <t>Biếu số 8</t>
  </si>
  <si>
    <t>TỔNG HỢP NHU CẦU KẾ HOẠCH ĐẦU TƯ CÔNG TRUNG HẠN GIAI ĐOẠN 2026-2030</t>
  </si>
  <si>
    <t>Nhu cầu đầu tư 5 năm giai đoạn 2026-2030</t>
  </si>
  <si>
    <t>Tổng số vốn</t>
  </si>
  <si>
    <t>Trong nước</t>
  </si>
  <si>
    <t>Nước ngoài</t>
  </si>
  <si>
    <t>Kế hoạch đầu tư công giai đoạn 2021-2025</t>
  </si>
  <si>
    <t>CHI TIẾT NHU CẦU KẾ HOẠCH ĐẦU TƯ CÔNG TRUNG HẠN VỐN NGÂN SÁCH ĐỊA PHƯƠNG GIAI ĐOẠN 2026-2030</t>
  </si>
  <si>
    <t>Biếu số 9</t>
  </si>
  <si>
    <t>Quyết định chủ trương đầu tư/hoặc quyết định đầu tư</t>
  </si>
  <si>
    <t>Lũy kế vốn bố trí từ khởi công đến hết năm 2025</t>
  </si>
  <si>
    <t xml:space="preserve">Nhu cầu Kế hoạch 5 năm giai đoạn 2026-2030 </t>
  </si>
  <si>
    <t>Dự án chuyển tiếp từ giai đoạn 2021-2025 sang giai đoạn 2026-2030</t>
  </si>
  <si>
    <t>Dự án khởi công mới trong giai đoạn 2026-2030</t>
  </si>
  <si>
    <t>Dự án hoàn thành và bàn giao đưa vào sử dụng trong giai đoạn 2026-2030</t>
  </si>
  <si>
    <t>Dự án dự kiến hoàn thành sau năm 2030</t>
  </si>
  <si>
    <t>Dự án chuẩn bị đầu tư cho giai đoạn 2031-2035</t>
  </si>
  <si>
    <t>Biếu số 10</t>
  </si>
  <si>
    <t>CHI TIẾT NHU CẦU KẾ HOẠCH ĐẦU TƯ CÔNG TRUNG HẠN VỐN NGÂN SÁCH TRUNG ƯƠNG GIAI ĐOẠN 2026-2030</t>
  </si>
  <si>
    <t>CHI TIẾT NHU CẦU KẾ HOẠCH ĐẦU TƯ CÔNG TRUNG HẠN CÁC CHƯƠNG TRÌNH MTQG GIAI ĐOẠN 2026-2030</t>
  </si>
  <si>
    <t>NSH trung tâm xã Pú Xi mới</t>
  </si>
  <si>
    <t>NSH bản Ten Hon + Thẩm Nậm xã Tênh Phông</t>
  </si>
  <si>
    <t>Đường từ bản Nôm đi bản Hua Nạ</t>
  </si>
  <si>
    <t>Đường từ bản Chăn đi bản Hua Chăn xã Chiềng Đông</t>
  </si>
  <si>
    <t>Thủy lợi bản Kệt xã Quài Cang</t>
  </si>
  <si>
    <t>Đường Huổi Khạ - Pú Piến xã Mường Mùn (giai đoạn 2)</t>
  </si>
  <si>
    <t>Đường từ bản Phiêng Hoa - Á Lềnh, xã Phình Sáng</t>
  </si>
  <si>
    <t>Đường + ngầm bản Co Đứa xã Mường Khong</t>
  </si>
  <si>
    <t>Đường + ngầm bản Khong Nưa xã Mường Khong</t>
  </si>
  <si>
    <t>Đường vào bản Há Dùa xã Tênh Phông (GĐ2)</t>
  </si>
  <si>
    <t>Đường từ ngã ba đi Nà Đắng - bản Trạm Củ xã Ta Ma</t>
  </si>
  <si>
    <t>Đường từ TT xã Pú Xi - bản Pú Xi 2</t>
  </si>
  <si>
    <t>Đường từ bản Hua Mức III đi bản Thẩm Táng xã Pú Xi (Giai đoạn 1)</t>
  </si>
  <si>
    <t>KCH kênh nội đồng thủy lợi Chiềng Sinh II</t>
  </si>
  <si>
    <t>Đường bản Ly Xôm xã Chiềng Sinh</t>
  </si>
  <si>
    <t>Trường THCS Quài Nưa</t>
  </si>
  <si>
    <t>Đường bản Nậm Bay xã Nà Tòng</t>
  </si>
  <si>
    <t>Nhà văn hóa xã Pú Nhung</t>
  </si>
  <si>
    <t>Nhà văn hóa xã Chiềng Sinh</t>
  </si>
  <si>
    <t>Nhà văn hóa bản Muông xã Mường Thín</t>
  </si>
  <si>
    <t>Điểm trường mầm non + Tiểu học khu TĐC Á Lềnh xã Phình Sáng</t>
  </si>
  <si>
    <t>Kiên cố hóa các điểm trường mầm non Pá Tong, Co Phát, Co Muông - trường mầm non Sao Mai</t>
  </si>
  <si>
    <t>Nhà văn hóa xã Nà Tòng</t>
  </si>
  <si>
    <t>Đường bản Huổi Lóng + bãi rác xã Mùn Chung</t>
  </si>
  <si>
    <t>Nhà văn hóa xã Rạng Đông</t>
  </si>
  <si>
    <t>Nhà văn hóa xã Ta Ma</t>
  </si>
  <si>
    <t>Nước sinh hoạt bản Chu Lú</t>
  </si>
  <si>
    <t>Nhà văn hóa xã Pú Xi</t>
  </si>
  <si>
    <t>Đường vào khu dân cư Huổi Máu, xã Mường Khong</t>
  </si>
  <si>
    <t>Trường PTDTBT TH Bình Minh</t>
  </si>
  <si>
    <t>Trường PTDTBT TH Mường Mùn</t>
  </si>
  <si>
    <t>Trường PTDTBT THCS Ta Ma</t>
  </si>
  <si>
    <t>Trường PTDTBT THCS Phình Sáng</t>
  </si>
  <si>
    <t>Trường PTDTBT TH Nà Tòng</t>
  </si>
  <si>
    <t>Trường PTDTBT TH Nậm Din</t>
  </si>
  <si>
    <t>Bảo tồn phát huy giá trị văn hóa truyền thống và phát triển du lịch cộng đồng bản Lồng xã Tỏa Tình</t>
  </si>
  <si>
    <t>Dự án bố trí dân cư vùng có nguy cơ thiên tai đến định cư tại khu Á Lềnh, xã Phình Sáng, huyện Tuần Giáo</t>
  </si>
  <si>
    <t>Xã Pú Xi</t>
  </si>
  <si>
    <t>Xã Tênh Phông</t>
  </si>
  <si>
    <t>Xã Mường Khong</t>
  </si>
  <si>
    <t>Xã Phình Sáng</t>
  </si>
  <si>
    <t>Xã Chiềng Đông</t>
  </si>
  <si>
    <t>Xã Quài Cang</t>
  </si>
  <si>
    <t>Xã Mường Mùn</t>
  </si>
  <si>
    <t>Xã Ta Ma</t>
  </si>
  <si>
    <t>Xã Chiềng Sinh</t>
  </si>
  <si>
    <t>Xã Quài Nưa</t>
  </si>
  <si>
    <t>Xã Nà Tòng</t>
  </si>
  <si>
    <t>Xã Pú Nhung</t>
  </si>
  <si>
    <t>Xã Mường Thín</t>
  </si>
  <si>
    <t>Xã Mùn Chung</t>
  </si>
  <si>
    <t>Xã Rạng Đông</t>
  </si>
  <si>
    <t>Xã Nậm Din</t>
  </si>
  <si>
    <t>Xã Tỏa Tình</t>
  </si>
  <si>
    <t>Số 191/QĐ-UBND ngày 07/11/2022</t>
  </si>
  <si>
    <t>Số 153/QĐ-UBND ngày 05/10/2022</t>
  </si>
  <si>
    <t>Số 180/QĐ-UBND ngày 28/10/2022</t>
  </si>
  <si>
    <t>Số 181/QĐ-UBND ngày 31/10/2022</t>
  </si>
  <si>
    <t>Số 194/QĐ-UBND ngày 07/11/2022</t>
  </si>
  <si>
    <t>Số 179/QĐ-UBND ngày 28/10/2022</t>
  </si>
  <si>
    <t>Số 2201a/QĐ-UBND ngày 02/12/2022</t>
  </si>
  <si>
    <t>Số 196/QĐ-UBND ngày 07/11/2022</t>
  </si>
  <si>
    <t>Số 178/QĐ-UBND ngày 27/10/2022</t>
  </si>
  <si>
    <t>Số 177/QĐ-UBND ngày 27/10/2022</t>
  </si>
  <si>
    <t>Số 182/QĐ-UBND ngày 31/10/2022</t>
  </si>
  <si>
    <t>Số 183/QĐ-UBND ngày 01/11/2022</t>
  </si>
  <si>
    <t>Số 184/QĐ-UBND ngày 02/11/2022</t>
  </si>
  <si>
    <t>Số 136/QĐ-UBND ngày 31/8/2022</t>
  </si>
  <si>
    <t>Số 19/QĐ-UBND ngày 12/5/2023</t>
  </si>
  <si>
    <t>Số 21/QĐ-UBND ngày 12/5/2023</t>
  </si>
  <si>
    <t>Số 20/QĐ-UBND ngày 12/5/2023</t>
  </si>
  <si>
    <t xml:space="preserve">Số 111/QĐ-UBND ngày 26/11/2023 </t>
  </si>
  <si>
    <t xml:space="preserve">Số 110/QĐ-UBND ngày 25/11/2023 </t>
  </si>
  <si>
    <t xml:space="preserve">Số 114/QĐ-UBND ngày 26/11/2023 </t>
  </si>
  <si>
    <t xml:space="preserve">Số 112/QĐ-UBND ngày 26/11/2023 </t>
  </si>
  <si>
    <t xml:space="preserve">Số 109/QĐ-UBND ngày 25/11/2023 </t>
  </si>
  <si>
    <t xml:space="preserve">Số 113/QĐ-UBND ngày 26/11/2023 </t>
  </si>
  <si>
    <t xml:space="preserve">Số 115/QĐ-UBND ngày 26/11/2023 </t>
  </si>
  <si>
    <t xml:space="preserve">Số 108/QĐ-UBND ngày 25/11/2023 </t>
  </si>
  <si>
    <t xml:space="preserve">Số 116/QĐ-UBND ngày 26/11/2023 </t>
  </si>
  <si>
    <t xml:space="preserve">Số 105/QĐ-UBND ngày 25/11/2023 </t>
  </si>
  <si>
    <t xml:space="preserve">Số 106/QĐ-UBND ngày 25/11/2023 </t>
  </si>
  <si>
    <t xml:space="preserve">Số 107/QĐ-UBND ngày 25/11/2023 </t>
  </si>
  <si>
    <t>Số 188/QĐ-UBND ngày 07/11/2022</t>
  </si>
  <si>
    <t>Số 198/QĐ-UBND ngày 07/11/2022</t>
  </si>
  <si>
    <t>Số 187/QĐ-UBND ngày 04/11/2022</t>
  </si>
  <si>
    <t>Số 186/QĐ-UBND ngày 04/11/2022</t>
  </si>
  <si>
    <t>Số 189/QĐ-UBND ngày 07/11/2022</t>
  </si>
  <si>
    <t>Số  185/QĐ-UBND ngày 03/11/2022</t>
  </si>
  <si>
    <t>Số 117/QĐ-UBND ngày 26/11/2023</t>
  </si>
  <si>
    <t>Số 174/QĐ-UBND ngày 26/10/2022</t>
  </si>
  <si>
    <t>Cấp NSH cho 141 hộ dân và cơ quan hành chính</t>
  </si>
  <si>
    <t>6.017,68m đường GTNT cấp C</t>
  </si>
  <si>
    <t>5.261,82m đường GTNT cấp C</t>
  </si>
  <si>
    <t>Cấp nước tưới cho 12,75 ha lúa hai vụ</t>
  </si>
  <si>
    <t>Nhà đa năng DTxd 514m2</t>
  </si>
  <si>
    <t>8.973,66m đường GTNT cấp C</t>
  </si>
  <si>
    <t>4.395,21m đường GTNT cấp C</t>
  </si>
  <si>
    <t>1.721,53m đường GTNT cấp C</t>
  </si>
  <si>
    <t>531,51m đường GTNT cấp C</t>
  </si>
  <si>
    <t>2.213,36m đường GTNT cấp C</t>
  </si>
  <si>
    <t>5.922,03m đường GTNT cấp C</t>
  </si>
  <si>
    <t>3.556m đường GTNT cấp C</t>
  </si>
  <si>
    <t>6.504,26m đường GTNT cấp C</t>
  </si>
  <si>
    <t>09 phòng học, 10 phòng nội trú, 01 nhà đa năng</t>
  </si>
  <si>
    <t>18 phòng học + phòng đa năng; 18 phòng nội trú</t>
  </si>
  <si>
    <t>04 phòng học, 18 phòng nội trú, 01 nhà đa năng</t>
  </si>
  <si>
    <t>10 phòng học; 06 nội trú; 01 phòng ăn; 01 phòng công vụ</t>
  </si>
  <si>
    <t>06 phòng học; 04 phòng bộ môn; 12 phòng nội trú; 01 nhà đa năng</t>
  </si>
  <si>
    <t>06 phòng học; 01 nhà công vụ; 01 nhà bếp</t>
  </si>
  <si>
    <t>01 nhà hội trường; 01 nhà vệ sinh; 01 phụ trợ</t>
  </si>
  <si>
    <t>01 nhà đa năng; 01 phụ trợ</t>
  </si>
  <si>
    <t>01 nhà văn hóa; 01 nhà vệ sinh; Phụ trợ</t>
  </si>
  <si>
    <t>01 nhà đa năng; 01 nhà vệ sinh; phụ trợ</t>
  </si>
  <si>
    <t>Cấp NSH cho 71 hộ dân; UBND xã; trường học và trạm y tế</t>
  </si>
  <si>
    <t>Cấp NSH cho 137 hộ dân và trường mầm non</t>
  </si>
  <si>
    <t>8 phòng học; 01 nhà đa năng</t>
  </si>
  <si>
    <t>Cấp nước tưới cho 43,3 ha lúa hai vụ</t>
  </si>
  <si>
    <t>1.397m đường GTNT cấp C</t>
  </si>
  <si>
    <t>1.200m đường GTNT cấp C</t>
  </si>
  <si>
    <t>6.300m đường GTNT cấp C</t>
  </si>
  <si>
    <t>Trung tâm văn hóa huyện Tuần Giáo</t>
  </si>
  <si>
    <t>Nhóm B</t>
  </si>
  <si>
    <t>Thị trấn Tuần Giáo</t>
  </si>
  <si>
    <t>1427/QĐ-UBND; 14/8/2022</t>
  </si>
  <si>
    <t>Đường liên xã Nà Sáy - Mường khong</t>
  </si>
  <si>
    <t>Nhóm C</t>
  </si>
  <si>
    <t>Xã Nà Sáy, xã Mường Khong</t>
  </si>
  <si>
    <t>9,186km đường GTNT cấp B</t>
  </si>
  <si>
    <t>1428/QĐ-UBND; 14/8/2022</t>
  </si>
  <si>
    <t>Trường PTDTBT tiểu học Khoong Hin</t>
  </si>
  <si>
    <t>01 nhà (10 phòng học văn hóa, 2 phòng bộ môn); 01 nhà ban giám hiệu; 2 phòng công vụ giáo viên; 18 phòng nội trú; 01 nhà bảo vệ; 01 nhà bếp + ăn; và các hạng mục PT</t>
  </si>
  <si>
    <t>1429/QĐ-UBND; 14/8/2022</t>
  </si>
  <si>
    <t>Đường liên xã Rạng Đông - Nà Tòng</t>
  </si>
  <si>
    <t>Xã Rạng Đông, xã Nà Tòng</t>
  </si>
  <si>
    <t>12,3km quy mô đường GTNT cấp C</t>
  </si>
  <si>
    <t>2213/QĐ-UBND; 02/12/2022</t>
  </si>
  <si>
    <t>Trường Phổ thông dân tộc bán trú THCS Mùn Chung</t>
  </si>
  <si>
    <t>140/QĐ-UBND; 27/11/2023</t>
  </si>
  <si>
    <t>Đường Quốc lộ 6 - Khu du lịch nước nóng xã Quài Cang - xã Tỏa Tình</t>
  </si>
  <si>
    <t>Xã Quài Cang, xã Tỏa Tình</t>
  </si>
  <si>
    <t>1,316km đường đô thị tiêu chuẩn TCVN 13592:2022;  1,131km đường GTNT cấp C</t>
  </si>
  <si>
    <t>1954/QĐ-UBND; 30/11/2023</t>
  </si>
  <si>
    <t>Đường liên xã Chiềng Đông - Chiềng Sinh - Nà Sáy</t>
  </si>
  <si>
    <t>Xã Chiềng Đông, xã Chiềng Sinh, xã Nà Sáy</t>
  </si>
  <si>
    <t>6,534km đường GTNT cấp A</t>
  </si>
  <si>
    <t>1955/QĐ-UBND; 30/11/2023</t>
  </si>
  <si>
    <t>Trường PTDTBT THCS và Tiểu học Pú Xi</t>
  </si>
  <si>
    <t>1554/QĐ-UBND; 23/8/2024</t>
  </si>
  <si>
    <t>Đường giao thông bản Bông Ban + bản Băng Sản</t>
  </si>
  <si>
    <t>xã Quài Tở</t>
  </si>
  <si>
    <t>2,485 km đường GTNT cấp C</t>
  </si>
  <si>
    <t>Số 99/QĐ-UBND ngày 24/11/2023</t>
  </si>
  <si>
    <t>Đường giao thông Hới Nọ</t>
  </si>
  <si>
    <t>1,53km đường GTNT cấp C</t>
  </si>
  <si>
    <t>Số 100/QĐ-UBND ngày 24/11/2023</t>
  </si>
  <si>
    <t>Đường giao thông bản Ngúa</t>
  </si>
  <si>
    <t>2,511 km đường GTNT cấp C</t>
  </si>
  <si>
    <t>Số 101/QĐ-UBND ngày 24/11/2023</t>
  </si>
  <si>
    <t>Nâng cấp thủy lợi bản Có - bản Lạ</t>
  </si>
  <si>
    <t>Cung cấp nước cho 8ha lúa hai vụ</t>
  </si>
  <si>
    <t>Số 102/QĐ-UBND ngày 24/11/2023</t>
  </si>
  <si>
    <t>Đường giao thông bản Cuông + bản Giăng</t>
  </si>
  <si>
    <t>xã Quài Cang</t>
  </si>
  <si>
    <t>1,401 km đường GTNT cấp C</t>
  </si>
  <si>
    <t>Số 103/QĐ-UBND ngày 24/11/2023</t>
  </si>
  <si>
    <t>Đường giao thông bản Cang</t>
  </si>
  <si>
    <t>xã Quài Nưa</t>
  </si>
  <si>
    <t>0,512 km đường GTNT cấp C</t>
  </si>
  <si>
    <t>Số 104/QĐ-UBND ngày 24/11/2023</t>
  </si>
  <si>
    <t>Trụ sở xã Mường Khong</t>
  </si>
  <si>
    <t>xã Mường Khong</t>
  </si>
  <si>
    <t>1 nhà làm việc 3 tầng, 1 nhà ăn, 1 nhà công vụ, 1 nhà bảo vệ</t>
  </si>
  <si>
    <t>111/QĐ-UBND ngày 12/8/2022</t>
  </si>
  <si>
    <t>Đường giao thông bản Yên - Thẩm Xả xã Mường Thín (giai đoạn 2)</t>
  </si>
  <si>
    <t>xã Mường Thín</t>
  </si>
  <si>
    <t>2,924 km đường GTNT cấp C</t>
  </si>
  <si>
    <t xml:space="preserve">113/QĐ-UBND ngày 12/8/2022 </t>
  </si>
  <si>
    <t>Nhà văn hóa bản Lói xã Quài Tở</t>
  </si>
  <si>
    <t>1 nhà văn hóa, 1 nhà vệ sinh</t>
  </si>
  <si>
    <t>112/QĐ-UBND ngày 12/8/2022</t>
  </si>
  <si>
    <t>Dự án Đường từ bản Hồng Lực, xã Nà Sáy - bản Co Đứa, xã Mường Khong huyện Tuần Giáo</t>
  </si>
  <si>
    <t>Nà Sáy - Mường Khong</t>
  </si>
  <si>
    <t>53 ngày 14/01/2021</t>
  </si>
  <si>
    <t>Dự án Đường trung tâm xã Tênh Phông (Km1+967)- bản Thẳm Nặm, huyện Tuần Giáo</t>
  </si>
  <si>
    <t>Tênh Phông</t>
  </si>
  <si>
    <t>1491 ngày 30/12/2020</t>
  </si>
  <si>
    <t>Hạ tầng nhà máy xử lý rác thải huyện Tuần Giáo.</t>
  </si>
  <si>
    <t>87 ngày 13/09/2021</t>
  </si>
  <si>
    <t>Công viên cây xanh trung tâm huyện Tuần Giáo</t>
  </si>
  <si>
    <t xml:space="preserve">184,3m2 đường GT. Lát gạch + các hạng mục phụ trợ </t>
  </si>
  <si>
    <t>77 ngày 18/08/2021</t>
  </si>
  <si>
    <t>Đường từ ngầm Chiềng An đến khối Đoàn Kết</t>
  </si>
  <si>
    <t>76 ngày 16/08/2021</t>
  </si>
  <si>
    <t>Trung tâm giáo dục nghề nghiệp và giáo dục thường xuyên huyện Tuần Giáo</t>
  </si>
  <si>
    <t>71 ngày 06/08/2021</t>
  </si>
  <si>
    <t>2194 m2 đường bê tông, 1800m2 cây xanh thảm cỏ, 209m XD hệ thống mới đường dây 22kv…</t>
  </si>
  <si>
    <t>147 ngày 18/12/2023</t>
  </si>
  <si>
    <t>KCM 2024</t>
  </si>
  <si>
    <t>Hạ tầng nút giao thông ngã ba khu vực dốc Đỏ thị trấn Tuần Giáo</t>
  </si>
  <si>
    <t>140m kè ốp bê tông, 752,93m2 lát gạch…</t>
  </si>
  <si>
    <t>146 ngày 08/12/2023</t>
  </si>
  <si>
    <t>3,1km đường GTNT loại C</t>
  </si>
  <si>
    <t>4,44km đường GTNT loại C</t>
  </si>
  <si>
    <t>Tường hướng dòng cao 2,3m , kênh dẫn 15m, bể lắng cát 6,3m</t>
  </si>
  <si>
    <t>Rạng đông - Phình Sáng</t>
  </si>
  <si>
    <t>2098 ngày 14/11/2022</t>
  </si>
  <si>
    <t>Pú Xi, Tỏa Tình, Mường Mùn, Tênh Phông, Quài Tở</t>
  </si>
  <si>
    <t>XD 08 đoạn tuyến đường dây trung thế, chiều dài 31,275km</t>
  </si>
  <si>
    <t>1397 ngày 8/8/2024</t>
  </si>
  <si>
    <t>18 phòng nhà lớp học, 08 nhà bộ môn</t>
  </si>
  <si>
    <t>26,4 km  đường GTNT loại B</t>
  </si>
  <si>
    <t>Đường từ bản Co Đứa - TT xã Mường Khong, huyện Tuần Giáo</t>
  </si>
  <si>
    <t xml:space="preserve"> 1334; ngày 09/12/2020 </t>
  </si>
  <si>
    <t>Mường Khong</t>
  </si>
  <si>
    <t>1,84Km đường cấp VI miền núi</t>
  </si>
  <si>
    <t>3,1Km đường cấp VI miền núi</t>
  </si>
  <si>
    <t>Sân Vận động huyện Tuần Giáo</t>
  </si>
  <si>
    <t>CBDT năm 2024</t>
  </si>
  <si>
    <t>Trụ sở thị trấn Tuần Giáo</t>
  </si>
  <si>
    <t>Trụ sở xã Quài Cang</t>
  </si>
  <si>
    <t>Đường từ bản Phình Cứ đến bãi Phiêng Vang (giai đoạn 1)</t>
  </si>
  <si>
    <t>Cải tạo 09 phòng học, XD nhà làm việc 2 tầng</t>
  </si>
  <si>
    <t>CBDT 2025</t>
  </si>
  <si>
    <t>992; ngày 31/5/2021</t>
  </si>
  <si>
    <t xml:space="preserve">Ngân sách Trung ương </t>
  </si>
  <si>
    <t>Dự án bảo vệ và phát triển rừng bền vững tỉnh Điện Biên giai đoạn 2021-2025</t>
  </si>
  <si>
    <t>Huyện Tuần Giáo</t>
  </si>
  <si>
    <t>945; ngày 28/5/2021</t>
  </si>
  <si>
    <t>*</t>
  </si>
  <si>
    <t>Nhà lớp học 3 tầng 12 phòng</t>
  </si>
  <si>
    <t>Nhà lớp học 4 phòng + 6 phòng chức năng; Nhà nội trú 18 phòng</t>
  </si>
  <si>
    <t>Nhà văn hóa bản Bông ban xã Quài Tở</t>
  </si>
  <si>
    <t>Nhà văn hóa bản Hua Sa B xã Tỏa Tình</t>
  </si>
  <si>
    <t>Xã Quài Tở</t>
  </si>
  <si>
    <t>79/QĐ-UBND ngày 23/11/2023</t>
  </si>
  <si>
    <t>110/QĐ-UBND ngày 27/11/2023</t>
  </si>
  <si>
    <t>Hỗ trợ nhà ở</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</si>
  <si>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</si>
  <si>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dân tộc thiểu số và miền núi</t>
  </si>
  <si>
    <t xml:space="preserve">Nhà văn hóa 350 chỗ, sân lát đá 5000m2 </t>
  </si>
  <si>
    <t>HTX nông sản sạch tây bắc</t>
  </si>
  <si>
    <t>HTX nông, lâm sản và dịch vụ</t>
  </si>
  <si>
    <t>Hỗ trợ về nhà ở theo Quyết định 22/2013/QĐ-TTg</t>
  </si>
  <si>
    <t>Dự án 1: Giải quyết tình trạng thiếu đất ở, nhà ở, đất sản xuất, nước sinh hoạt</t>
  </si>
  <si>
    <t>Dự án 2: Quy hoạch, sắp xếp, bố trí ổn định dân cư ở những nơi cần thiết</t>
  </si>
  <si>
    <t>Dự án 4: Đầu tư cơ sở hạ tầng thiết yếu, phục vụ sản xuất, đời sống trong vùng đồng bào dân tộc thiểu số và miền núi và các đơn vị sự nghiệp công của lĩnh vực dân tộc</t>
  </si>
  <si>
    <t>Dự án 5: Phát triển giáo dục đào tạo nâng cao chất lượng nguồn nhân lực</t>
  </si>
  <si>
    <t>Dự án 6: Bảo tồn phát huy giá trị văn hóa truyền thống tốt đẹp của các dân tộc thiểu số gắn với phát triển du lịch</t>
  </si>
  <si>
    <t>Đường giao thông bản Yên - Thẳm Xả xã Mường Thín</t>
  </si>
  <si>
    <t>Đường Nậm Cá - Hồng Lực xã Nà Sáy</t>
  </si>
  <si>
    <t xml:space="preserve">Bản đặc biệt khó khăn (01 bản) Đường nội bản Dửn - Giai đoạn 2 </t>
  </si>
  <si>
    <t>Điểm trường mầm non Chiềng Ban xã Mùn Chung</t>
  </si>
  <si>
    <t>Đường bản Hán xã Quài Cang</t>
  </si>
  <si>
    <t>Nhà văn hoá bản Co Đứa xã Mường Khong</t>
  </si>
  <si>
    <t>Xã Nà Sáy</t>
  </si>
  <si>
    <t>Nước sinh hoạt trung tâm xã Nà Tòng</t>
  </si>
  <si>
    <t>Đường QL279 - TT xã Pú Nhung</t>
  </si>
  <si>
    <t>Đường từ bản Nà Sáy 1 đến Pa Cá xã Nà Sáy</t>
  </si>
  <si>
    <t>Đường BT nội bản Chứn xã Mường Thín</t>
  </si>
  <si>
    <t>Đường  giao thông từ bản Sáng đến bản Ten Cá xã Quài Cang</t>
  </si>
  <si>
    <t>Nhà văn hóa xã Quài Cang</t>
  </si>
  <si>
    <t>Nhà văn hóa xã Mường Khong</t>
  </si>
  <si>
    <t>Nhà văn hóa xã Tênh Phông</t>
  </si>
  <si>
    <t>Tỷ lệ giải ngân (%)</t>
  </si>
  <si>
    <t>Kè khu lâm trường và khu dân cư khối Sơn Thủy thị trấn Tuần Giáo, huyện Tuần Giáo</t>
  </si>
  <si>
    <t>Trụ sở xã Tỏa Tình huyện Tuần Giáo</t>
  </si>
  <si>
    <t>Trường THCS xã Nà Sáy, huyện Tuần Giáo</t>
  </si>
  <si>
    <t>Đường Nậm Din - Khua Trá huyện Tuần Giáo</t>
  </si>
  <si>
    <t>Đường Phiêng Pi - Trại Phong huyện Tuần Giáo</t>
  </si>
  <si>
    <t>Đường nội cụm trung tâm cụm xã Nà Sáy</t>
  </si>
  <si>
    <t>Đường giao thông xã Ẳng Cang, huyện Tuần Giáo</t>
  </si>
  <si>
    <t>Kè chống sạt lở khu dân cư khu vực thị trấn Tuần Giáo</t>
  </si>
  <si>
    <t>Sửa chữa đường Mường Khong, bản Huổi Nôm, huyện Tuần Giáo</t>
  </si>
  <si>
    <t>Trường mầm non Mường Mùn xã Mường Mùn huyện Tuần Giáo</t>
  </si>
  <si>
    <t>TT Tuần Giáo</t>
  </si>
  <si>
    <t xml:space="preserve">Xã Nà Sáy </t>
  </si>
  <si>
    <t>Xã Ẳng Cang</t>
  </si>
  <si>
    <t>Biếu số 4</t>
  </si>
  <si>
    <t>CHI TIẾT TÌNH HÌNH THỰC HIỆN KẾ HOẠCH ĐẦU TƯ CÔNG TRUNG HẠN VỐN NGÂN SÁCH TRUNG ƯƠNG (VỐN NƯỚC NGOÀI) GIAI ĐOẠN 2021-2025</t>
  </si>
  <si>
    <t>TT</t>
  </si>
  <si>
    <t>Nhà tài trợ</t>
  </si>
  <si>
    <t>Ngày ký kết Hiệp định</t>
  </si>
  <si>
    <t>Ngày kết thúc Hiệp định</t>
  </si>
  <si>
    <t xml:space="preserve">Số quyết định </t>
  </si>
  <si>
    <t xml:space="preserve">Tổng số (tất cả các nguồn vốn) </t>
  </si>
  <si>
    <t xml:space="preserve">Trong đó: </t>
  </si>
  <si>
    <t>KH vốn nước ngoài</t>
  </si>
  <si>
    <t>Ước Giải ngân</t>
  </si>
  <si>
    <t>Dự kiến KH vốn nước ngoài</t>
  </si>
  <si>
    <r>
      <t xml:space="preserve">Tổng số (tất cả các nguồn vốn) </t>
    </r>
    <r>
      <rPr>
        <vertAlign val="superscript"/>
        <sz val="11"/>
        <rFont val="Times New Roman"/>
        <family val="1"/>
      </rPr>
      <t>(2)</t>
    </r>
  </si>
  <si>
    <t>Vốn đối ứng</t>
  </si>
  <si>
    <r>
      <t>Vốn nước ngoài (theo Hiệp định)</t>
    </r>
    <r>
      <rPr>
        <vertAlign val="superscript"/>
        <sz val="11"/>
        <rFont val="Times New Roman"/>
        <family val="1"/>
      </rPr>
      <t>(2)</t>
    </r>
  </si>
  <si>
    <t>Trong đó: Thu hồi các khoản vốn ứng trước NSTW</t>
  </si>
  <si>
    <t>Vốn nước ngoài (tính theo tiền Việt)  đưa vào cân đối NSTW</t>
  </si>
  <si>
    <t>Vay lại</t>
  </si>
  <si>
    <r>
      <t xml:space="preserve">Tổng số </t>
    </r>
    <r>
      <rPr>
        <vertAlign val="superscript"/>
        <sz val="11"/>
        <rFont val="Times New Roman"/>
        <family val="1"/>
      </rPr>
      <t>(2)</t>
    </r>
  </si>
  <si>
    <t>Tính bằng nguyên tệ</t>
  </si>
  <si>
    <t>Quy đổi ra tiền Việt</t>
  </si>
  <si>
    <t>Đưa vào cân đối NSTW</t>
  </si>
  <si>
    <t>Biếu số 7</t>
  </si>
  <si>
    <t>CHI TIẾT TÌNH HÌNH THỰC HIỆN KẾ HOẠCH ĐẦU TƯ CÔNG TRUNG HẠN VỐN NGUỒN THU HỢP PHÁP CỦA CÁC CƠ QUAN NHÀ NƯỚC, ĐƠN VỊ SỰ NGHIỆP CÔNG LẬP DÀNH ĐỂ ĐẦU TƯ GIAI ĐOẠN 2021-2025</t>
  </si>
  <si>
    <t>Trong đó: vốn vốn từ nguồn thu hợp pháp</t>
  </si>
  <si>
    <t>Trong đó: vốn từ nguồn thu hợp pháp</t>
  </si>
  <si>
    <t>ĐƠN VỊ SỰ NGHIỆP: ….</t>
  </si>
  <si>
    <t>CHI TIẾT NHU CẦU KẾ HOẠCH ĐẦU TƯ CÔNG TRUNG HẠN VỐN NGÂN SÁCH TRUNG ƯƠNG (VỐN NƯỚC NGOÀI) GIAI ĐOẠN 2026-2030</t>
  </si>
  <si>
    <t>Biếu số 13</t>
  </si>
  <si>
    <t>CHI TIẾT NHU CẦU KẾ HOẠCH ĐẦU TƯ CÔNG TRUNG HẠN VỐN NGUỒN THU HỢP PHÁP CỦA CÁC CƠ QUAN NHÀ NƯỚC, ĐƠN VỊ SỰ NGHIỆP CÔNG LẬP DÀNH ĐỂ ĐẦU TƯ GIAI ĐOẠN 2026-2030</t>
  </si>
  <si>
    <t>ĐƠN VỊ SỰ NGHIỆP:…</t>
  </si>
  <si>
    <t>Đường trung tâm xã Tênh Phông (Km1+967)- bản Thẳm Nặm, huyện Tuần Giáo</t>
  </si>
  <si>
    <t>Đường từ bản Hồng Lực, xã Nà Sáy - bản Co Đứa, xã Mường Khong huyện Tuần Giáo</t>
  </si>
  <si>
    <t>Hạ tầng khu đất Phòng Văn hóa + Bãi chiếu phim + Thiết bị sách</t>
  </si>
  <si>
    <t>Nâng cấp đường QL6-TT xã Rạng Đông - TT xã Phình Sáng - Phảng Củ, huyện Tuần Giáo</t>
  </si>
  <si>
    <t xml:space="preserve">Cấp điện nông thôn từ lưới điện Quốc gia (Chương trình '' Bừng sáng Điện Biên'') - huyện Tuần Giáo </t>
  </si>
  <si>
    <t>Đường Rạng Đông - Ta Ma, huyện Tuần Giáo</t>
  </si>
  <si>
    <t>Xã Rạng Động - Ta Ma</t>
  </si>
  <si>
    <t>4,44 km đường GTNT loại C</t>
  </si>
  <si>
    <t>2,063 km đường giao thông; 979,98m kè lan can dọc suối</t>
  </si>
  <si>
    <t>Trường trung học cơ sở thị trấn Tuần Giáo, tỉnh Điện Biên</t>
  </si>
  <si>
    <t>Dự kiến vốn 2016-2030</t>
  </si>
  <si>
    <t>Dự án 1: Giải quyết tình trạng thiếu đất ở, nhà ở, đất sản xuất và nước sinh hoạt</t>
  </si>
  <si>
    <t>-</t>
  </si>
  <si>
    <t>Hỗ trợ chuyển đổi nghề (sự nghiệp giáo dục, đào tạo, dạy nghề)</t>
  </si>
  <si>
    <t>Hỗ trợ nước sinh hoạt phân tán (sự nghiệp kinh tế)</t>
  </si>
  <si>
    <t xml:space="preserve"> + Sự nghiệp kinh tế</t>
  </si>
  <si>
    <t xml:space="preserve"> + Đảm bảo xã hội</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</si>
  <si>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</si>
  <si>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</si>
  <si>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 xml:space="preserve"> Tiểu dự án 1: Phát triển kinh tế nông, lâm nghiệp bền vững gắn với bảo vệ rừng và nâng cao thu nhập cho người dân</t>
  </si>
  <si>
    <t>Tiểu dự án 2: Hỗ trợ phát triển sản xuất theo chuỗi giá trị, vùng trồng dược liệu quý, thúc đẩy khởi sự kinh doanh, khởi nghiệp và thu hút đầu tư vùng đồng bào DTTS&amp;MN</t>
  </si>
  <si>
    <t xml:space="preserve"> + Sự nghiệp y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</si>
  <si>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</si>
  <si>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</si>
  <si>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</si>
  <si>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Tiểu dự án 2: Bồi dưỡng kiến thức dân tộc, đào tạo dự bị đại học, đại học và sau đại học đáp ứng nhu cầu nhân lực cho vùng đồng bào DTTS&amp;MN(sự nghiệp giáo dục, đào tạo, dạy nghề)</t>
  </si>
  <si>
    <t>Tiểu dự án 3: Dự án phát triển giáo dục nghề nghiệp và giải quyết việc làm cho người lao động vùng DTTS&amp;MN (sự nghiệp giáo dục, đào tạo,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</si>
  <si>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</si>
  <si>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t>
  </si>
  <si>
    <t xml:space="preserve">Dự án 8: Thực hiện bình đẳng và giải quyết những vấn đề cấp thiết đối với phụ nữ và trẻ em </t>
  </si>
  <si>
    <t xml:space="preserve">Dự án 9: Đầu tư phát triển nhóm dân tộc thiểu số rất ít người và nhóm dân tộc còn nhiều khó khăn </t>
  </si>
  <si>
    <t>Tiểu dự án 1: Đầu tư phát triển KT-XH các dân tộc còn gặp nhiều khó khăn, dân tộc có khó khăn đặc thù (sự nghiệp văn hóa thông tin)</t>
  </si>
  <si>
    <t>Tiểu dự án 2: Giảm thiểu tình trạng tảo hôn và hôn nhân cận huyết thống trong vùng đồng bào dân tộc thiểu số và miền núi (đảm bảo xã hội)</t>
  </si>
  <si>
    <t>xã+PDT</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</si>
  <si>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</si>
  <si>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</si>
  <si>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</si>
  <si>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</si>
  <si>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Dự án 1</t>
  </si>
  <si>
    <t>Tiểu Dự án 1 Dự án 1</t>
  </si>
  <si>
    <t>1.2</t>
  </si>
  <si>
    <t>Tiểu Dự án 2 Dự án 1</t>
  </si>
  <si>
    <t>Dự án 2</t>
  </si>
  <si>
    <t>Dự án 3</t>
  </si>
  <si>
    <t>3.1</t>
  </si>
  <si>
    <t>Tiểu Dự án 1 Dự án 3</t>
  </si>
  <si>
    <t>3.2</t>
  </si>
  <si>
    <t>Tiểu Dự án 2 Dự án 3</t>
  </si>
  <si>
    <t>Dự án 4</t>
  </si>
  <si>
    <t>4.1</t>
  </si>
  <si>
    <t>Tiểu Dự án 1 Dự án 4</t>
  </si>
  <si>
    <t>4.2</t>
  </si>
  <si>
    <t>Tiểu Dự án 2 Dự án 4</t>
  </si>
  <si>
    <t>4.3</t>
  </si>
  <si>
    <t>Tiểu Dự án 3 Dự án 4</t>
  </si>
  <si>
    <t>Dự án 5</t>
  </si>
  <si>
    <t>Dự án 6</t>
  </si>
  <si>
    <t>6.1</t>
  </si>
  <si>
    <t>Tiểu Dự án 1 Dự án 6</t>
  </si>
  <si>
    <t>6.2</t>
  </si>
  <si>
    <t>Tiểu Dự án 2 Dự án 6</t>
  </si>
  <si>
    <t>Dự án 7</t>
  </si>
  <si>
    <t>7.1</t>
  </si>
  <si>
    <t>Tiểu Dự án 1 Dự án 7</t>
  </si>
  <si>
    <t>7.2</t>
  </si>
  <si>
    <t>Tiểu Dự án 2 Dự án 7</t>
  </si>
  <si>
    <t>Nội dung thành phần số 01:Nâng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</si>
  <si>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</si>
  <si>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02: Phát triển hạ tầng kinh tế - xã hội, cơ bản đồng bộ, hiện đại, đảm bảo kết nối nông thôn - đô thị và kết nối các vùng miền</t>
  </si>
  <si>
    <t>Nội dung 02: Hoàn thiện và nâng cao chất lượng hệ thống thủy lợi và phòng chống thiên tai cấp xã, huyện, đảm bảo bền vững và thích ứng với biến đổi khí hậu</t>
  </si>
  <si>
    <t>Nội dung 05: Xây dựng và hoàn thiện hệ thống cơ sở vật chất văn hóa thể thao cấp xã, thôn, các trung tâm văn hóa - thể thao huyện; tu bổ, tôn tạo các di sản văn hóa gắn với phát triển du lịch nông thôn</t>
  </si>
  <si>
    <t>Nội dung 06: Đầu tư xây dựng hệ thống cơ sở hạ tầng thương mại nông thôn, chợ an toàn thực phẩm cấp xã; các chợ trung tâm, chợ đầu mối, trung tâm thu mua - cung ứng nông sản an toàn cấp huyện; trung tâm kỹ thuật nông nghiệp; hệ thống trung tâm cung ứng nông sản hiện đại</t>
  </si>
  <si>
    <t>Nội dung 07: Tập trung đầu tư cơ sở hạ tầng đồng bộ các vùng nguyên liệu tập trung gắn với liên kết chuỗi giá trị, cơ sở hạ tầng các cụm làng nghề, ngành nghề nông thôn</t>
  </si>
  <si>
    <t xml:space="preserve">Nội dung 09: Phát triển, hoàn thiện hệ thống cơ sở hạ tầng số, chuyển đổi số trong nông nghiệp, nông thôn </t>
  </si>
  <si>
    <t>Nội dung 11: Tập trung xây dựng cơ sở hạ tầng bảo vệ môi trường nông thôn; thu hút các doanh nghiệp đầu tư các khu xử lý chất thải tập trung quy mô liên huyện, liên tỉnh; đầu tư hạ tầng các điểm tập kết, trung chuyển chất thải rắn sinh hoạt; xây dựng các mô hình xử lý chất thải sinh hoạt quy mô tập trung (cấp huyện và liên huyện), ứng dụng công nghệ tiên tiến, hiện đại, thân thiện với môi trường; đầu tư, cải tạo, nâng cấp đồng bộ hệ thống thu gom, thoát nước thải và các công trình xử lý nước thải sinh hoạt tập trung và tại chỗ phù hợp; trong đó có phát triển các mô hình xử lý nước thải sinh hoạt quy mô hộ gia đình, cấp thôn</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</si>
  <si>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</si>
  <si>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</si>
  <si>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02: Xây dựng và phát triển hiệu quả các vùng nguyên liệu tập trung, cơ giới hóa đồng bộ, nâng cao năng lực chế biến và bảo quản nông sản theo các mô hình liên kết sản xuất theo chuỗi giá trị gắn với tiêu chuẩn chất lượng và mã vùng nguyên liệu; ứng dụng công nghệ cao trong sản xuất nông nghiệp hiện đại, chuyển đổi cơ cấu sản xuất, góp phần thúc đẩy chuyển đổi số trong nông nghiệp</t>
  </si>
  <si>
    <t>Nội dung 4: Triển khai Chương trình mỗi xã một sản phẩm (OCOP) gắn với lợi thế vùng miền</t>
  </si>
  <si>
    <t>Nội dung 05: Nâng cao hiệu quả hoạt động của các hình thức tổ chức sản xuất trong đó, ưu tiên hỗ trợ các hợp tác xã nông nghiệp ứng dụng công nghệ cao liên kết theo chuỗi giá trị; thu hút khuyến khích doanh nghiệp đầu tư vào nông nghiệp, nông thôn; thúc đẩy thực hiện bảo hiểm trong nông nghiệp</t>
  </si>
  <si>
    <t>Nội dung 06: Nâng cao hiệu quả hoạt động của các hệ thống kết nối, xúc tiến tiêu thụ nông sản; đa dạng hoá hệ thống kênh phân phối, tiêu thụ đảm bảo bền vững trước các biến động của thiên tai, dịch bệnh, trong đó ưu tiên phát triển thương mại điện tử; nâng cao chất lượng nguồn nhân lực thương mại nông thôn gắn với việc đáp ứng các tiêu chí cơ sở hạ tầng thương mại nông thôn và đáp ứng nhu cầu thị trường</t>
  </si>
  <si>
    <t>Nội dung 07: Tiếp tục thực hiện có hiệu quả Chương trình khoa học công nghệ phục vụ xây dựng NTM giai đoạn 2021 - 2025</t>
  </si>
  <si>
    <t>Nội dung 8: Thực hiện hiệu quả chương trình phát triển du lịch nông thông trong xây dựng nông thôn mới</t>
  </si>
  <si>
    <t>Nội dung 09: Tiếp tục nâng cao chất lượng đào tạo nghề cho lao động nông thôn, gắn với nhu cầu của thị trường; hỗ trợ thúc đẩy và phát triển các mô hình khởi nghiệp, sáng tạo ở nông thôn</t>
  </si>
  <si>
    <t>Nội dung thành phần số 06: Nâng cao chất lượng đời sống văn hóa của người dân nông thôn; bảo tồn và phát huy các giá trị văn hóa truyền thống theo hướng bền vững gắn với phát triển du lịch nông thôn</t>
  </si>
  <si>
    <t>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</si>
  <si>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Nội dung 02: Tăng cường kiểm kê, ghi danh các di sản văn hóa; bảo tồn và phát huy di sản văn hóa; nghiên cứu, mở rộng mô hình kết nối văn hóa truyền thống và văn hóa mới, đảm bảo đa dạng về văn hóa vùng miền, dân tộc phục vụ phát triển du lịch</t>
  </si>
  <si>
    <t>Nội dung thành phần số 07: Nâng cao chất lượng môi trường, xây dựng cảnh quan nông thôn sáng - xanh - sạch - đẹp, an toàn; giữ gìn và khôi phục cảnh quan truyền thống nông thôn</t>
  </si>
  <si>
    <t>Nội dung 01: Xây dựng và tổ chức hướng dẫn thực hiện các Đề án/Kế hoạch tổ chức phân loại, thu gom, vận chuyển chất thải rắn trên địa bàn huyện đảm bảo theo quy định; phát triển, nhân rộng các mô hình phân loại chất thải tại nguồn phát sinh</t>
  </si>
  <si>
    <t>Nội dung 03: Đẩy mạnh xử lý, khắc phục ô nhiễm và cải thiện chất lượng môi trường tại những khu vực tập trung nhiều nguồn thải, những nơi gây ô nhiễm môi trường nghiêm trọng và các khu vực mặt nước bị ô nhiễm; sử dụng hiệu quả và tiết kiệm các nguồn tài nguyên</t>
  </si>
  <si>
    <t>Nội dung 05: Giữ gìn và khôi phục cảnh quan truyền thống của nông thôn Việt Nam; tập trung phát triển các mô hình thôn, xóm sáng, xanh, sạch, đẹp, an toàn; khu dân cư kiểu mẫu</t>
  </si>
  <si>
    <t>Nội dung 07: Triển khai hiệu quả Chương trình “Tăng cường bảo vệ môi trường, an toàn thực phẩm và cấp nước sạch nông thôn trong xây dựng NTM giai đoạn 2021 - 2025</t>
  </si>
  <si>
    <t>Nội dung thành phần số 08: Đẩy mạnh và nâng cao chất lượng các dịch vụ hành chính công; nâng cao chất lượng hoạt động của chính quyền cơ sở; thúc đẩy quá trình chuyển đổi số trong NTM, tăng cường ứng dụng công nghệ thông tin, công nghệ số, xây dựng NTM thông minh; bảo đảm và tăng cường khả năng tiếp cận pháp luật cho người dân; tăng cường giải pháp nhằm đảm bảo bình đẳng giới và phòng chống bạo lực trên cơ sở giới</t>
  </si>
  <si>
    <t xml:space="preserve"> -</t>
  </si>
  <si>
    <t>Nội dung 02: Tăng cường ứng dụng công nghệ thông tin trong thực hiện các dịch vụ hành chính công nhằm nâng cao chất lượng giải quyết thủ tục hành chính theo hướng minh bạch, công khai và hiệu quả ở các cấp (xã, huyện, tỉnh); gắn mã, cập nhật, thông báo và gắn biển địa chỉ số cho từng hộ gia đình và các cơ quan, tổ chức trên địa bàn nông thôn gắn với bản đồ số Việt Nam; bồi dưỡng, tập huấn kiến thức, kỹ năng số và an toàn thông tin cho cán bộ cấp xã; phổ biến kiến thức, nâng cao kỹ năng số và năng lực tiếp cận thông tin cho người dân nông thôn</t>
  </si>
  <si>
    <t>Nội dung 03: Triển khai hiệu quả Chương trình chuyển đổi số trong xây dựng NTM, hướng tới NTM thông minh giai đoạn 2021 - 2025</t>
  </si>
  <si>
    <t>Nội dung 04: Tăng cường hiệu quả công tác phổ biến, giáo dục pháp luật, hòa giải ở cơ sở, giải quyết hòa giải, mâu thuẫn ở khu vực nông thôn</t>
  </si>
  <si>
    <t>Nội dung 05: Nâng cao nhận thức, thông tin về trợ giúp pháp lý; tăng cường khả năng thụ hưởng dịch vụ trợ giúp pháp lý</t>
  </si>
  <si>
    <t>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</si>
  <si>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Nội dung thành phần số 09: Nâng cao chất lượng, phát huy vai trò của Mặt trận Tổ quốc Việt Nam và các tổ chức chính trị - xã hội trong xây dựng NTM</t>
  </si>
  <si>
    <t>Nội dung 01: Tiếp tục tổ chức triển khai Cuộc vận động “Toàn dân đoàn kết xây dựng NTM, đô thị văn minh”; nâng cao hiệu quả thực hiện công tác giám sát và phản biện xã hội trong xây dựng NTM; tăng cường vận động, phát huy vai trò làm chủ của người dân trong xây dựng NTM; nâng cao hiệu quả việc lấy ý kiến sự hài lòng của người dân về kết quả xây dựng NTM</t>
  </si>
  <si>
    <t>Nội dung 02: Triển khai hiệu quả phong trào “Nông dân thi đua sản xuất kinh doanh giỏi, đoàn kết giúp nhau làm giàu và giảm nghèo bền vững”; xây dựng các Chi hội nông dân nghề nghiệp, Tổ hội nông dân nghề nghiệp theo nguyên tắc “5 tự” và “5 cùng</t>
  </si>
  <si>
    <t>Nội dung 03: Triển khai hiệu quả Đề án “Hỗ trợ phụ nữ khởi nghiệp giai đoạn 2017-2025</t>
  </si>
  <si>
    <t>Nội dung 04: Thúc đẩy chương trình khởi nghiệp, thanh niên làm kinh tế; triển khai hiệu quả Chương trình trí thức trẻ tình nguyện tham gia xây dựng NTM</t>
  </si>
  <si>
    <t>Nội dung số 05: Vun đắp, gìn giữ giá trị tốt đẹp và phát triển hệ giá trị gia đình Việt Nam; thực hiện Cuộc vận động “Xây dựng gia đình 5 không, 3 sạch</t>
  </si>
  <si>
    <t>Nội dung thành phần số 10: Giữ vững quốc phòng, an ninh và trật tự xã hội nông thôn</t>
  </si>
  <si>
    <t>Nội dung 01: Tăng cường công tác bảo đảm an ninh, trật tự ở địa bàn nông thôn, phát hiện, giải quyết kịp thời các nguy cơ tiềm ẩn về an ninh quốc gia, trật tự an toàn xã hội, những vấn đề phức tạp nảy sinh ngay từ đầu, từ nơi xuất phát và ngay tại cơ sở; đồng thời phải sẵn sàng các phương án để đối phó kịp thời và hiệu quả khi xảy ra tình huống phức tạp theo phương châm “bốn tại chỗ”, hạn chế để hình thành các điểm nóng phức tạp về an ninh, trật tự...; nâng cao chất lượng, hiệu quả phong trào toàn dân bảo vệ an ninh Tổ quốc; củng cố, xây dựng, nhân rộng các mô hình tổ chức quần chúng tham gia bảo vệ an ninh, trật tự ở cơ sở theo hướng tự phòng, tự quản, tự vệ, tự hòa giải...; triển khai hiệu quả Chương trình nâng cao chất lượng, hiệu quả thực hiện tiêu chí an ninh, trật tự trong xây dựng nông thôn mới giai đoạn 2021 - 2025</t>
  </si>
  <si>
    <t>Nội dung 02: Xây dựng lực lượng dân quân vững mạnh, rộng khắp, hoàn thành các chỉ tiêu quân sự, quốc phòng được giao; góp phần xây dựng nền quốc phòng toàn dân, thế trận quốc phòng toàn dân gắn với nền an ninh nhân dân, thế trận an ninh nhân dân; tích cực xây dựng địa bàn nông thôn vững mạnh toàn diện, bảo đảm giữ vững tiêu chí quân sự, quốc phòng trong xây dựng NTM</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</si>
  <si>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</si>
  <si>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</si>
  <si>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Nội dung 02: Tiếp tục tăng cường nâng cao năng lực, chuyển đổi nhận thức, tư duy cho đội ngũ cán bộ làm công tác xây dựng NTM các cấp, đặc biệt cán bộ cơ sở</t>
  </si>
  <si>
    <t>Nội dung 03: Đào tạo, tập huấn nhằm nâng cao nhận thức và chuyển đổi tư duy của người dân và cộng đồng về phát triển kinh tế nông nghiệp và xây dựng NTM</t>
  </si>
  <si>
    <t>Nội dung 04: Đẩy mạnh, đa dạng hình thức thông tin, truyền thông nhằm nâng cao nhận thức, chuyển đổi tư duy của cán bộ, người dân về xây dựng NTM; thực hiện có hiệu quả công tác truyền thông về xây dựng NTM</t>
  </si>
  <si>
    <t>Lĩnh vực đầu tư: Xây dựng</t>
  </si>
  <si>
    <t>Nâng cấp nhà khách UBND huyện</t>
  </si>
  <si>
    <t xml:space="preserve">Nhà ăn + nhà nghỉ 3 tầng DTxd 800 m2; </t>
  </si>
  <si>
    <t>Lĩnh vực đầu tư: giao thông</t>
  </si>
  <si>
    <t>Đường từ bản Xá Tự đi khu Cách Mạng xã Pú Nhung</t>
  </si>
  <si>
    <t>xã Pú Nhung</t>
  </si>
  <si>
    <t>Lĩnh vực đầu tư: Văn hóa, thể thao và du lịch</t>
  </si>
  <si>
    <t>Lĩnh vực đầu tư: Giáo dục, đào tạo và dạy nghề</t>
  </si>
  <si>
    <t>IV</t>
  </si>
  <si>
    <t>Trường TH Số 1 Thị trấn và Trường THCS Thị Trấn</t>
  </si>
  <si>
    <t>Bản Cản</t>
  </si>
  <si>
    <t>Trụ sở xã Rạng Đông</t>
  </si>
  <si>
    <t>Trụ sở xã Chiềng Đông</t>
  </si>
  <si>
    <t>xã Chiềng Đông</t>
  </si>
  <si>
    <t>Trụ sở xã Nà Tòng</t>
  </si>
  <si>
    <t>xã Nà Tòng</t>
  </si>
  <si>
    <t>Trụ sở xã Pú Xi</t>
  </si>
  <si>
    <t>xã Pú Xi</t>
  </si>
  <si>
    <t>Xây dựng trụ sở xã 3 tầng DTxd 390m2; DT sàn 1.100m2 và các hạng mục phụ trợ</t>
  </si>
  <si>
    <t>Xây dựng trụ sở xã 3 tầng DTxd 390m2; DT sàn 1.100m2; nhà ăn DTxd 100m2; Nhà bếp 40m2; Nhà công vụ 70m2 và các hạng mục phụ trợ</t>
  </si>
  <si>
    <t>Xây dựng Trụ sở xã Sxd khoảng 390m2 và các hạng mục: Nhà bếp + ăn và phụ trợ khác</t>
  </si>
  <si>
    <t>xã Ta Ma</t>
  </si>
  <si>
    <t>Lĩnh vực đầu tư: Hạ tầng kỹ thuật</t>
  </si>
  <si>
    <t>Khu thể thao liên hợp huyện Tuần Giáo</t>
  </si>
  <si>
    <t>V</t>
  </si>
  <si>
    <t>Lĩnh vực đầu tư: Quốc Phòng</t>
  </si>
  <si>
    <t>Nâng cấp sửa chữa ban chỉ huy quân sự huyện</t>
  </si>
  <si>
    <t>VI</t>
  </si>
  <si>
    <t>Lĩnh vực đầu tư: Khác</t>
  </si>
  <si>
    <t>Bãi đổ thải bản Sái Ngoài xã Quài Cang</t>
  </si>
  <si>
    <t>Xây dựng kho quân khí DTxd 70m2; làm kè chống sạt sân tập luyện đội ngũ + khán đài; Xây dựng nhà phục vụ huấn luyện DQTV, DBĐV 3 tầng DTxd 300m2, DT sàn 900m2; Sửa chữa nhà làm việc sở chỉ huy, nhà nghỉ sĩ quan, bếp ăn</t>
  </si>
  <si>
    <t>Diện tích 1,5 ha, kè rọ đá dài 18m cao 3</t>
  </si>
  <si>
    <t>Lĩnh vực đầu tư: Nông nghiệp và Phát triển Nông thôn</t>
  </si>
  <si>
    <t>Kè bảo vệ đất sản xuất bản Hỏm Hốc</t>
  </si>
  <si>
    <t>Cấp nước sinh hoạt các bản Hát Khoang, bản Hua Mức 2, bản Thẩm Táng, Pú Xi 1,</t>
  </si>
  <si>
    <t>Xây dựng tuyến kè chiều dài dự kiến khoảng 0,35 km chiều cao tường H=1,5m -:- 2,5m, kết cấu BTCT</t>
  </si>
  <si>
    <t>Xây dựng đầu mối, trạm lọc, bể tập trung, tuyến ống và công trình trên tuyến chiều dài dự kiến 20 km</t>
  </si>
  <si>
    <t>xã Tỏa Tình</t>
  </si>
  <si>
    <t xml:space="preserve">147; ngày 08/12/2023 </t>
  </si>
  <si>
    <t xml:space="preserve">146; ngày 08/12/2023 </t>
  </si>
  <si>
    <t>17; ngày 22/7/2022</t>
  </si>
  <si>
    <t>16; ngày 22/7/2022</t>
  </si>
  <si>
    <t>Phá dỡ; San nền 4770 m2 và các hạng mục khác</t>
  </si>
  <si>
    <t xml:space="preserve">San nền 7046 m2; Lát vỉa hè; Kè bê tông; công trình thoát nước; di chuyển đường điện </t>
  </si>
  <si>
    <t>TỔNG CỘNG (A+B)</t>
  </si>
  <si>
    <t>Trụ sở hợp khối (115 nhân sự)</t>
  </si>
  <si>
    <t>Nhà làm việc 4 tầng DTxd 1.500m2; DT sàn 5.500 m2 và các hạng mục phụ trợ</t>
  </si>
  <si>
    <t xml:space="preserve"> Rạng Đông -  Phình Sáng</t>
  </si>
  <si>
    <t xml:space="preserve">2098; ngày 14/11/2022 </t>
  </si>
  <si>
    <t>Đầu tư xây dựng Trục đô thị trọng yếu phía Đông thị trấn Tuần Giáo huyện Tuần Giáo tỉnh Điện Biên</t>
  </si>
  <si>
    <t>- Trục chính: Đoạn từ Km00+00 đến Km05+200: Là trục đô thị (TCXDVN 104:2007); bề rộng nền đường Bn= 20,5m (Bm=13,5m, Bvh=2x3,5m) đầu tư đồng bộ, hoàn chỉnh, chiều dài dự kiến L= 5,2Km;
 - Trục ngang: Bn=22m (Bm=16m, Bvh=2x3m) kéo dài từ Công viên cây xanh trung tâm huyện giao với Trục đô thị trọng yếu phía Đông thị trấn Tuần Giáo tại Km 0+ 600m</t>
  </si>
  <si>
    <t>Trường MN Thị trấn Tuần Giáo</t>
  </si>
  <si>
    <t>- Giải phòng mặt; san lấp mặt bằng 2ha; Phòng học: 22 phòng; Phòng bộ môn: 05 phòng; Phòng ngủ cho trẻ: 06; Phòng quản trị hành chính: 08 phòng; phòng Thư viện: 02 (Giáo viên và trẻ); Khối phòng phụ trợ: 04 phòng; Khối phòng tổ chức ăn: 02 phòng; Nhà bếp; Nhà vệ sinh; Nhà để xe; Sân khấu; Nhà bảo vệ; Các hạ tầng kỹ thuật và Các hạng mục phụ trợ khác.</t>
  </si>
  <si>
    <t>Các xã trên địa bàn huyện</t>
  </si>
  <si>
    <t>TỔNG CỘNG</t>
  </si>
  <si>
    <t>Quản lý tổng hợp nguồn nước nhằm phục vụ dân sinh, thích ứng biến đổi khí hậu và phát triển kinh tế xã hội huyện Tuần Giáo, tỉnh Điện Biên</t>
  </si>
  <si>
    <t>Cơ quan Phát triển Pháp (AFD)</t>
  </si>
  <si>
    <t>41,579 triệu Euro</t>
  </si>
  <si>
    <t>Đã được Thủ tướng Chính phủ phê duyệt đề xuất dự án tại QĐ số 836/QĐ-TTg ngày 15/8/2024</t>
  </si>
  <si>
    <t>Đường giao thông nội bản Khá + bản Phung + bản Nát + bản Cuông + bản Sáng + bản Kệt + bản sảo, xã Quài Cang</t>
  </si>
  <si>
    <t>Đường giao thông nội bản Cang + bản Mạ Khúa + bản Giảng + bản Bó Giáng + bản Nong Liếng, xã Quài Nưa</t>
  </si>
  <si>
    <t>Đường liên bản Lé Xôm, bản Lói, bản Ngúa, bản Lạ, bản Có</t>
  </si>
  <si>
    <t>Đường nội bản và đường đi khu sản xuất các bản Rạng Đông, Nậm Mu, Bon A, Bon B, Háng Á</t>
  </si>
  <si>
    <t>Đường nội bản Đề Chia B, Đề Chia A, khu dân cư Há Chu Tu xã Pú Nhung, liên bản Đề chia B xã Pú Nhung đến bản Củ xã Quài Nưa</t>
  </si>
  <si>
    <t>Đường từ trung tâm xã Pú Nhung sang Rạng Đông (ngã 3 đi ta ma)</t>
  </si>
  <si>
    <t>Đường nội bản và đường đi khu sản xuất bản Huổi Anh xã Tênh Phông</t>
  </si>
  <si>
    <t>Đường nội bản và đường đi khu sản xuất bản Ten Hon xã Tênh Phông</t>
  </si>
  <si>
    <t>Đường giao thông nội bản các bản Thớ Tỷ, Phình Cứ, Nà Đắng, Kể Cải, Trạm Củ, Háng Chua xã Ta Ma</t>
  </si>
  <si>
    <t>Đường nội bản các bản Phảng Củ, Háng Chua, Mý Làng B, Phiêng Cải, Háng Khúa, Khua Trá, Phình Sáng xã Phình Sáng</t>
  </si>
  <si>
    <t>Đường nội bản các bản Hua Sa A, Hua Sa B, Chế Á, Tỏa Tình xã Tỏa Tình</t>
  </si>
  <si>
    <t>Đường + ngầm tràn các bản Co Đứa, Khoong Tở xã Mường Khong</t>
  </si>
  <si>
    <t>Đường bê tông bản Nong Tóng, bản Nà Tòng, bản Pá Tong xã Nà Tong</t>
  </si>
  <si>
    <t>Đường bê tông nội bản Bó Lếch, bản Ta Lếch, bản Chiềng Ban, bản Hú Cang, bản Co En, bản Huổi Lóng, bản Co Sản</t>
  </si>
  <si>
    <t>Đường nội bản nhóm bản Ta Pao, Huổi Lốt, Huổi Khạ, Pú Piến và cầu sang khu sản xuất Ta Pao, Huổi Lốt</t>
  </si>
  <si>
    <t>Đường nội đồng các bản Xuân Tươi, bản Lúm, bản Hốc Hỏm, bản Mường 1 xã Mường Mùn</t>
  </si>
  <si>
    <t>Đường Bê Tông trung tâm xã đến Hua Mức 2 và Hát Láu</t>
  </si>
  <si>
    <t>Nâng cấp tuyến đường từ Trung tâm xã - bản Khua Trá + háng khúa)</t>
  </si>
  <si>
    <t>Đường từ bản Pa Sát - bản Dửn xã Chiềng Sinh</t>
  </si>
  <si>
    <t xml:space="preserve"> xã Quài Nưa</t>
  </si>
  <si>
    <t xml:space="preserve">xã Quài Tở </t>
  </si>
  <si>
    <t>xã Rạng Đông</t>
  </si>
  <si>
    <t>Pú Nhung - Rạng đông</t>
  </si>
  <si>
    <t>xã Tênh Phông</t>
  </si>
  <si>
    <t>xã Phình Sáng</t>
  </si>
  <si>
    <t>xã Nà Tong</t>
  </si>
  <si>
    <t>xã Mùn Chung</t>
  </si>
  <si>
    <t>xã Mường Mùn</t>
  </si>
  <si>
    <t>xã Chiềng Sinh</t>
  </si>
  <si>
    <t>Tổng chiều dài L=13km; Sửa chữa tại vi trí mặt đường bê tông xuống cấp; Gia cố lề; Bố trí điểm tránh xe, phòng vệ và các công trình thoát nước trên tuyến</t>
  </si>
  <si>
    <t>GTNT cấp C miền núi, L=4,7km</t>
  </si>
  <si>
    <t>GTNT cấp C miền núi, L=6km</t>
  </si>
  <si>
    <t>Tăng cường mặt đường láng nhựa với tổng chiều dài 4,9km với Bm=3,5m; sửa chữa hư hỏng công trình thoát nước</t>
  </si>
  <si>
    <t>Chiều dài khoảng 5,7 km, đường GTNT C</t>
  </si>
  <si>
    <t>Chiều dài khoảng 7,0 Km, đường GTNT C</t>
  </si>
  <si>
    <t>Chiều dài khoảng 4,0 Km, đường GTNT C</t>
  </si>
  <si>
    <t>Chiều dài khoảng 6,0 Km, đường GTNT C</t>
  </si>
  <si>
    <t xml:space="preserve">Gia cố lề 4,5km đường bê tông đã có. Xây dựng mới các tuyến đường với tổng chiều dài khoảng 5,2km với quy mô đường GTNT cấp C miền núi </t>
  </si>
  <si>
    <t>Chiều dài khoảng 6,3 Km, đường GTNT C</t>
  </si>
  <si>
    <t>Chiều dài khoảng 2,1 Km, đường GTNT C (02 ngầm tràn)</t>
  </si>
  <si>
    <t>Chiều dài khoảng 5,5 Km, đường GTNT C và GTNT D</t>
  </si>
  <si>
    <t>Chiều dài khoảng 5,0 Km, đường GTNT C + cầu Lram</t>
  </si>
  <si>
    <t>Chiều dài khoảng 4,5  Km, đường GTNT C + ngầm tràn</t>
  </si>
  <si>
    <t xml:space="preserve">GTNT cấp B miền núi, 
L = 1,6 km; </t>
  </si>
  <si>
    <t>Kè nắn suối bảo vệ khu dân cư Ná Đốc bản Vánh 1</t>
  </si>
  <si>
    <t>Kè bảo vệ khu dân cư và đất sản xuất nông nghiệp bản Nôm</t>
  </si>
  <si>
    <t>Kè bảo vệ khu dân cư và đất sản xuất nông nghiệp bản Nà Sáy 1</t>
  </si>
  <si>
    <t>Kè bảo vệ đất sản xuất nông nghiệp bản Mường 1, Mường 2</t>
  </si>
  <si>
    <t>Cấp nước Nông nghiệp khu vực Huổi Anh, xã Tênh Phông, huyện Tuần Giáo</t>
  </si>
  <si>
    <t>Cấp nước sinh hoạt bản Sông Ia, bản Lồng ( nhóm 1)</t>
  </si>
  <si>
    <t>Nước sinh hoạt bản Xá Tự, bản Há Dùa</t>
  </si>
  <si>
    <t>Sửa chữa, Nâng cấp kênh thủy lợi Nà Đén + Kênh tưới, tiêu thoát nước bản Nà Sáy 2</t>
  </si>
  <si>
    <t>xã Nà Sáy</t>
  </si>
  <si>
    <t>xã Mường mùn</t>
  </si>
  <si>
    <t>xã Tỏa Tình + Quài Nưa</t>
  </si>
  <si>
    <t xml:space="preserve"> xã Pú Xi</t>
  </si>
  <si>
    <t>Xây dựng tuyến kè chiều dài dự kiến khoảng 1,2 km chiều cao tường H=2m -:- 3m, kết cấu BTCT</t>
  </si>
  <si>
    <t>Xây dựng đập dâng trên suối Huổi Anh; hệ thống đường ống cấp nước 
từ đập dâng với chiều dài ống chính khoảng 6km, ống nhánh dài khoảng 8km và các công trình trên tuyến gồm: Hố van điều tiết, chia nước; bể tập trung</t>
  </si>
  <si>
    <t>Xây dựng Đường quản lý, cải tạo lòng hồ, đập dâng; hệ thống đường ống cấp nước 
từ đập dâng với chiều dài ống chính khoảng 5km, ống nhánh dài khoảng 9km 
và các công trình trên tuyến gồm: Hố van điều tiết, chia nước; bể tập trung</t>
  </si>
  <si>
    <t>Xây dựng đập dâng trên suối Há Dơ Tu; hệ thống đường ống cấp nước từ đập dâng với chiều dài ống chính khoảng 10km, ống nhánh dài khoảng 8km và các công trình trên tuyến gồm: Hố van điều tiết, chia nước; bể tập trung</t>
  </si>
  <si>
    <t>Xây dựng đập dâng trên suối Cảnh Luông; hệ thống đường ống cấp nước từ đập dâng với chiều dài ống chính khoảng 5km, ống nhánh dài khoảng 8km và các công trình trên tuyến gồm: Hố van điều tiết, chia nước; bể tập trung</t>
  </si>
  <si>
    <t>Xây dựng tuyến kênh chiều dài khoảng 8 km, kết cấu BTCT</t>
  </si>
  <si>
    <t>Xây dựng đầu mối, trạm lọc, bể tập trung, tuyến ống và công trình 
trên tuyến chiều dài dự kiến 12,5 km</t>
  </si>
  <si>
    <t>Xây dựng đầu mối, trạm lọc, bể tập trung, tuyến ống 
và công trình trên tuyến chiều dài dự kiến 11 km</t>
  </si>
  <si>
    <t>Sửa chữa nâng cấp tuyến kênh Nà Đén chiều dài khoảng 2 km, Nâng cấp kênh tưới, tiêu thoát nước bản Nà Sáy 2 chiều dài khoảng 1,3km, kết cấu BTCT</t>
  </si>
  <si>
    <t>Chiều dài tuyến kè và công trình trên tuyếndự kiến 900 m, chiều cao tường H=2,5m -:-4m, kết cấu BTCT</t>
  </si>
  <si>
    <t>Xây dựng tuyến kè và công trình trên tuyến, hình thức kè tường đứng. Chiều dài dự kiến 1200 m, chiều cao tường H=2m -:- 2,5m, kết cấu BTCT</t>
  </si>
  <si>
    <t>Nâng cấp khu tưởng niệm Anh hùng Vừ A Dính và các liệt sỹ xã Pú Nhung</t>
  </si>
  <si>
    <t>Sân thể thao các xã: Mường Mùn, Mùn Chung, Nà Tòng, Pú Xi, Chiềng Đông</t>
  </si>
  <si>
    <t>Sân thể thao + nhà đa năng xã Quài Nưa</t>
  </si>
  <si>
    <t>Sân thể thao + nhà đa năng xã Quài Tở</t>
  </si>
  <si>
    <t>Các xã: Mường Mùn, Mùn Chung, Nà Tòng, Pú Xi, Chiềng Đông</t>
  </si>
  <si>
    <t>Bãi đỗ xe 1.800 m2; nhà trưng bày DTxd 120m2; Nhà Tưởng niệm DTxd 120m2; Bậc tam cấp + sân lát đá 1.300 m2 và các hạng mục phụ trợ khác,</t>
  </si>
  <si>
    <t>Sân thể thao mỗi xã diện tích 1ha và các hạng mục phụ trợ khác như GPMB, san nền, kè đá, đường xung quang sân..</t>
  </si>
  <si>
    <t>Trường TH số 2 Quài Cang và Trường THCS Quài Cang</t>
  </si>
  <si>
    <t>- Trường TH số 2 Quài Cang: Xây mới phòng học 06 ở trung tâm; Các hạng mục phụ trợ (02 nhà vệ sinh; tương bao 200m; sân 1200 m2. 
- Trường THCS Quài Cang: Xấy mới nhà đa năng, WC, PCCC, sân ...; xây mới 110m kè sau dãy phòng học</t>
  </si>
  <si>
    <t>Trường TH số 1 Quài Nưa</t>
  </si>
  <si>
    <t>- Xây mới phòng học: 06 phòng; phòng bộ môn 06 phòng;
- Xây mới  nhà đa năng;
- Xây mới phòng nội trú: 12 phòng;
- Xây mới phòng bảo vệ: 01 phòng
- Xây mới bếp, nhà ăn
Các hạnh mục phụ trợ</t>
  </si>
  <si>
    <t>- Xây mới phòng bộ môn: 06 phòng;
- Xây mới nhà ban giám hiệu + thư viện</t>
  </si>
  <si>
    <t>Trường TH Chiềng Sinh và Trường THCS Chiềng Sinh</t>
  </si>
  <si>
    <t>Trường MN Bình Minh và Trường THCS Chiềng Đông</t>
  </si>
  <si>
    <t>Trường THCS Khong Hin</t>
  </si>
  <si>
    <t>Trường TH Mường Thín</t>
  </si>
  <si>
    <t>Trường THCS Mường Thín</t>
  </si>
  <si>
    <t>Trường TH và THCS Mường Mùn</t>
  </si>
  <si>
    <t>Trường MN Pú Xi</t>
  </si>
  <si>
    <t>Trường PTDTBT TH&amp;THCS Pú Xi</t>
  </si>
  <si>
    <t>Trường MN Mùn Chung</t>
  </si>
  <si>
    <t>Trường TH Mùn Chung và Trường PTDTBT THCS Mùn Chung</t>
  </si>
  <si>
    <t>Trường PTDTBT TH Rạng Đông</t>
  </si>
  <si>
    <t>Trường PTDTBT TH Ta Ma</t>
  </si>
  <si>
    <t>Trường TH Pú Nhung</t>
  </si>
  <si>
    <t>Trường THCS Vừ A Dính</t>
  </si>
  <si>
    <t>Trường TH&amp;THCS Tỏa Tình</t>
  </si>
  <si>
    <t>Trường PTDTBT TH&amp;THCS Tênh Phông</t>
  </si>
  <si>
    <t>- Xây mới phòng học: 02 phòng học, 02 phòng bộ môn;
- Xây 01 nhà đa năng;
- Xây mới kè đá 40 m, tường bao 250 m</t>
  </si>
  <si>
    <t>- Xây mới phòng học : 10 phòng;
'- Xây mới phòng bộ môn; 06; Nhà đa năng
'- Xây mới phòng nội trú: 08 phòng; phòng công vụ: 05 phòng, 01bếp, 01nhà ăn; 
'- Xây mới phòng bảo vệ: 01 phòng.</t>
  </si>
  <si>
    <t>- Xây mới phòng bộ môn: 06 phòng;
- Xây mới phòng nội trú: 10 phòng;
- Xây mới nhà đa năng;
- Xây nhà bếp, nhà ăn</t>
  </si>
  <si>
    <t>- Xây mới phòng học: 06 phòng (Hua mức 1: 02 phòng; Pu xi 1: 01 phòng; Hua mùn: 02 phòng: Thẩm Pung: 01).
- Xây mới phòng công vụ: 06 phòng (Trung tâm 02 phòng; Hua mức1: 01 phòng; Pú Xi 1: 01 phòng; Hua mùn: 02 phòng). 
- Xây mới 01 nhà vệ sinh ở khu trung tâm, Tường bao điểm Pú Xi 1, Hua Mùn, Hua Mức 1, Thẩm Mú; nhà bếp, nhà vệ sinh điểm Hua Mùn, Pú Xi 1, Hua Mức 1, Thẩm Mú.</t>
  </si>
  <si>
    <t>- Xây mới Phòng học: 04;
- Xây mới phòng học bộ môn: 06;
'- Xây mới nhà đa nhăng
- Phòng  nội trú 08,  phòng công vụ 04 phòng.</t>
  </si>
  <si>
    <t>- Xây mới 01 phòng GDTC ở trung tâm
- Xây mới phòng học: 01 phòng học, 01 phòng ngủ và các hạng mục phụ trợ ở điểm bản phiêng Pẻn;
- Xây mới 02 phòng ngủ và các hạng mục phụ trợ ở điểm bản Ta Lếch.</t>
  </si>
  <si>
    <t>- Xây mới nhà hành chính quản trị 08 phòng; thư viện, thiết bị;
- Xây mới 04 phòng học;
- Xây mới phòng học bộ môn: 06;
- xây mới nhà đa năng, tường rào.
- Xây mới 1 nhà bếp, 1 nhà ăn, 1 nhà tắm cho HS nội trú;
- Xây mới nhà bảo vệ, hệ thống PCCC</t>
  </si>
  <si>
    <t>- Xây mới Phòng học: 06 phòng; 
- Xây mới phòng bộ môn: 06 phòng;
- Xây mới phòng nội trú: 12  phòng;
- Xây mới 01 nhà Đa năng
- xây mới  bếp, 01 nhà ăn.</t>
  </si>
  <si>
    <t>- Xây 01 nhà đa năng</t>
  </si>
  <si>
    <t xml:space="preserve">-Trường TH Chiềng Sinh: Xây mới Nhà đa năng, WC, PCCC, sân, phụ trợ 
'- Trường THCS Chiềng Sinh: Xây mới Nhà đa năng, WC, PCCC, sân, phụ trợ </t>
  </si>
  <si>
    <t>- Xây mới 02 phòng công vụ; 01 nhà bếp xây, 01 nhà ăn,
- Xây mới tường bao 400m, Đổ sân khu nội trú đã xuống cấp. 
- Xây mới phòng bộ môn: 06 phòng, nhà đa năng, 01 nhà ăn; 01 nhà vệ sinh của học sinh; phòng bảo vệ: 01 phòng;
- Xây mới cổng, tường bao 800m.</t>
  </si>
  <si>
    <t>- Trường MN Bình Minh: Xây mới phòng học: 01 phòng ở điểm bản Phang và các hạng mục phụ trợ
-Trường THCS Chiềng Đông: Xấy mới phòng học: 02 phòng; Xây mới phòng bộ môn: 04 phòng;
- Xây mới sân khấu;
- Xây mới nhà đa năng.</t>
  </si>
  <si>
    <t>'- Xây mới phòng phòng bộ môn: 06 phòng; nhà ăn, nhà tắm, tường bao 600m;
'- Xây mới 05 phòng công vụ;
- Xây mới tắm, nhà vệ sinh khu nội trú;
- Xây mới nhà đa năng, Sân bóng, Tường bao 400m</t>
  </si>
  <si>
    <t>- Xây mới  phòng học: 06 phòng;
- Xây mới phòng bộ môn: 06 phòng;
- Xây mới 20 phòng nội trú; Nhà đa năng; 
- xây mới nhà ăn, bếp, nhà vệ sinh cho HS.</t>
  </si>
  <si>
    <t>- San lấp mặt bằng
-  Phòng học: 16 phòng;
- Phòng bộ môn: 06 phòng;
- Phòng quản trị hành chính: 08 phòng, thư viện, thiết bị; Nhà đa năng
- Khối phòng phụ trợ: 04 phòng;
-  Các hạ tầng kỹ thuật; Các hạng mục phụ trợ khác;</t>
  </si>
  <si>
    <t>- Xây mới phòng hành chính: 08 phòng; thư viện, thiết bị; 06 phòng học bộ môn; Nhà đa năng; nhà bảo vệ,</t>
  </si>
  <si>
    <t>- Xây mới phòng hành chính: 08 phòng; phòng học: 08 phòng;  phòng bộ môn: 06 phòng; phòng nội trú: 10 phòng; Nhà đa năng;  02 nhà ăn, 01 nhà vệ sinh và các hạng mục phụ trợ khác.</t>
  </si>
  <si>
    <t>xã 
Pú Nhung</t>
  </si>
  <si>
    <t>xã 
Tỏa Tình</t>
  </si>
  <si>
    <t>Lĩnh vực đầu tư: Công nghiệp, thương mại, dịch vụ</t>
  </si>
  <si>
    <t>Chợ nông thôn các xã: Quài Cang, Quài Nưa, Quài Tở, Chiềng Sinh, Chiềng Đông</t>
  </si>
  <si>
    <t>Xây dựng hệ thống điện chiếu sáng nông thôn các xã: Chiềng Sinh, Chiềng Đông, Quài Nưa, Pú Nhung, Mường Mùn, Mùn Chung, Rạng Đông, Phình Sáng</t>
  </si>
  <si>
    <t>Mỗi xã Chợ diện tích khoảng 3.000 m2 đầu tư các hạng mục như: San nền, hệ thống kè, đường giao thông nội bộ, rãnh thoát nước, hệ thống cấp điện, nước, nhà vệ sinh…</t>
  </si>
  <si>
    <t>Xây dựng 15km đường điện chiếu sáng nông thôn</t>
  </si>
  <si>
    <t>Các xã: Quài Cang, Quài Nưa, Quài Tở, Chiềng Sinh, Chiềng Đông</t>
  </si>
  <si>
    <t>các xã Chiềng Sinh, Chiềng Đông, Quài Nưa, Pú Nhung</t>
  </si>
  <si>
    <t>Sắp xếp ổn định dân cư, chỉnh trị dòng suối phòng chống sạt lở, lũ ống bản Háng Khúa xã Phình Sáng, đường liên bản Bon A - bon B xã Rạng Đông</t>
  </si>
  <si>
    <t>Khu tái định cư xã Nà Tòng</t>
  </si>
  <si>
    <t>Nâng cấp vỉa hè khu trung tâm xã Quài Nưa</t>
  </si>
  <si>
    <t>Phình Sáng + Rạng Đông</t>
  </si>
  <si>
    <t>xã Tà Tòng</t>
  </si>
  <si>
    <t>Đắp bờ, khơi thông dòng chảy 500m, kè 2 bên dòng suối 2x250m, gia cố lòng suối 250m; xây dựng mới tuyến đường khoảng 1km; điện chiếu sáng 0,4kw</t>
  </si>
  <si>
    <t>Phụ vụ tái định cư cho 20 hộ dân mỗi hộ 400m2; đầu tư cơ sở hạ tầng gồm san nền, đường vào, cấp điện, cấp thoát nước</t>
  </si>
  <si>
    <t>Tổng chiều dài vỉa hè 2 bên đường 2,0km, Bvh từ 5m đến 6m; Đường điện và các hạng mục phụ trợ (tấm đan chịu lực, mũ mố, hố ga, cây xanh …)</t>
  </si>
  <si>
    <t>Nhà văn hóa - thể thao các bản: Bản Cá, bản Cuông, bản Phung, bản Phủ, bản Nát, bản Sáng - xã Quài Cang</t>
  </si>
  <si>
    <t>Nhà văn hóa - thể thao các bản: bản Ten, bản Cọ, bản Minh Thắng, bản Giáng, bản Chá, bản Pha Nàng, bản Mạ Khúa - xã Quài Nưa</t>
  </si>
  <si>
    <t xml:space="preserve">Nhà văn hóa - thể thao các bản: Thẩm Pao, Hua Ca, bản Lạ, bản Món, Én Pậu, Pom Ban, Lé Xôm, Hới Nọ, bản Biếng - xã Quài Tở </t>
  </si>
  <si>
    <t>Nhà văn hóa - thể thao các bản: bản Nong Luông, bản Xá Nhè, bản Bon B - xã Rạng Đông; Bản Trung Dình, bản Xá Tự, bản Khó Bua - xã Pú Nhung; bản Xá Tự, Há Dùa, Thẳm Nặm - xã Tênh Phông</t>
  </si>
  <si>
    <t>Nhà văn hóa - thể thao các bản: bản Nà Đắng, bản Thớ Tỷ, bản Phình Cứ, bản Kể Cải - xã Ta Ma</t>
  </si>
  <si>
    <t>Nhà văn hóa - thể thao các bản: Phảng Củ, Háng Chua, Phiêng Cải, Háng Khúa, Phình Sáng, Khua Trá - xã Phình Sáng</t>
  </si>
  <si>
    <t>Nhà văn hóa - thể thao các bản: Hua Sa A, Háng Tầu, Sông Ia, Tỏa Tình, Chế Á, bản Lồng - xã Tỏa Tình</t>
  </si>
  <si>
    <t>Nhà văn hóa các bản: Che Phai 1, Che Phai 2, Kép, Ly Xôm, Dửn - xã Chiềng Sinh; bản Hả, Hong Lực, Nà Sáy 2, Huổi Sáy - xã Nà Sáy</t>
  </si>
  <si>
    <t>Nhà văn hóa các bản: Cộng, Bó, Nôm, Chăn, Hua Nạ, Hua Chăn, Phang xã Chiềng Đông</t>
  </si>
  <si>
    <t>Nhà văn hóa các bản: Khong Tở, Khong Nưa, Phai Mướng, Nôm, Huổi Nôm, Hua Sát</t>
  </si>
  <si>
    <t>Nhà văn hóa các bản: Hốc Chứn, Yên, Đông Thấp, Thẩm Xả - xã Mường Thín; bản Huổi Cáy, Chiềng Ban, Phiêng Pẻn, Co En - xã Mùn Chung</t>
  </si>
  <si>
    <t>Nhà văn hóa các bản: Pá Tong, Nậm Bay, Co Phát, Nong Tóng, Co Muông</t>
  </si>
  <si>
    <t>Nhà văn hóa các bản: Huổi Cáy, Pú Piến, Gia Bọp, Lúm, Ta Pao, Nà Chua, Huổi Khạ, Xuân Tươi, Hỏm Hốc</t>
  </si>
  <si>
    <t>Nhà văn hóa các bản: Thẩm Mú, Pú Xi 1, Hát Khoang, Hua Mức 3, Thẩm Táng, Hua Mùn, Hua Mức 1</t>
  </si>
  <si>
    <t>Bản Nong Luông, bản Xá Nhè, bản Bon B</t>
  </si>
  <si>
    <t>Bản Nà Đắng, bản Thớ Tỷ, bản Phình Cứ, bản Kể Cải</t>
  </si>
  <si>
    <t>Bản Phảng Củ, bản Háng Chua, bản Phiêng Cải, bản Háng Khúa, bản Phình Sáng, bản Khua Trá</t>
  </si>
  <si>
    <t>Bản Hua Sa A, bản Háng Tầu, bản Sông Ia, bản Tỏa Tình, bản Chế Á, bản Lồng</t>
  </si>
  <si>
    <t>xã Chiềng Sinh- xã Nà Sáy</t>
  </si>
  <si>
    <t>xã Mường Thín - Mùn Chung</t>
  </si>
  <si>
    <t>Xây dựng 06 nhà văn hóa kết hợp với nhà thể thao DTxd = 200m2 mỗi nhà cho các bản. Các hạng mục phụ trợ khác: Nhà vệ sinh, cổng, tường rào, sân bê tông...</t>
  </si>
  <si>
    <t>- Xây dựng 06 nhà văn hóa kết hợp với nhà thể thao DTxd= 200m2 mỗi nhà cho các bản Ten, bản Cọ, bản Minh Thắng, bản Giáng, bản Chá, bản Pha Nàng. Xây dựng các hạng mục phụ trợ khác: Nhà vệ sinh, cổng, tường rào, sân bê tông...
- Xây dựng 01 nhà văn hóa Sxd=100m2 cho bản Mạ Khúa; các hạng mục phụ trợ khác: Nhà vệ sinh, cổng, tường rào, sân bê tông...</t>
  </si>
  <si>
    <t>- Xây dựng 08 nhà văn hóa kết hợp với nhà thể thao DTxd= 200m2 mỗi nhà cho các bản Hua Ca, bản Lạ, bản Món, bản Én Pậu, bản Pom Ban, bản Lé Xôm, bản Hới Nọ, bản Biếng. Xây dựng các hạng mục phụ trợ khác: Nhà vệ sinh, cổng, tường rào, sân bê tông...
- Xây dựng 01 nhà văn hóa Sxd=100m2 cho bản Thẳm Pao; các hạng mục phụ trợ khác: Nhà vệ sinh, cổng, tường rào, sân bê tông...</t>
  </si>
  <si>
    <t>- Xây dựng 03 nhà văn hóa kết hợp với nhà thể thao DTxd = 200m2 mỗi nhà cho các bản Nong Luông, bản Xá Nhè, bản Bon B. Các hạng mục phụ trợ khác: Nhà vệ sinh, cổng, tường rào, sân bê tông...</t>
  </si>
  <si>
    <t>Xây dựng 04 nhà văn hóa kết hợp với nhà thể thao DTxd = 200m2 mỗi nhà cho các bản Nà Đắng, Thớ Tỷ, Phình Cứ, Kể Cải. Các hạng mục phụ trợ khác: Nhà vệ sinh, cổng, tường rào, sân bê tông...</t>
  </si>
  <si>
    <t>Xây dựng 06 nhà văn hóa kết hợp với nhà thể thao DTxd = 200m2 mỗi nhà cho các bản Phảng Củ, Háng Chua, Phiêng Cải, Háng Khúa, Phình Sáng, Khua Trá. Các hạng mục phụ trợ khác: Nhà vệ sinh, cổng, tường rào, sân bê tông...</t>
  </si>
  <si>
    <t>- Xây dựng 05 nhà văn hóa kết hợp nhà thể thao DTxd = 200m2 mỗi nhà cho các bản Hua Sa A, bản Háng Tầu, bản Tỏa Tình, bản Chế Á, bản Lồng. Các hạng mục phụ trợ khác: Nhà vệ sinh, cổng, tường rào, sân bê tông...
- Xây dựng 01 nhà văn hóa DTxd = 100 m2 cho bản Sông Ia. Các hạng mục phụ trợ  khác: Nhà vệ sinh, cổng, tường rào, sân bê tông...</t>
  </si>
  <si>
    <t>Xây dựng 05 nhà văn hóa kết hợp với nhà thể thao DTxd= 200m2 cho các bản. Xây dựng các hạng mục phụ trợ khác: Nhà vệ sinh, cổng, tường rào, sân bê tông…</t>
  </si>
  <si>
    <t>Xây dựng 07 nhà văn hóa kết hợp với nhà thể thao DTxd= 200m2 cho các bản. Xây dựng các hạng mục phụ trợ khác: Nhà vệ sinh, cổng, tường rào, sân bê tông…</t>
  </si>
  <si>
    <t>Xây dựng 04 nhà văn hóa kết hợp với nhà thể thao DTxd= 200m2 cho các bản Khong Tở, Khong Nưa, Phai Mướng, Nôm. Xây dựng các hạng mục phụ trợ khác: Nhà vệ sinh, cổng, tường rào, sân bê tông…
 - Xây dựng 01 nhà văn hóa Sxd=100m2 cho bản Huổi Nôm, Hua Sát; các hạng mục phụ trợ khác: Nhà vệ sinh, cổng, tường rào, sân bê tông...</t>
  </si>
  <si>
    <t>- Xây dựng 04 nhà văn hóa kết hợp với nhà thể thao DTxd= 200m2 cho các bản Hốc Chứn, Yên, Đông Thấp. Xây dựng các hạng mục phụ trợ khác: Nhà vệ sinh, cổng, tường rào, sân bê tông…
 - Xây dựng 01 nhà văn hóa Sxd=100m2 cho bản Thẩm Xả; các hạng mục phụ trợ khác: Nhà vệ sinh, cổng, tường rào, sân bê tông...</t>
  </si>
  <si>
    <t>Xây dựng 05 nhà văn hóa kết hợp với nhà thể thao DTxd= 200m2 cho các bản Pá Tong, Nậm Bay, Co Phát, Nong Tóng, Co Muông. Xây dựng các hạng mục phụ trợ khác: Nhà vệ sinh, cổng, tường rào, sân bê tông…</t>
  </si>
  <si>
    <t>- Xây dựng 07 nhà văn hóa kết hợp với nhà thể thao DTxd= 200m2 cho các bản Gia Bọp, Lúm, Ta Pao, Nà Chua, Huổi Khạ, Xuân Tươi, Hỏm Hốc. Xây dựng các hạng mục phụ trợ khác: Nhà vệ sinh, cổng, tường rào, sân bê tông…
 - Xây dựng 02 nhà văn hóa Sxd=100m2 cho bản Huổi Cáy, Pú Piến; các hạng mục phụ trợ khác: Nhà vệ sinh, cổng, tường rào, sân bê tông...</t>
  </si>
  <si>
    <t>- Xây dựng 03 nhà văn hóa kết hợp với nhà thể thao DTxd= 200m2 cho các bản Thẩm Táng, Hua Mùn, Hua Mức 1. Xây dựng các hạng mục phụ trợ khác: Nhà vệ sinh, cổng, tường rào, sân bê tông…
 - Xây dựng 04 nhà văn hóa Sxd=100m2 cho bản Thẩm Mú, Pú Xi 1, Hát Khoang, Hua Mức 3; các hạng mục phụ trợ khác: Nhà vệ sinh, cổng, tường rào, sân bê tông...</t>
  </si>
  <si>
    <t>Quảng trường trung tâm huyện Tuần Giáo</t>
  </si>
  <si>
    <t xml:space="preserve">Tổng chiều dài tuyến 6,5km; đường GTNT cấp C miền núi </t>
  </si>
  <si>
    <t>Diện tích san nền 4.900m2, phá dỡ 1.300 m2 sàn, Diện tích sân 3.500 m2 và các hạng mục phụ trợ khác như (thảm cỏ, bồn hoa, cây sanh, điện chiếu sáng, cấp thoát nước)</t>
  </si>
  <si>
    <t>Chợ trung tâm huyện Tuần Giáo</t>
  </si>
  <si>
    <t>Diện tích san nền 1ha, với 300 điểm bán hàng; nhà điều hành 200m2; diện tích mái tôn 900 m2; DT sân bê tông và đường nội bộ 7000m2; và các hạng mục phụ trợ (hố rác, nhà vệ sinh, garaxe, bồ hoa, cấp điện, cấp thoát nước, pccc...)</t>
  </si>
  <si>
    <t>Đường nội thị các khối trên địa bàn thị trấn Tuần Giáo</t>
  </si>
  <si>
    <t>Đường nội thị từ Khối 20/7 đến bản Đông</t>
  </si>
  <si>
    <t>Tổng chiều dài L=4,9km đường GTNT cấp B MN Bmặt=3,0m dày 18cm + ngầm tràn; đường vào thao trường Bmặt=7,5m dày 18cm</t>
  </si>
  <si>
    <t>Tổng chiều dài L=250,78 m; Bnền=9,5m, Bmặt=5,5m; BTXM M300 dày 18cm, thiết kế bó vỉa, công trình thoát nước trên tuyến + Cầu bản</t>
  </si>
  <si>
    <t xml:space="preserve">- Trường TH Số 1 Thị trấn: Xây mới Nhà đa năng, Nhà vệ ính và các hạng mục phụ trợ
- Trường THCS Thị Trấn: Xây mới Nhà đa năng, WC, PCCC, sân, phụ trợ </t>
  </si>
  <si>
    <t xml:space="preserve"> Xây dựng thao trường diễn tập tổng hợp tại xã Nà Sáy + Nâng cấp thao trường huấn luyện xã Quài Cang và Xây dựng trụ sở ban chỉ huy quân sự các xã: Quài Cang, Quài Nưa, Quài Tở, Rạng Đông, Pú Nhung, Tênh Phông, Ta Ma, Phình Sáng, Tỏa Tình, Chiềng Sinh, Chiềng Đông, Mường Khong, Mường Thín, Nà Tòng, Mùn Chung, Mường Mùn, Pú Xi.</t>
  </si>
  <si>
    <t>Hồ chứa nước Nậm mùn</t>
  </si>
  <si>
    <t xml:space="preserve">Dung tích khoảng 2 triệu m3. </t>
  </si>
  <si>
    <t>Giai đoạn 2021-2025 đã bố trí 293 triệu đồng nguồn NSĐP huyện quản lý</t>
  </si>
  <si>
    <t>Cấp nước Nông nghiệp khu vực Ten Hon, xã Tênh Phông, huyện Tuần Giáo</t>
  </si>
  <si>
    <t>Kè bảo vệ khu dân cư và đất sản xuất nông nghiệp bản Chăn + bản Nôm</t>
  </si>
  <si>
    <t>- Xây dựng tuyến kè và công trình trên tuyến, hình thức kè tường đứng, 
chiều dài dự kiến 2 km, chiều cao tường H=2m -:- 2,5m, kết cấu BTCT</t>
  </si>
  <si>
    <t>(Kèm theo Báo cáo số 448/BC-UBND ngày 10/9/2024 của UBND huyện Tuần Giáo)</t>
  </si>
  <si>
    <t>Cấp nước Nông nghiệp bản Hua Mức 3, xã Pú Xi, huyện Tuần Giáo</t>
  </si>
  <si>
    <t>Kiên cố hóa kênh nội đồng bản Dửn, bản Hiệu, bản Kép, bản Ly Xôm</t>
  </si>
  <si>
    <t>Cấp nước Nông nghiệp các bản Sông Ia, Tỏa Tình, xã Tỏa Tình và bản Ten, xã Quài Nưa, huyện Tuần Giáo</t>
  </si>
  <si>
    <t>Nội dung thành phần số  02: Phát triển hạ tầng kinh tế - xã hội, cơ bản đồng bộ, hiện đại, đảm bảo kết nối nông thôn - đô thị và kết nối các vùng miền.</t>
  </si>
  <si>
    <t>Diện tịch 5ha; Xây dựng hào, đường hầm và các công trình phục vụ cho chốt và điểm tựa phòng ngự</t>
  </si>
  <si>
    <t>Chiều dài khoảng 4,0 Km, đường 
GTNT C</t>
  </si>
  <si>
    <t>Nhà thi đấu DTxd 1.200 m2; Bể bơi và hạ tầng một số môn thể thao khác</t>
  </si>
  <si>
    <t>Dự án 1 : Hỗ trợ đầu tư phát triển hạ tầng kinh tế - xã hội các huyện nghèo, các xã đặc biệt khó khăn vùng bãi ngang, ven biển và hải đảo</t>
  </si>
  <si>
    <t>Tiểu dự án 1: Hỗ trợ đầu tư phát triển hạ tầng kinh tế - xã hội các huyện nghèo, xã đặc biệt khó khăn vùng bãi ngang, ven biển và hải đảo</t>
  </si>
  <si>
    <t>Tiểu dự án 2: Triển khai Đề án hỗ trợ một số huyện nghèo thoát khỏi tình trạng nghèo, đặc biệt khó khăn giai đoạn 2022 - 2025 do Thủ tướng Chính phủ phê duyệt.</t>
  </si>
  <si>
    <t>"C</t>
  </si>
  <si>
    <t>VII</t>
  </si>
  <si>
    <t xml:space="preserve">Khu đất Bưu điện + VNPT + Trường MN thị trấn </t>
  </si>
  <si>
    <t>Lĩnh vực đầu tư: Giao thông</t>
  </si>
  <si>
    <t>Mỗi xã xây dựng trụ sở 2 tầng DTxd 250 m2; DT sàn 500 m2 và các hạng mục phụ trợ; Giải phóng mặt bằng 13ha tại xã Nà Sáy; San nền 1.000 m2; Đổ bê tông 1.000 m2 và các hạng mục phụ trợ khác</t>
  </si>
  <si>
    <t>Chốt dân quân và điểm tựa phòng ngự cấp đại đội xã Chiềng Đông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</si>
</sst>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0.0"/>
    <numFmt numFmtId="166" formatCode="0.0%"/>
    <numFmt numFmtId="167" formatCode="#,##0_ ;\-#,##0\ "/>
    <numFmt numFmtId="168" formatCode="_(* #,##0_);_(* \(#,##0\);_(* &quot;-&quot;??_);_(@_)"/>
    <numFmt numFmtId="169" formatCode="#,##0.000"/>
  </numFmts>
  <fonts count="31">
    <font>
      <sz val="11"/>
      <color theme="1"/>
      <name val="Calibri"/>
      <family val="2"/>
      <charset val="163"/>
      <scheme val="minor"/>
    </font>
    <font>
      <sz val="11"/>
      <color theme="1"/>
      <name val="Calibri"/>
      <family val="2"/>
      <scheme val="minor"/>
    </font>
    <font>
      <sz val="11"/>
      <color theme="1"/>
      <name val="Calibri"/>
      <family val="2"/>
      <scheme val="minor"/>
    </font>
    <font>
      <sz val="10"/>
      <name val="Arial"/>
      <family val="2"/>
    </font>
    <font>
      <sz val="12"/>
      <name val="Times New Roman"/>
      <family val="1"/>
    </font>
    <font>
      <i/>
      <sz val="12"/>
      <name val="Times New Roman"/>
      <family val="1"/>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1"/>
      <name val="Times New Roman"/>
      <family val="1"/>
    </font>
    <font>
      <b/>
      <sz val="11"/>
      <color theme="1"/>
      <name val="Times New Roman"/>
      <family val="1"/>
    </font>
    <font>
      <i/>
      <sz val="11"/>
      <color theme="1"/>
      <name val="Times New Roman"/>
      <family val="1"/>
    </font>
    <font>
      <b/>
      <sz val="11"/>
      <name val="Times New Roman"/>
      <family val="1"/>
    </font>
    <font>
      <b/>
      <i/>
      <sz val="11"/>
      <name val="Times New Roman"/>
      <family val="1"/>
    </font>
    <font>
      <sz val="11"/>
      <color theme="1"/>
      <name val="Times New Roman"/>
      <family val="1"/>
    </font>
    <font>
      <b/>
      <sz val="11"/>
      <color theme="1"/>
      <name val="Calibri"/>
      <family val="2"/>
      <scheme val="minor"/>
    </font>
    <font>
      <b/>
      <sz val="11"/>
      <color indexed="8"/>
      <name val="Times New Roman"/>
      <family val="1"/>
    </font>
    <font>
      <sz val="8"/>
      <name val="Calibri"/>
      <family val="2"/>
      <charset val="163"/>
      <scheme val="minor"/>
    </font>
    <font>
      <sz val="12"/>
      <name val=".VnTime"/>
      <family val="2"/>
    </font>
    <font>
      <b/>
      <sz val="12"/>
      <name val="Times New Roman"/>
      <family val="1"/>
    </font>
    <font>
      <sz val="14"/>
      <name val="Times New Roman"/>
      <family val="1"/>
    </font>
    <font>
      <sz val="11"/>
      <color indexed="8"/>
      <name val="Calibri"/>
      <family val="2"/>
    </font>
    <font>
      <sz val="11"/>
      <color theme="1"/>
      <name val="Calibri"/>
      <family val="2"/>
      <charset val="163"/>
      <scheme val="minor"/>
    </font>
    <font>
      <b/>
      <i/>
      <sz val="12"/>
      <name val="Times New Roman"/>
      <family val="1"/>
    </font>
    <font>
      <vertAlign val="superscript"/>
      <sz val="11"/>
      <name val="Times New Roman"/>
      <family val="1"/>
    </font>
    <font>
      <b/>
      <sz val="13"/>
      <color theme="1"/>
      <name val="Times New Roman"/>
      <family val="1"/>
    </font>
    <font>
      <sz val="12"/>
      <color rgb="FF000000"/>
      <name val="Times New Roman"/>
      <family val="1"/>
    </font>
    <font>
      <sz val="11"/>
      <name val="Calibri"/>
      <family val="2"/>
      <charset val="163"/>
      <scheme val="minor"/>
    </font>
    <font>
      <b/>
      <sz val="16"/>
      <color theme="1"/>
      <name val="Times New Roman"/>
      <family val="1"/>
    </font>
    <font>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0" fontId="3" fillId="0" borderId="0"/>
    <xf numFmtId="0" fontId="4" fillId="0" borderId="0"/>
    <xf numFmtId="0" fontId="19" fillId="0" borderId="0"/>
    <xf numFmtId="0" fontId="3" fillId="0" borderId="0"/>
    <xf numFmtId="43" fontId="22" fillId="0" borderId="0" applyFont="0" applyFill="0" applyBorder="0" applyAlignment="0" applyProtection="0"/>
    <xf numFmtId="0" fontId="2" fillId="0" borderId="0"/>
    <xf numFmtId="43" fontId="4" fillId="0" borderId="0" applyFont="0" applyFill="0" applyBorder="0" applyAlignment="0" applyProtection="0"/>
    <xf numFmtId="43" fontId="4" fillId="0" borderId="0" applyFont="0" applyFill="0" applyBorder="0" applyAlignment="0" applyProtection="0"/>
    <xf numFmtId="0" fontId="1" fillId="0" borderId="0"/>
    <xf numFmtId="164" fontId="23" fillId="0" borderId="0" applyFont="0" applyFill="0" applyBorder="0" applyAlignment="0" applyProtection="0"/>
    <xf numFmtId="0" fontId="3" fillId="0" borderId="0"/>
    <xf numFmtId="0" fontId="3" fillId="0" borderId="0"/>
    <xf numFmtId="0" fontId="22" fillId="0" borderId="0"/>
  </cellStyleXfs>
  <cellXfs count="448">
    <xf numFmtId="0" fontId="0" fillId="0" borderId="0" xfId="0"/>
    <xf numFmtId="3" fontId="4" fillId="2" borderId="1" xfId="1" quotePrefix="1" applyNumberFormat="1" applyFont="1" applyFill="1" applyBorder="1" applyAlignment="1">
      <alignment horizontal="center" vertical="center" wrapText="1"/>
    </xf>
    <xf numFmtId="0" fontId="6" fillId="0" borderId="0" xfId="0" applyFont="1"/>
    <xf numFmtId="3" fontId="4" fillId="0" borderId="1" xfId="1" quotePrefix="1" applyNumberFormat="1" applyFont="1" applyBorder="1" applyAlignment="1">
      <alignment horizontal="center" vertical="center" wrapText="1"/>
    </xf>
    <xf numFmtId="0" fontId="6" fillId="0" borderId="0" xfId="0"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vertical="center"/>
    </xf>
    <xf numFmtId="0" fontId="13" fillId="2" borderId="1" xfId="0" applyFont="1" applyFill="1" applyBorder="1" applyAlignment="1">
      <alignment horizontal="center" vertical="center" wrapText="1"/>
    </xf>
    <xf numFmtId="0" fontId="10" fillId="2" borderId="13" xfId="0" applyFont="1" applyFill="1" applyBorder="1" applyAlignment="1">
      <alignment horizontal="center" vertical="center"/>
    </xf>
    <xf numFmtId="0" fontId="13" fillId="2" borderId="1" xfId="0" applyFont="1" applyFill="1" applyBorder="1" applyAlignment="1">
      <alignment horizontal="center" vertical="center"/>
    </xf>
    <xf numFmtId="3" fontId="13" fillId="2" borderId="13" xfId="0" applyNumberFormat="1" applyFont="1" applyFill="1" applyBorder="1" applyAlignment="1">
      <alignment horizontal="right" vertical="center" wrapText="1"/>
    </xf>
    <xf numFmtId="165" fontId="13" fillId="0" borderId="1" xfId="0" applyNumberFormat="1"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0" fillId="2" borderId="1" xfId="0" applyFont="1" applyFill="1" applyBorder="1" applyAlignment="1">
      <alignment horizontal="center" vertical="center"/>
    </xf>
    <xf numFmtId="0" fontId="10" fillId="2" borderId="1" xfId="0" applyFont="1" applyFill="1" applyBorder="1" applyAlignment="1">
      <alignment vertical="center" wrapText="1"/>
    </xf>
    <xf numFmtId="165" fontId="10" fillId="0" borderId="1" xfId="0" applyNumberFormat="1" applyFont="1" applyBorder="1" applyAlignment="1">
      <alignment vertical="center"/>
    </xf>
    <xf numFmtId="0" fontId="10" fillId="2" borderId="1" xfId="0" applyFont="1" applyFill="1" applyBorder="1" applyAlignment="1">
      <alignment horizontal="center" vertical="center" wrapText="1"/>
    </xf>
    <xf numFmtId="0" fontId="13" fillId="2" borderId="1" xfId="0" applyFont="1" applyFill="1" applyBorder="1" applyAlignment="1">
      <alignment vertical="center" wrapText="1"/>
    </xf>
    <xf numFmtId="3" fontId="14" fillId="2" borderId="1" xfId="0" applyNumberFormat="1" applyFont="1" applyFill="1" applyBorder="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wrapText="1"/>
    </xf>
    <xf numFmtId="0" fontId="15" fillId="0" borderId="0" xfId="0" applyFont="1"/>
    <xf numFmtId="0" fontId="11" fillId="0" borderId="0" xfId="0" applyFont="1" applyAlignment="1">
      <alignment vertical="center"/>
    </xf>
    <xf numFmtId="0" fontId="16" fillId="0" borderId="0" xfId="0" applyFont="1"/>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vertical="center"/>
    </xf>
    <xf numFmtId="165" fontId="7" fillId="0" borderId="1" xfId="0" applyNumberFormat="1" applyFont="1" applyBorder="1" applyAlignment="1">
      <alignment vertical="center" shrinkToFit="1"/>
    </xf>
    <xf numFmtId="165" fontId="6" fillId="0" borderId="1" xfId="0" applyNumberFormat="1" applyFont="1" applyBorder="1" applyAlignment="1">
      <alignment vertical="center" shrinkToFit="1"/>
    </xf>
    <xf numFmtId="165" fontId="7" fillId="0" borderId="1" xfId="0" applyNumberFormat="1" applyFont="1" applyBorder="1" applyAlignment="1">
      <alignment vertical="center"/>
    </xf>
    <xf numFmtId="0" fontId="7" fillId="0" borderId="1" xfId="0" applyFont="1" applyBorder="1" applyAlignment="1">
      <alignment vertical="center" shrinkToFit="1"/>
    </xf>
    <xf numFmtId="0" fontId="6" fillId="0" borderId="1" xfId="0" applyFont="1" applyBorder="1" applyAlignment="1">
      <alignment vertical="center" shrinkToFit="1"/>
    </xf>
    <xf numFmtId="0" fontId="7" fillId="0" borderId="1" xfId="0" applyFont="1" applyBorder="1" applyAlignment="1">
      <alignment horizontal="center" vertical="center" wrapText="1"/>
    </xf>
    <xf numFmtId="165" fontId="6" fillId="2" borderId="1" xfId="0" applyNumberFormat="1" applyFont="1" applyFill="1" applyBorder="1" applyAlignment="1">
      <alignment vertical="center" shrinkToFit="1"/>
    </xf>
    <xf numFmtId="165" fontId="13" fillId="0" borderId="1" xfId="0" applyNumberFormat="1" applyFont="1" applyBorder="1" applyAlignment="1">
      <alignment horizontal="right" vertical="center"/>
    </xf>
    <xf numFmtId="0" fontId="13" fillId="2" borderId="1" xfId="0" applyFont="1" applyFill="1" applyBorder="1" applyAlignment="1">
      <alignment horizontal="right" vertical="center" wrapText="1"/>
    </xf>
    <xf numFmtId="165" fontId="13" fillId="2" borderId="1" xfId="0" applyNumberFormat="1" applyFont="1" applyFill="1" applyBorder="1" applyAlignment="1">
      <alignment horizontal="right" vertical="center"/>
    </xf>
    <xf numFmtId="165" fontId="10" fillId="2" borderId="1" xfId="0" applyNumberFormat="1" applyFont="1" applyFill="1" applyBorder="1" applyAlignment="1">
      <alignment horizontal="right" vertical="center"/>
    </xf>
    <xf numFmtId="0" fontId="13" fillId="0" borderId="1" xfId="0" applyFont="1" applyBorder="1" applyAlignment="1">
      <alignment horizontal="right" vertical="center" wrapText="1"/>
    </xf>
    <xf numFmtId="0" fontId="10" fillId="2" borderId="1" xfId="0" applyFont="1" applyFill="1" applyBorder="1" applyAlignment="1">
      <alignment horizontal="right" vertical="center" wrapText="1"/>
    </xf>
    <xf numFmtId="165" fontId="10" fillId="0" borderId="1" xfId="0" applyNumberFormat="1" applyFont="1" applyBorder="1" applyAlignment="1">
      <alignment horizontal="right" vertical="center"/>
    </xf>
    <xf numFmtId="0" fontId="14" fillId="2" borderId="1" xfId="0" applyFont="1" applyFill="1" applyBorder="1" applyAlignment="1">
      <alignment horizontal="right" vertical="center" wrapText="1"/>
    </xf>
    <xf numFmtId="3" fontId="14" fillId="2" borderId="1" xfId="0" applyNumberFormat="1" applyFont="1" applyFill="1" applyBorder="1" applyAlignment="1">
      <alignment horizontal="right" vertical="center"/>
    </xf>
    <xf numFmtId="0" fontId="14" fillId="2" borderId="1" xfId="0" applyFont="1" applyFill="1" applyBorder="1" applyAlignment="1">
      <alignment horizontal="right" vertical="center"/>
    </xf>
    <xf numFmtId="165" fontId="13" fillId="2" borderId="13" xfId="0" applyNumberFormat="1" applyFont="1" applyFill="1" applyBorder="1" applyAlignment="1">
      <alignment horizontal="right" vertical="center"/>
    </xf>
    <xf numFmtId="0" fontId="13" fillId="2" borderId="1" xfId="0" applyFont="1" applyFill="1" applyBorder="1" applyAlignment="1">
      <alignment horizontal="center" vertical="center" wrapText="1"/>
    </xf>
    <xf numFmtId="1" fontId="21" fillId="0" borderId="1" xfId="1" applyNumberFormat="1" applyFont="1" applyFill="1" applyBorder="1" applyAlignment="1">
      <alignment vertical="center" wrapText="1"/>
    </xf>
    <xf numFmtId="1" fontId="21" fillId="0" borderId="13" xfId="1" applyNumberFormat="1" applyFont="1" applyFill="1" applyBorder="1" applyAlignment="1">
      <alignment horizontal="center" vertical="center" wrapText="1"/>
    </xf>
    <xf numFmtId="1" fontId="4" fillId="0" borderId="13" xfId="1" applyNumberFormat="1" applyFont="1" applyFill="1" applyBorder="1" applyAlignment="1">
      <alignment horizontal="center" vertical="center" wrapText="1"/>
    </xf>
    <xf numFmtId="165" fontId="6" fillId="0" borderId="0" xfId="0" applyNumberFormat="1" applyFont="1" applyAlignment="1">
      <alignment vertical="center"/>
    </xf>
    <xf numFmtId="165" fontId="13" fillId="2" borderId="13" xfId="0" applyNumberFormat="1" applyFont="1" applyFill="1" applyBorder="1" applyAlignment="1">
      <alignment horizontal="center" vertical="center"/>
    </xf>
    <xf numFmtId="165" fontId="13" fillId="2" borderId="1" xfId="0" applyNumberFormat="1" applyFont="1" applyFill="1" applyBorder="1" applyAlignment="1">
      <alignment horizontal="center" vertical="center"/>
    </xf>
    <xf numFmtId="0" fontId="20" fillId="0" borderId="0" xfId="0" applyFont="1"/>
    <xf numFmtId="0" fontId="4" fillId="0" borderId="0" xfId="0" applyFont="1"/>
    <xf numFmtId="0" fontId="24" fillId="0" borderId="0" xfId="0" applyFont="1" applyAlignment="1">
      <alignment vertical="center"/>
    </xf>
    <xf numFmtId="0" fontId="20" fillId="0" borderId="0" xfId="0" applyFont="1" applyAlignment="1">
      <alignment vertical="center"/>
    </xf>
    <xf numFmtId="165" fontId="20" fillId="0" borderId="0" xfId="0" applyNumberFormat="1" applyFont="1" applyAlignment="1">
      <alignment vertical="center"/>
    </xf>
    <xf numFmtId="0" fontId="4" fillId="0" borderId="1" xfId="0" applyFont="1" applyBorder="1" applyAlignment="1">
      <alignment horizontal="center" vertical="center" wrapText="1"/>
    </xf>
    <xf numFmtId="0" fontId="4" fillId="0" borderId="0" xfId="0" applyFont="1" applyAlignment="1">
      <alignment vertical="center"/>
    </xf>
    <xf numFmtId="165" fontId="4" fillId="0" borderId="0" xfId="0" applyNumberFormat="1" applyFont="1" applyAlignment="1">
      <alignment vertical="center"/>
    </xf>
    <xf numFmtId="3" fontId="20" fillId="0" borderId="0" xfId="0" applyNumberFormat="1" applyFont="1" applyAlignment="1">
      <alignment vertical="center"/>
    </xf>
    <xf numFmtId="3" fontId="4" fillId="0" borderId="0" xfId="0" applyNumberFormat="1" applyFont="1" applyAlignment="1">
      <alignment vertical="center"/>
    </xf>
    <xf numFmtId="0" fontId="4" fillId="0" borderId="0" xfId="0" applyFont="1" applyAlignment="1">
      <alignment horizontal="center"/>
    </xf>
    <xf numFmtId="0" fontId="4" fillId="0" borderId="0" xfId="0" applyFont="1" applyAlignment="1">
      <alignment horizontal="center" vertical="center"/>
    </xf>
    <xf numFmtId="165" fontId="0" fillId="0" borderId="0" xfId="0" applyNumberFormat="1"/>
    <xf numFmtId="0" fontId="0" fillId="0" borderId="0" xfId="0" applyAlignment="1">
      <alignment vertical="center"/>
    </xf>
    <xf numFmtId="3" fontId="10" fillId="0" borderId="1" xfId="1" quotePrefix="1" applyNumberFormat="1" applyFont="1" applyBorder="1" applyAlignment="1">
      <alignment horizontal="center" vertical="center" wrapText="1"/>
    </xf>
    <xf numFmtId="0" fontId="0" fillId="0" borderId="1" xfId="0" applyBorder="1"/>
    <xf numFmtId="3" fontId="6" fillId="0" borderId="0" xfId="0" applyNumberFormat="1" applyFont="1" applyAlignment="1">
      <alignment vertical="center"/>
    </xf>
    <xf numFmtId="165" fontId="7" fillId="0" borderId="0" xfId="0" applyNumberFormat="1" applyFont="1" applyAlignment="1">
      <alignment vertical="center"/>
    </xf>
    <xf numFmtId="165" fontId="6" fillId="0" borderId="0" xfId="0" applyNumberFormat="1" applyFont="1"/>
    <xf numFmtId="166" fontId="0" fillId="0" borderId="0" xfId="0" applyNumberFormat="1"/>
    <xf numFmtId="166" fontId="7" fillId="0" borderId="0" xfId="0" applyNumberFormat="1" applyFont="1" applyAlignment="1">
      <alignment vertical="center"/>
    </xf>
    <xf numFmtId="3" fontId="7" fillId="0" borderId="0" xfId="0" applyNumberFormat="1" applyFont="1" applyAlignment="1">
      <alignment vertical="center"/>
    </xf>
    <xf numFmtId="10" fontId="7" fillId="0" borderId="0" xfId="0" applyNumberFormat="1" applyFont="1" applyAlignment="1">
      <alignment vertical="center"/>
    </xf>
    <xf numFmtId="4" fontId="10" fillId="2" borderId="1" xfId="0" applyNumberFormat="1" applyFont="1" applyFill="1" applyBorder="1"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vertical="center"/>
    </xf>
    <xf numFmtId="0" fontId="4" fillId="0" borderId="4" xfId="0" applyFont="1" applyBorder="1" applyAlignment="1">
      <alignment horizontal="center" vertical="center" wrapText="1"/>
    </xf>
    <xf numFmtId="0" fontId="6" fillId="0" borderId="14" xfId="0" applyFont="1" applyBorder="1" applyAlignment="1">
      <alignment vertical="center" wrapText="1"/>
    </xf>
    <xf numFmtId="0" fontId="7" fillId="2"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3" borderId="14" xfId="0" applyFont="1" applyFill="1" applyBorder="1" applyAlignment="1">
      <alignment horizontal="left" vertical="center" wrapText="1"/>
    </xf>
    <xf numFmtId="0" fontId="6" fillId="2" borderId="1" xfId="0" applyFont="1" applyFill="1" applyBorder="1" applyAlignment="1">
      <alignment horizontal="center" vertical="center" wrapText="1"/>
    </xf>
    <xf numFmtId="168" fontId="27" fillId="4" borderId="15" xfId="0" applyNumberFormat="1" applyFont="1" applyFill="1" applyBorder="1" applyAlignment="1">
      <alignment horizontal="center" vertical="center" wrapText="1"/>
    </xf>
    <xf numFmtId="0" fontId="6" fillId="3" borderId="14" xfId="0" applyFont="1" applyFill="1" applyBorder="1" applyAlignment="1">
      <alignment horizontal="left" vertical="center" wrapText="1"/>
    </xf>
    <xf numFmtId="0" fontId="7" fillId="3" borderId="15" xfId="0" applyFont="1" applyFill="1" applyBorder="1" applyAlignment="1">
      <alignment horizontal="center" vertical="center"/>
    </xf>
    <xf numFmtId="0" fontId="7" fillId="3" borderId="15" xfId="0" applyFont="1" applyFill="1" applyBorder="1" applyAlignment="1">
      <alignment horizontal="left" vertical="center"/>
    </xf>
    <xf numFmtId="0" fontId="27" fillId="3" borderId="15"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7" fillId="3"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4" fillId="0" borderId="8" xfId="0" applyFont="1" applyBorder="1" applyAlignment="1">
      <alignment horizontal="center" vertical="center" wrapText="1"/>
    </xf>
    <xf numFmtId="0" fontId="6" fillId="0" borderId="0" xfId="0" applyFont="1" applyAlignment="1">
      <alignment horizontal="center" vertical="center" wrapText="1"/>
    </xf>
    <xf numFmtId="3" fontId="20" fillId="2" borderId="1" xfId="1" quotePrefix="1" applyNumberFormat="1" applyFont="1" applyFill="1" applyBorder="1" applyAlignment="1">
      <alignment horizontal="center" vertical="center" wrapText="1"/>
    </xf>
    <xf numFmtId="0" fontId="6" fillId="0" borderId="1" xfId="0" quotePrefix="1" applyFont="1" applyBorder="1" applyAlignment="1">
      <alignment horizontal="center" vertical="center" wrapText="1"/>
    </xf>
    <xf numFmtId="3" fontId="20" fillId="2" borderId="0" xfId="1" quotePrefix="1" applyNumberFormat="1" applyFont="1" applyFill="1" applyBorder="1" applyAlignment="1">
      <alignment horizontal="center" vertical="center" wrapText="1"/>
    </xf>
    <xf numFmtId="0" fontId="20" fillId="3" borderId="15" xfId="0" applyFont="1" applyFill="1" applyBorder="1" applyAlignment="1">
      <alignment horizontal="left" vertical="center"/>
    </xf>
    <xf numFmtId="0" fontId="4" fillId="3" borderId="14" xfId="0" applyFont="1" applyFill="1" applyBorder="1" applyAlignment="1">
      <alignment horizontal="left" vertical="center" wrapText="1"/>
    </xf>
    <xf numFmtId="0" fontId="20" fillId="3" borderId="14" xfId="0" applyFont="1" applyFill="1" applyBorder="1" applyAlignment="1">
      <alignment horizontal="center" vertical="center"/>
    </xf>
    <xf numFmtId="0" fontId="20" fillId="3" borderId="14"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19" xfId="0" applyFont="1" applyFill="1" applyBorder="1" applyAlignment="1">
      <alignment horizontal="left" vertical="center" wrapText="1"/>
    </xf>
    <xf numFmtId="49" fontId="4" fillId="3" borderId="14" xfId="0" applyNumberFormat="1" applyFont="1" applyFill="1" applyBorder="1" applyAlignment="1">
      <alignment horizontal="left" vertical="center" wrapText="1"/>
    </xf>
    <xf numFmtId="0" fontId="20" fillId="3" borderId="1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3"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6" fillId="0" borderId="1" xfId="0" applyFont="1" applyBorder="1"/>
    <xf numFmtId="3"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wrapText="1"/>
    </xf>
    <xf numFmtId="0" fontId="4" fillId="3" borderId="15"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13" xfId="0" applyFont="1" applyBorder="1" applyAlignment="1">
      <alignment vertical="center"/>
    </xf>
    <xf numFmtId="0" fontId="27" fillId="3" borderId="16"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5" xfId="0" applyFont="1" applyFill="1" applyBorder="1" applyAlignment="1">
      <alignment horizontal="center" vertical="center" wrapText="1"/>
    </xf>
    <xf numFmtId="3" fontId="13" fillId="2" borderId="1" xfId="0" applyNumberFormat="1" applyFont="1" applyFill="1" applyBorder="1" applyAlignment="1">
      <alignment horizontal="center" vertical="center"/>
    </xf>
    <xf numFmtId="3" fontId="13" fillId="2" borderId="1" xfId="0" applyNumberFormat="1" applyFont="1" applyFill="1" applyBorder="1" applyAlignment="1">
      <alignment horizontal="right" vertical="center"/>
    </xf>
    <xf numFmtId="3" fontId="13" fillId="0" borderId="1" xfId="0" applyNumberFormat="1" applyFont="1" applyBorder="1" applyAlignment="1">
      <alignment horizontal="center" vertical="center"/>
    </xf>
    <xf numFmtId="3" fontId="13" fillId="2" borderId="13" xfId="0" applyNumberFormat="1" applyFont="1" applyFill="1" applyBorder="1" applyAlignment="1">
      <alignment horizontal="center" vertical="center" wrapText="1"/>
    </xf>
    <xf numFmtId="165" fontId="10" fillId="2" borderId="1" xfId="0" applyNumberFormat="1" applyFont="1" applyFill="1" applyBorder="1" applyAlignment="1">
      <alignment vertical="center" wrapText="1"/>
    </xf>
    <xf numFmtId="165" fontId="13" fillId="2" borderId="13" xfId="0" applyNumberFormat="1" applyFont="1" applyFill="1" applyBorder="1" applyAlignment="1">
      <alignment horizontal="right" vertical="center" wrapText="1"/>
    </xf>
    <xf numFmtId="165" fontId="13" fillId="2" borderId="1" xfId="0" applyNumberFormat="1" applyFont="1" applyFill="1" applyBorder="1" applyAlignment="1">
      <alignment vertical="center"/>
    </xf>
    <xf numFmtId="165" fontId="10" fillId="2" borderId="1" xfId="0" applyNumberFormat="1" applyFont="1" applyFill="1" applyBorder="1" applyAlignment="1">
      <alignment vertical="center"/>
    </xf>
    <xf numFmtId="165" fontId="7" fillId="0" borderId="1" xfId="0" applyNumberFormat="1" applyFont="1" applyBorder="1" applyAlignment="1">
      <alignment horizontal="right" vertical="center"/>
    </xf>
    <xf numFmtId="165" fontId="6" fillId="0" borderId="1" xfId="0" applyNumberFormat="1" applyFont="1" applyBorder="1" applyAlignment="1">
      <alignment horizontal="right" vertical="center"/>
    </xf>
    <xf numFmtId="165" fontId="6" fillId="0" borderId="4" xfId="0" applyNumberFormat="1" applyFont="1" applyBorder="1" applyAlignment="1">
      <alignment horizontal="right" vertical="center"/>
    </xf>
    <xf numFmtId="165" fontId="6" fillId="3" borderId="14" xfId="0" applyNumberFormat="1" applyFont="1" applyFill="1" applyBorder="1" applyAlignment="1">
      <alignment horizontal="right" vertical="center"/>
    </xf>
    <xf numFmtId="165" fontId="6" fillId="3" borderId="15" xfId="0" applyNumberFormat="1" applyFont="1" applyFill="1" applyBorder="1" applyAlignment="1">
      <alignment horizontal="right" vertical="center"/>
    </xf>
    <xf numFmtId="165" fontId="20" fillId="2" borderId="1" xfId="1" quotePrefix="1" applyNumberFormat="1" applyFont="1" applyFill="1" applyBorder="1" applyAlignment="1">
      <alignment horizontal="right" vertical="center" wrapText="1"/>
    </xf>
    <xf numFmtId="165" fontId="4" fillId="3" borderId="14" xfId="0" applyNumberFormat="1" applyFont="1" applyFill="1" applyBorder="1" applyAlignment="1">
      <alignment horizontal="right" vertical="center"/>
    </xf>
    <xf numFmtId="165" fontId="4" fillId="3" borderId="19" xfId="0" applyNumberFormat="1" applyFont="1" applyFill="1" applyBorder="1" applyAlignment="1">
      <alignment horizontal="right" vertical="center" wrapText="1"/>
    </xf>
    <xf numFmtId="165" fontId="4" fillId="3" borderId="1" xfId="0" applyNumberFormat="1" applyFont="1" applyFill="1" applyBorder="1" applyAlignment="1">
      <alignment horizontal="right" vertical="center"/>
    </xf>
    <xf numFmtId="165" fontId="6" fillId="0" borderId="13" xfId="0" applyNumberFormat="1" applyFont="1" applyBorder="1" applyAlignment="1">
      <alignment horizontal="right" vertical="center"/>
    </xf>
    <xf numFmtId="165" fontId="6" fillId="3" borderId="14" xfId="0" applyNumberFormat="1" applyFont="1" applyFill="1" applyBorder="1" applyAlignment="1">
      <alignment horizontal="right" vertical="center" wrapText="1"/>
    </xf>
    <xf numFmtId="165" fontId="6" fillId="3" borderId="15" xfId="0" applyNumberFormat="1" applyFont="1" applyFill="1" applyBorder="1" applyAlignment="1">
      <alignment horizontal="right" vertical="center" wrapText="1"/>
    </xf>
    <xf numFmtId="165" fontId="7" fillId="0" borderId="13" xfId="0" applyNumberFormat="1" applyFont="1" applyBorder="1" applyAlignment="1">
      <alignment horizontal="right" vertical="center"/>
    </xf>
    <xf numFmtId="0" fontId="6" fillId="0" borderId="7" xfId="0" applyFont="1" applyBorder="1" applyAlignment="1">
      <alignment horizontal="center" vertical="center" wrapText="1"/>
    </xf>
    <xf numFmtId="0" fontId="20" fillId="3" borderId="1" xfId="0" applyFont="1" applyFill="1" applyBorder="1" applyAlignment="1">
      <alignment horizontal="center" vertical="center"/>
    </xf>
    <xf numFmtId="0" fontId="6" fillId="0" borderId="1" xfId="0" applyFont="1" applyBorder="1" applyAlignment="1">
      <alignment horizontal="left" vertical="center"/>
    </xf>
    <xf numFmtId="3" fontId="7" fillId="0" borderId="1" xfId="0" applyNumberFormat="1" applyFont="1" applyBorder="1" applyAlignment="1">
      <alignment horizontal="right" vertical="center"/>
    </xf>
    <xf numFmtId="3" fontId="4" fillId="3" borderId="1" xfId="0" applyNumberFormat="1" applyFont="1" applyFill="1" applyBorder="1" applyAlignment="1">
      <alignment horizontal="right" vertical="center"/>
    </xf>
    <xf numFmtId="0" fontId="6" fillId="0" borderId="1" xfId="0" applyFont="1" applyBorder="1" applyAlignment="1">
      <alignment horizontal="right"/>
    </xf>
    <xf numFmtId="0" fontId="6" fillId="0" borderId="0" xfId="0" applyFont="1" applyBorder="1" applyAlignment="1">
      <alignment vertical="center"/>
    </xf>
    <xf numFmtId="0" fontId="6" fillId="0" borderId="13" xfId="0" applyFont="1" applyBorder="1" applyAlignment="1">
      <alignment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4" fillId="3" borderId="15" xfId="0" quotePrefix="1" applyFont="1" applyFill="1" applyBorder="1" applyAlignment="1">
      <alignment horizontal="center" vertical="center" wrapText="1"/>
    </xf>
    <xf numFmtId="0" fontId="20" fillId="0" borderId="0" xfId="0" applyFont="1" applyFill="1"/>
    <xf numFmtId="4" fontId="4" fillId="0" borderId="0" xfId="0" applyNumberFormat="1" applyFont="1" applyFill="1"/>
    <xf numFmtId="0" fontId="4" fillId="0" borderId="0" xfId="0" applyFont="1" applyFill="1"/>
    <xf numFmtId="167" fontId="4" fillId="0" borderId="0" xfId="10" applyNumberFormat="1" applyFont="1" applyFill="1" applyAlignment="1">
      <alignment horizontal="center"/>
    </xf>
    <xf numFmtId="0" fontId="20" fillId="0" borderId="0" xfId="0" applyFont="1" applyFill="1" applyAlignment="1">
      <alignment vertical="center"/>
    </xf>
    <xf numFmtId="0" fontId="4" fillId="0" borderId="0" xfId="0" applyFont="1" applyFill="1" applyAlignment="1">
      <alignment vertical="center"/>
    </xf>
    <xf numFmtId="4" fontId="20" fillId="0" borderId="0" xfId="0" applyNumberFormat="1" applyFont="1" applyFill="1" applyAlignment="1">
      <alignment vertical="center"/>
    </xf>
    <xf numFmtId="0" fontId="4" fillId="0" borderId="0" xfId="0" applyFont="1" applyFill="1" applyAlignment="1">
      <alignment horizontal="center"/>
    </xf>
    <xf numFmtId="0" fontId="4" fillId="3" borderId="0" xfId="0" applyFont="1" applyFill="1" applyBorder="1"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vertical="center"/>
    </xf>
    <xf numFmtId="165" fontId="4" fillId="0" borderId="4" xfId="0" applyNumberFormat="1" applyFont="1" applyBorder="1" applyAlignment="1">
      <alignment horizontal="right" vertical="center"/>
    </xf>
    <xf numFmtId="0" fontId="4" fillId="0" borderId="1" xfId="0" applyFont="1" applyBorder="1"/>
    <xf numFmtId="165" fontId="7" fillId="0" borderId="0" xfId="0" applyNumberFormat="1" applyFont="1" applyBorder="1" applyAlignment="1">
      <alignment horizontal="right" vertical="center"/>
    </xf>
    <xf numFmtId="165" fontId="13" fillId="2" borderId="1" xfId="0" applyNumberFormat="1"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165" fontId="10" fillId="2" borderId="1" xfId="0" applyNumberFormat="1" applyFont="1" applyFill="1" applyBorder="1" applyAlignment="1">
      <alignment horizontal="center" vertical="center" wrapText="1"/>
    </xf>
    <xf numFmtId="165" fontId="6" fillId="3" borderId="16" xfId="0" applyNumberFormat="1" applyFont="1" applyFill="1" applyBorder="1" applyAlignment="1">
      <alignment horizontal="right" vertical="center"/>
    </xf>
    <xf numFmtId="165" fontId="6" fillId="3" borderId="1" xfId="0" applyNumberFormat="1" applyFont="1" applyFill="1" applyBorder="1" applyAlignment="1">
      <alignment horizontal="right" vertical="center" wrapText="1"/>
    </xf>
    <xf numFmtId="3" fontId="26" fillId="3" borderId="14" xfId="0" applyNumberFormat="1" applyFont="1" applyFill="1" applyBorder="1" applyAlignment="1">
      <alignment horizontal="right" vertical="center"/>
    </xf>
    <xf numFmtId="168" fontId="27" fillId="4" borderId="1" xfId="0" applyNumberFormat="1" applyFont="1" applyFill="1" applyBorder="1" applyAlignment="1">
      <alignment horizontal="center" vertical="center" wrapText="1"/>
    </xf>
    <xf numFmtId="165" fontId="9" fillId="0" borderId="0" xfId="0" applyNumberFormat="1" applyFont="1" applyAlignment="1">
      <alignment vertical="center"/>
    </xf>
    <xf numFmtId="0" fontId="6" fillId="0" borderId="13" xfId="0" applyFont="1" applyBorder="1"/>
    <xf numFmtId="3" fontId="26" fillId="3" borderId="16" xfId="0" applyNumberFormat="1" applyFont="1" applyFill="1" applyBorder="1" applyAlignment="1">
      <alignment horizontal="right" vertical="center"/>
    </xf>
    <xf numFmtId="0" fontId="7" fillId="0" borderId="13" xfId="0" applyFont="1" applyBorder="1" applyAlignment="1">
      <alignment horizontal="center" vertical="center"/>
    </xf>
    <xf numFmtId="0" fontId="7" fillId="0" borderId="13" xfId="0" applyFont="1" applyBorder="1" applyAlignment="1">
      <alignmen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3" fontId="26" fillId="3" borderId="1" xfId="0" applyNumberFormat="1" applyFont="1" applyFill="1" applyBorder="1" applyAlignment="1">
      <alignment horizontal="right" vertical="center"/>
    </xf>
    <xf numFmtId="3" fontId="6" fillId="3" borderId="14" xfId="0" applyNumberFormat="1" applyFont="1" applyFill="1" applyBorder="1" applyAlignment="1">
      <alignment horizontal="right" vertical="center" wrapText="1"/>
    </xf>
    <xf numFmtId="0" fontId="27" fillId="2" borderId="15" xfId="0" applyFont="1" applyFill="1" applyBorder="1" applyAlignment="1">
      <alignment horizontal="center" vertical="center" wrapText="1"/>
    </xf>
    <xf numFmtId="0" fontId="7" fillId="3" borderId="1" xfId="0" applyFont="1" applyFill="1" applyBorder="1" applyAlignment="1">
      <alignment horizontal="center" vertical="center"/>
    </xf>
    <xf numFmtId="0" fontId="20" fillId="3" borderId="15" xfId="0" applyFont="1" applyFill="1" applyBorder="1" applyAlignment="1">
      <alignment horizontal="left" vertical="center" wrapText="1"/>
    </xf>
    <xf numFmtId="0" fontId="6" fillId="3" borderId="24" xfId="0" applyFont="1" applyFill="1" applyBorder="1" applyAlignment="1">
      <alignment horizontal="center" vertical="center" wrapText="1"/>
    </xf>
    <xf numFmtId="3" fontId="6" fillId="3" borderId="14" xfId="0" applyNumberFormat="1" applyFont="1" applyFill="1" applyBorder="1" applyAlignment="1">
      <alignment horizontal="right" vertical="center"/>
    </xf>
    <xf numFmtId="0" fontId="7" fillId="3" borderId="14" xfId="0" applyFont="1" applyFill="1" applyBorder="1" applyAlignment="1">
      <alignment horizontal="center" vertical="center"/>
    </xf>
    <xf numFmtId="0" fontId="27" fillId="3" borderId="19" xfId="0" applyFont="1" applyFill="1" applyBorder="1" applyAlignment="1">
      <alignment horizontal="left" vertical="center" wrapText="1"/>
    </xf>
    <xf numFmtId="0" fontId="6" fillId="3" borderId="15" xfId="0" applyFont="1" applyFill="1" applyBorder="1" applyAlignment="1">
      <alignment horizontal="center" vertical="center"/>
    </xf>
    <xf numFmtId="0" fontId="27" fillId="3" borderId="19" xfId="0" applyFont="1" applyFill="1" applyBorder="1" applyAlignment="1">
      <alignment horizontal="center" vertical="center" wrapText="1"/>
    </xf>
    <xf numFmtId="0" fontId="7" fillId="3" borderId="1" xfId="0" applyFont="1" applyFill="1" applyBorder="1" applyAlignment="1">
      <alignment horizontal="left" vertical="center" wrapText="1"/>
    </xf>
    <xf numFmtId="165" fontId="7" fillId="3" borderId="16" xfId="0" applyNumberFormat="1" applyFont="1" applyFill="1" applyBorder="1" applyAlignment="1">
      <alignment horizontal="right" vertical="center" wrapText="1"/>
    </xf>
    <xf numFmtId="165" fontId="6" fillId="3" borderId="18" xfId="0" applyNumberFormat="1" applyFont="1" applyFill="1" applyBorder="1" applyAlignment="1">
      <alignment horizontal="right" vertical="center" wrapText="1"/>
    </xf>
    <xf numFmtId="165" fontId="6" fillId="3" borderId="16" xfId="0" applyNumberFormat="1"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7" fillId="3" borderId="1" xfId="0" quotePrefix="1" applyFont="1" applyFill="1" applyBorder="1" applyAlignment="1">
      <alignment horizontal="center" vertical="center"/>
    </xf>
    <xf numFmtId="165" fontId="7" fillId="3" borderId="1" xfId="0" applyNumberFormat="1" applyFont="1" applyFill="1" applyBorder="1" applyAlignment="1">
      <alignment horizontal="right" vertical="center"/>
    </xf>
    <xf numFmtId="0" fontId="6" fillId="3" borderId="1" xfId="0" applyFont="1" applyFill="1" applyBorder="1" applyAlignment="1">
      <alignment horizontal="center" vertical="center"/>
    </xf>
    <xf numFmtId="0" fontId="6" fillId="3" borderId="23" xfId="0" applyFont="1" applyFill="1" applyBorder="1" applyAlignment="1">
      <alignment horizontal="left" vertical="center" wrapText="1"/>
    </xf>
    <xf numFmtId="0" fontId="6" fillId="3" borderId="24" xfId="0" quotePrefix="1" applyFont="1" applyFill="1" applyBorder="1" applyAlignment="1">
      <alignment horizontal="center" vertical="center" wrapText="1"/>
    </xf>
    <xf numFmtId="165" fontId="6" fillId="3" borderId="1" xfId="0" applyNumberFormat="1" applyFont="1" applyFill="1" applyBorder="1" applyAlignment="1">
      <alignment horizontal="right" vertical="center"/>
    </xf>
    <xf numFmtId="0" fontId="7" fillId="3" borderId="16" xfId="0" applyFont="1" applyFill="1" applyBorder="1" applyAlignment="1">
      <alignment horizontal="center" vertical="center"/>
    </xf>
    <xf numFmtId="0" fontId="7" fillId="3" borderId="17"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4" xfId="0" applyFont="1" applyFill="1" applyBorder="1" applyAlignment="1">
      <alignment horizontal="center" vertical="center"/>
    </xf>
    <xf numFmtId="3" fontId="10" fillId="2" borderId="1" xfId="0" applyNumberFormat="1" applyFont="1" applyFill="1" applyBorder="1" applyAlignment="1">
      <alignment horizontal="center" vertical="center"/>
    </xf>
    <xf numFmtId="3" fontId="10" fillId="2" borderId="1" xfId="0" applyNumberFormat="1" applyFont="1" applyFill="1" applyBorder="1" applyAlignment="1">
      <alignment vertical="center"/>
    </xf>
    <xf numFmtId="0" fontId="28" fillId="0" borderId="0" xfId="0" applyFont="1"/>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right"/>
    </xf>
    <xf numFmtId="0" fontId="13" fillId="2" borderId="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3" fontId="4" fillId="2" borderId="11" xfId="1" applyNumberFormat="1" applyFont="1" applyFill="1" applyBorder="1" applyAlignment="1">
      <alignment horizontal="center" vertical="center" wrapText="1"/>
    </xf>
    <xf numFmtId="3" fontId="4" fillId="2" borderId="12" xfId="1" applyNumberFormat="1" applyFont="1" applyFill="1" applyBorder="1" applyAlignment="1">
      <alignment horizontal="center" vertical="center" wrapText="1"/>
    </xf>
    <xf numFmtId="3" fontId="4" fillId="2" borderId="4" xfId="1" applyNumberFormat="1" applyFont="1" applyFill="1" applyBorder="1" applyAlignment="1">
      <alignment horizontal="center" vertical="center" wrapText="1"/>
    </xf>
    <xf numFmtId="3" fontId="4" fillId="2" borderId="8" xfId="1" applyNumberFormat="1" applyFont="1" applyFill="1" applyBorder="1" applyAlignment="1">
      <alignment horizontal="center" vertical="center" wrapText="1"/>
    </xf>
    <xf numFmtId="3" fontId="4" fillId="2" borderId="13"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3" fontId="4" fillId="2" borderId="3" xfId="1" applyNumberFormat="1" applyFont="1" applyFill="1" applyBorder="1" applyAlignment="1">
      <alignment horizontal="center" vertical="center" wrapText="1"/>
    </xf>
    <xf numFmtId="3" fontId="4" fillId="2" borderId="6" xfId="1" applyNumberFormat="1" applyFont="1" applyFill="1" applyBorder="1" applyAlignment="1">
      <alignment horizontal="center" vertical="center" wrapText="1"/>
    </xf>
    <xf numFmtId="3" fontId="4" fillId="2" borderId="9" xfId="1" applyNumberFormat="1" applyFont="1" applyFill="1" applyBorder="1" applyAlignment="1">
      <alignment horizontal="center" vertical="center" wrapText="1"/>
    </xf>
    <xf numFmtId="3" fontId="4" fillId="2" borderId="7" xfId="1" applyNumberFormat="1" applyFont="1" applyFill="1" applyBorder="1" applyAlignment="1">
      <alignment horizontal="center" vertical="center" wrapText="1"/>
    </xf>
    <xf numFmtId="3" fontId="5" fillId="2" borderId="1" xfId="1" applyNumberFormat="1" applyFont="1" applyFill="1" applyBorder="1" applyAlignment="1">
      <alignment horizontal="center" vertical="center" wrapText="1"/>
    </xf>
    <xf numFmtId="3" fontId="5" fillId="2" borderId="4" xfId="1" applyNumberFormat="1" applyFont="1" applyFill="1" applyBorder="1" applyAlignment="1">
      <alignment horizontal="center" vertical="center" wrapText="1"/>
    </xf>
    <xf numFmtId="3" fontId="5" fillId="2" borderId="8" xfId="1" applyNumberFormat="1" applyFont="1" applyFill="1" applyBorder="1" applyAlignment="1">
      <alignment horizontal="center" vertical="center" wrapText="1"/>
    </xf>
    <xf numFmtId="3" fontId="5" fillId="2" borderId="13" xfId="1" applyNumberFormat="1"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7"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right"/>
    </xf>
    <xf numFmtId="3" fontId="4" fillId="0" borderId="4" xfId="1" applyNumberFormat="1" applyFont="1" applyBorder="1" applyAlignment="1">
      <alignment horizontal="center" vertical="center" wrapText="1"/>
    </xf>
    <xf numFmtId="3" fontId="4" fillId="0" borderId="8" xfId="1" applyNumberFormat="1" applyFont="1" applyBorder="1" applyAlignment="1">
      <alignment horizontal="center" vertical="center" wrapText="1"/>
    </xf>
    <xf numFmtId="3" fontId="4" fillId="0" borderId="13" xfId="1" applyNumberFormat="1" applyFont="1" applyBorder="1" applyAlignment="1">
      <alignment horizontal="center" vertical="center" wrapText="1"/>
    </xf>
    <xf numFmtId="3" fontId="10" fillId="0" borderId="4" xfId="1" applyNumberFormat="1" applyFont="1" applyBorder="1" applyAlignment="1">
      <alignment horizontal="center" vertical="center" wrapText="1"/>
    </xf>
    <xf numFmtId="3" fontId="10" fillId="0" borderId="8" xfId="1" applyNumberFormat="1" applyFont="1" applyBorder="1" applyAlignment="1">
      <alignment horizontal="center" vertical="center" wrapText="1"/>
    </xf>
    <xf numFmtId="3" fontId="10" fillId="0" borderId="13" xfId="1" applyNumberFormat="1" applyFont="1" applyBorder="1" applyAlignment="1">
      <alignment horizontal="center" vertical="center" wrapText="1"/>
    </xf>
    <xf numFmtId="3" fontId="10" fillId="0" borderId="2" xfId="1" applyNumberFormat="1" applyFont="1" applyBorder="1" applyAlignment="1">
      <alignment horizontal="center" vertical="center" wrapText="1"/>
    </xf>
    <xf numFmtId="3" fontId="10" fillId="0" borderId="5" xfId="1" applyNumberFormat="1" applyFont="1" applyBorder="1" applyAlignment="1">
      <alignment horizontal="center" vertical="center" wrapText="1"/>
    </xf>
    <xf numFmtId="3" fontId="10" fillId="0" borderId="3" xfId="1" applyNumberFormat="1" applyFont="1" applyBorder="1" applyAlignment="1">
      <alignment horizontal="center" vertical="center" wrapText="1"/>
    </xf>
    <xf numFmtId="3" fontId="10" fillId="0" borderId="6" xfId="1" applyNumberFormat="1" applyFont="1" applyBorder="1" applyAlignment="1">
      <alignment horizontal="center" vertical="center" wrapText="1"/>
    </xf>
    <xf numFmtId="3" fontId="10" fillId="0" borderId="9" xfId="1" applyNumberFormat="1" applyFont="1" applyBorder="1" applyAlignment="1">
      <alignment horizontal="center" vertical="center" wrapText="1"/>
    </xf>
    <xf numFmtId="3" fontId="10" fillId="0" borderId="7" xfId="1" applyNumberFormat="1" applyFont="1" applyBorder="1" applyAlignment="1">
      <alignment horizontal="center" vertical="center" wrapText="1"/>
    </xf>
    <xf numFmtId="3" fontId="10" fillId="0" borderId="10" xfId="1" applyNumberFormat="1" applyFont="1" applyBorder="1" applyAlignment="1">
      <alignment horizontal="center" vertical="center" wrapText="1"/>
    </xf>
    <xf numFmtId="3" fontId="10" fillId="0" borderId="11" xfId="1" applyNumberFormat="1" applyFont="1" applyBorder="1" applyAlignment="1">
      <alignment horizontal="center" vertical="center" wrapText="1"/>
    </xf>
    <xf numFmtId="3" fontId="10" fillId="0" borderId="12" xfId="1" applyNumberFormat="1" applyFont="1" applyBorder="1" applyAlignment="1">
      <alignment horizontal="center" vertical="center" wrapText="1"/>
    </xf>
    <xf numFmtId="3" fontId="10" fillId="0" borderId="1" xfId="1" applyNumberFormat="1" applyFont="1" applyBorder="1" applyAlignment="1">
      <alignment horizontal="center" vertical="center" wrapText="1"/>
    </xf>
    <xf numFmtId="0" fontId="17" fillId="0" borderId="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3" fontId="24" fillId="2" borderId="4" xfId="1" applyNumberFormat="1" applyFont="1" applyFill="1" applyBorder="1" applyAlignment="1">
      <alignment horizontal="center" vertical="center" wrapText="1"/>
    </xf>
    <xf numFmtId="3" fontId="24" fillId="2" borderId="8" xfId="1" applyNumberFormat="1" applyFont="1" applyFill="1" applyBorder="1" applyAlignment="1">
      <alignment horizontal="center" vertical="center" wrapText="1"/>
    </xf>
    <xf numFmtId="3" fontId="24" fillId="2" borderId="13" xfId="1" applyNumberFormat="1" applyFont="1" applyFill="1" applyBorder="1" applyAlignment="1">
      <alignment horizontal="center" vertical="center" wrapText="1"/>
    </xf>
    <xf numFmtId="3" fontId="20" fillId="2" borderId="4" xfId="1" applyNumberFormat="1" applyFont="1" applyFill="1" applyBorder="1" applyAlignment="1">
      <alignment horizontal="center" vertical="center" wrapText="1"/>
    </xf>
    <xf numFmtId="3" fontId="20" fillId="2" borderId="8" xfId="1" applyNumberFormat="1" applyFont="1" applyFill="1" applyBorder="1" applyAlignment="1">
      <alignment horizontal="center" vertical="center" wrapText="1"/>
    </xf>
    <xf numFmtId="3" fontId="20" fillId="2" borderId="13" xfId="1" applyNumberFormat="1" applyFont="1" applyFill="1" applyBorder="1" applyAlignment="1">
      <alignment horizontal="center" vertical="center" wrapText="1"/>
    </xf>
    <xf numFmtId="3" fontId="20" fillId="2" borderId="1" xfId="1" applyNumberFormat="1" applyFont="1" applyFill="1" applyBorder="1" applyAlignment="1">
      <alignment horizontal="center" vertical="center" wrapText="1"/>
    </xf>
    <xf numFmtId="3" fontId="20" fillId="2" borderId="2"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3" fontId="20" fillId="2" borderId="3" xfId="1" applyNumberFormat="1" applyFont="1" applyFill="1" applyBorder="1" applyAlignment="1">
      <alignment horizontal="center" vertical="center" wrapText="1"/>
    </xf>
    <xf numFmtId="3" fontId="20" fillId="2" borderId="6" xfId="1" applyNumberFormat="1" applyFont="1" applyFill="1" applyBorder="1" applyAlignment="1">
      <alignment horizontal="center" vertical="center" wrapText="1"/>
    </xf>
    <xf numFmtId="3" fontId="20" fillId="2" borderId="9" xfId="1" applyNumberFormat="1" applyFont="1" applyFill="1" applyBorder="1" applyAlignment="1">
      <alignment horizontal="center" vertical="center" wrapText="1"/>
    </xf>
    <xf numFmtId="3" fontId="20" fillId="2" borderId="7" xfId="1" applyNumberFormat="1" applyFont="1" applyFill="1" applyBorder="1" applyAlignment="1">
      <alignment horizontal="center" vertical="center" wrapText="1"/>
    </xf>
    <xf numFmtId="3" fontId="20" fillId="0" borderId="4" xfId="1" applyNumberFormat="1" applyFont="1" applyBorder="1" applyAlignment="1">
      <alignment horizontal="center" vertical="center" wrapText="1"/>
    </xf>
    <xf numFmtId="3" fontId="20" fillId="0" borderId="8" xfId="1" applyNumberFormat="1" applyFont="1" applyBorder="1" applyAlignment="1">
      <alignment horizontal="center" vertical="center" wrapText="1"/>
    </xf>
    <xf numFmtId="3" fontId="20" fillId="0" borderId="13" xfId="1" applyNumberFormat="1" applyFont="1" applyBorder="1" applyAlignment="1">
      <alignment horizontal="center" vertical="center" wrapText="1"/>
    </xf>
    <xf numFmtId="3" fontId="24" fillId="2" borderId="1" xfId="1" applyNumberFormat="1" applyFont="1" applyFill="1" applyBorder="1" applyAlignment="1">
      <alignment horizontal="center" vertical="center" wrapText="1"/>
    </xf>
    <xf numFmtId="3" fontId="6" fillId="2" borderId="1" xfId="1" applyNumberFormat="1" applyFont="1" applyFill="1" applyBorder="1" applyAlignment="1">
      <alignment horizontal="center" vertical="center" wrapText="1"/>
    </xf>
    <xf numFmtId="3" fontId="6" fillId="2" borderId="4" xfId="1" applyNumberFormat="1" applyFont="1" applyFill="1" applyBorder="1" applyAlignment="1">
      <alignment horizontal="center" vertical="center" wrapText="1"/>
    </xf>
    <xf numFmtId="3" fontId="6" fillId="2" borderId="2" xfId="1" applyNumberFormat="1" applyFont="1" applyFill="1" applyBorder="1" applyAlignment="1">
      <alignment horizontal="center" vertical="center" wrapText="1"/>
    </xf>
    <xf numFmtId="3" fontId="6" fillId="2" borderId="3" xfId="1" applyNumberFormat="1" applyFont="1" applyFill="1" applyBorder="1" applyAlignment="1">
      <alignment horizontal="center" vertical="center" wrapText="1"/>
    </xf>
    <xf numFmtId="3" fontId="6" fillId="2" borderId="5" xfId="1" applyNumberFormat="1" applyFont="1" applyFill="1" applyBorder="1" applyAlignment="1">
      <alignment horizontal="center" vertical="center" wrapText="1"/>
    </xf>
    <xf numFmtId="3" fontId="6" fillId="2" borderId="8" xfId="1" applyNumberFormat="1" applyFont="1" applyFill="1" applyBorder="1" applyAlignment="1">
      <alignment horizontal="center" vertical="center" wrapText="1"/>
    </xf>
    <xf numFmtId="3" fontId="6" fillId="2" borderId="6" xfId="1" applyNumberFormat="1" applyFont="1" applyFill="1" applyBorder="1" applyAlignment="1">
      <alignment horizontal="center" vertical="center" wrapText="1"/>
    </xf>
    <xf numFmtId="3" fontId="6" fillId="2" borderId="7"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6" fillId="0" borderId="4" xfId="1" applyNumberFormat="1" applyFont="1" applyBorder="1" applyAlignment="1">
      <alignment horizontal="center" vertical="center" wrapText="1"/>
    </xf>
    <xf numFmtId="3" fontId="8" fillId="2" borderId="1" xfId="1" applyNumberFormat="1" applyFont="1" applyFill="1" applyBorder="1" applyAlignment="1">
      <alignment horizontal="center" vertical="center" wrapText="1"/>
    </xf>
    <xf numFmtId="3" fontId="6" fillId="0" borderId="8" xfId="1" applyNumberFormat="1" applyFont="1" applyBorder="1" applyAlignment="1">
      <alignment horizontal="center" vertical="center" wrapText="1"/>
    </xf>
    <xf numFmtId="3" fontId="8" fillId="2" borderId="4" xfId="1" applyNumberFormat="1" applyFont="1" applyFill="1" applyBorder="1" applyAlignment="1">
      <alignment horizontal="center" vertical="center" wrapText="1"/>
    </xf>
    <xf numFmtId="3" fontId="8" fillId="2" borderId="8" xfId="1" applyNumberFormat="1" applyFont="1" applyFill="1" applyBorder="1" applyAlignment="1">
      <alignment horizontal="center" vertical="center" wrapText="1"/>
    </xf>
    <xf numFmtId="3" fontId="6" fillId="2" borderId="13" xfId="1" applyNumberFormat="1" applyFont="1" applyFill="1" applyBorder="1" applyAlignment="1">
      <alignment horizontal="center" vertical="center" wrapText="1"/>
    </xf>
    <xf numFmtId="3" fontId="6" fillId="0" borderId="13" xfId="1" applyNumberFormat="1" applyFont="1" applyBorder="1" applyAlignment="1">
      <alignment horizontal="center" vertical="center" wrapText="1"/>
    </xf>
    <xf numFmtId="3" fontId="8" fillId="2" borderId="13" xfId="1" applyNumberFormat="1" applyFont="1" applyFill="1" applyBorder="1" applyAlignment="1">
      <alignment horizontal="center" vertical="center" wrapText="1"/>
    </xf>
    <xf numFmtId="3" fontId="6" fillId="2" borderId="1" xfId="1" quotePrefix="1" applyNumberFormat="1" applyFont="1" applyFill="1" applyBorder="1" applyAlignment="1">
      <alignment horizontal="center" vertical="center" wrapText="1"/>
    </xf>
    <xf numFmtId="3" fontId="7" fillId="2" borderId="1" xfId="1" quotePrefix="1" applyNumberFormat="1" applyFont="1" applyFill="1" applyBorder="1" applyAlignment="1">
      <alignment horizontal="center" vertical="center" wrapText="1"/>
    </xf>
    <xf numFmtId="165" fontId="7" fillId="2" borderId="1" xfId="1" quotePrefix="1" applyNumberFormat="1" applyFont="1" applyFill="1" applyBorder="1" applyAlignment="1">
      <alignment horizontal="right" vertical="center" wrapText="1"/>
    </xf>
    <xf numFmtId="0" fontId="7" fillId="0" borderId="1" xfId="0" quotePrefix="1" applyFont="1" applyBorder="1" applyAlignment="1">
      <alignment horizontal="center" vertical="center"/>
    </xf>
    <xf numFmtId="49" fontId="7" fillId="0" borderId="1" xfId="3" applyNumberFormat="1" applyFont="1" applyFill="1" applyBorder="1" applyAlignment="1">
      <alignment horizontal="left" vertical="center" wrapText="1"/>
    </xf>
    <xf numFmtId="0" fontId="6" fillId="3" borderId="16" xfId="0" applyFont="1" applyFill="1" applyBorder="1" applyAlignment="1">
      <alignment horizontal="center" vertical="center" wrapText="1"/>
    </xf>
    <xf numFmtId="0" fontId="6" fillId="3" borderId="19" xfId="0" applyFont="1" applyFill="1" applyBorder="1" applyAlignment="1">
      <alignment vertical="center" wrapText="1"/>
    </xf>
    <xf numFmtId="1" fontId="7" fillId="0" borderId="1" xfId="1" applyNumberFormat="1" applyFont="1" applyFill="1" applyBorder="1" applyAlignment="1">
      <alignment vertical="center" wrapText="1"/>
    </xf>
    <xf numFmtId="0" fontId="6" fillId="3" borderId="0" xfId="0" applyFont="1" applyFill="1" applyBorder="1" applyAlignment="1">
      <alignment horizontal="center" vertical="center" wrapText="1"/>
    </xf>
    <xf numFmtId="0" fontId="7" fillId="3" borderId="16" xfId="0" applyFont="1" applyFill="1" applyBorder="1" applyAlignment="1">
      <alignment horizontal="left" vertical="center" wrapText="1"/>
    </xf>
    <xf numFmtId="1" fontId="7" fillId="0" borderId="1" xfId="1" applyNumberFormat="1" applyFont="1" applyFill="1" applyBorder="1" applyAlignment="1">
      <alignment horizontal="left" vertical="center" wrapText="1"/>
    </xf>
    <xf numFmtId="49" fontId="6" fillId="3" borderId="14" xfId="0" applyNumberFormat="1" applyFont="1" applyFill="1" applyBorder="1" applyAlignment="1">
      <alignment horizontal="left" vertical="center"/>
    </xf>
    <xf numFmtId="0" fontId="6" fillId="3" borderId="14" xfId="0" quotePrefix="1" applyFont="1" applyFill="1" applyBorder="1" applyAlignment="1">
      <alignment horizontal="center" vertical="center" wrapText="1"/>
    </xf>
    <xf numFmtId="3" fontId="6" fillId="3" borderId="14" xfId="0" applyNumberFormat="1" applyFont="1" applyFill="1" applyBorder="1" applyAlignment="1">
      <alignment horizontal="center" vertical="center"/>
    </xf>
    <xf numFmtId="49" fontId="6" fillId="3" borderId="20" xfId="0" applyNumberFormat="1" applyFont="1" applyFill="1" applyBorder="1" applyAlignment="1">
      <alignment vertical="center" wrapText="1"/>
    </xf>
    <xf numFmtId="165" fontId="6" fillId="3" borderId="21" xfId="0" applyNumberFormat="1" applyFont="1" applyFill="1" applyBorder="1" applyAlignment="1">
      <alignment horizontal="right" vertical="center"/>
    </xf>
    <xf numFmtId="165" fontId="6" fillId="3" borderId="22" xfId="0" applyNumberFormat="1" applyFont="1" applyFill="1" applyBorder="1" applyAlignment="1">
      <alignment horizontal="right" vertical="center"/>
    </xf>
    <xf numFmtId="165" fontId="6" fillId="3" borderId="20" xfId="0" applyNumberFormat="1" applyFont="1" applyFill="1" applyBorder="1" applyAlignment="1">
      <alignment horizontal="right" vertical="center"/>
    </xf>
    <xf numFmtId="49" fontId="6" fillId="3" borderId="15" xfId="0" applyNumberFormat="1" applyFont="1" applyFill="1" applyBorder="1" applyAlignment="1">
      <alignment horizontal="left" vertical="center" wrapText="1"/>
    </xf>
    <xf numFmtId="0" fontId="6" fillId="3" borderId="16" xfId="0" applyFont="1" applyFill="1" applyBorder="1" applyAlignment="1">
      <alignment horizontal="left" vertical="center" wrapText="1"/>
    </xf>
    <xf numFmtId="3" fontId="6" fillId="3" borderId="16" xfId="0" applyNumberFormat="1" applyFont="1" applyFill="1" applyBorder="1" applyAlignment="1">
      <alignment horizontal="center" vertical="center"/>
    </xf>
    <xf numFmtId="3" fontId="7" fillId="0" borderId="1" xfId="0" quotePrefix="1" applyNumberFormat="1" applyFont="1" applyBorder="1" applyAlignment="1">
      <alignment horizontal="center" vertical="center"/>
    </xf>
    <xf numFmtId="3" fontId="7" fillId="0" borderId="1" xfId="0" applyNumberFormat="1" applyFont="1" applyBorder="1" applyAlignment="1">
      <alignment vertical="center" wrapText="1"/>
    </xf>
    <xf numFmtId="0" fontId="6" fillId="3" borderId="1" xfId="0" applyFont="1" applyFill="1" applyBorder="1" applyAlignment="1">
      <alignment vertical="center" wrapText="1"/>
    </xf>
    <xf numFmtId="49" fontId="6" fillId="3" borderId="14" xfId="0" applyNumberFormat="1" applyFont="1" applyFill="1" applyBorder="1" applyAlignment="1">
      <alignment horizontal="left" vertical="center" wrapText="1"/>
    </xf>
    <xf numFmtId="0" fontId="6" fillId="3" borderId="15" xfId="0" applyFont="1" applyFill="1" applyBorder="1" applyAlignment="1">
      <alignment vertical="center" wrapText="1"/>
    </xf>
    <xf numFmtId="0" fontId="6" fillId="3" borderId="15" xfId="0" quotePrefix="1" applyFont="1" applyFill="1" applyBorder="1" applyAlignment="1">
      <alignment horizontal="center" vertical="center" wrapText="1"/>
    </xf>
    <xf numFmtId="0" fontId="29" fillId="0" borderId="0" xfId="0" applyFont="1" applyFill="1" applyAlignment="1">
      <alignment horizontal="center"/>
    </xf>
    <xf numFmtId="4" fontId="7" fillId="0" borderId="0" xfId="0" applyNumberFormat="1" applyFont="1" applyFill="1"/>
    <xf numFmtId="0" fontId="7" fillId="0" borderId="0" xfId="0" applyFont="1" applyFill="1"/>
    <xf numFmtId="0" fontId="29" fillId="0" borderId="0" xfId="0" applyFont="1" applyFill="1" applyAlignment="1">
      <alignment horizontal="center" vertical="center" wrapText="1"/>
    </xf>
    <xf numFmtId="0" fontId="29" fillId="0" borderId="0" xfId="0" applyFont="1" applyFill="1" applyAlignment="1">
      <alignment horizontal="center" vertical="center"/>
    </xf>
    <xf numFmtId="4" fontId="6" fillId="0" borderId="0" xfId="0" applyNumberFormat="1" applyFont="1" applyFill="1"/>
    <xf numFmtId="0" fontId="6" fillId="0" borderId="0" xfId="0" applyFont="1" applyFill="1"/>
    <xf numFmtId="0" fontId="8" fillId="0" borderId="0" xfId="0" applyFont="1" applyFill="1" applyAlignment="1">
      <alignment horizontal="center"/>
    </xf>
    <xf numFmtId="0" fontId="8" fillId="0" borderId="0" xfId="0" applyFont="1" applyFill="1" applyAlignment="1">
      <alignment horizontal="right"/>
    </xf>
    <xf numFmtId="3" fontId="6" fillId="0" borderId="1" xfId="1" applyNumberFormat="1" applyFont="1" applyFill="1" applyBorder="1" applyAlignment="1">
      <alignment horizontal="center" vertical="center" wrapText="1"/>
    </xf>
    <xf numFmtId="4" fontId="7" fillId="0" borderId="1" xfId="1" applyNumberFormat="1" applyFont="1" applyFill="1" applyBorder="1" applyAlignment="1">
      <alignment horizontal="center" vertical="center" wrapText="1"/>
    </xf>
    <xf numFmtId="4" fontId="6" fillId="0" borderId="1" xfId="1" applyNumberFormat="1"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167" fontId="30" fillId="0" borderId="1" xfId="10" quotePrefix="1" applyNumberFormat="1" applyFont="1" applyFill="1" applyBorder="1" applyAlignment="1">
      <alignment horizontal="center" vertical="center" wrapText="1"/>
    </xf>
    <xf numFmtId="167" fontId="6" fillId="0" borderId="1" xfId="10" quotePrefix="1" applyNumberFormat="1" applyFont="1" applyFill="1" applyBorder="1" applyAlignment="1">
      <alignment horizontal="center" vertical="center" wrapText="1"/>
    </xf>
    <xf numFmtId="167" fontId="6" fillId="0" borderId="1" xfId="10" applyNumberFormat="1" applyFont="1" applyFill="1" applyBorder="1" applyAlignment="1">
      <alignment horizontal="center"/>
    </xf>
    <xf numFmtId="167" fontId="6" fillId="0" borderId="0" xfId="10" applyNumberFormat="1" applyFont="1" applyFill="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4" fontId="7" fillId="0" borderId="1" xfId="0" applyNumberFormat="1" applyFont="1" applyFill="1" applyBorder="1" applyAlignment="1">
      <alignment vertical="center"/>
    </xf>
    <xf numFmtId="3" fontId="7" fillId="0" borderId="0" xfId="0" applyNumberFormat="1" applyFont="1" applyFill="1" applyAlignment="1">
      <alignment vertical="center"/>
    </xf>
    <xf numFmtId="0" fontId="7" fillId="0" borderId="1" xfId="11" applyFont="1" applyFill="1" applyBorder="1" applyAlignment="1">
      <alignment horizontal="center" vertical="center" wrapText="1"/>
    </xf>
    <xf numFmtId="0" fontId="7" fillId="0" borderId="1" xfId="11" applyFont="1" applyFill="1" applyBorder="1" applyAlignment="1">
      <alignment vertical="center" wrapText="1"/>
    </xf>
    <xf numFmtId="0" fontId="7" fillId="0" borderId="0" xfId="0" applyFont="1" applyFill="1" applyAlignment="1">
      <alignment vertical="center"/>
    </xf>
    <xf numFmtId="0" fontId="6" fillId="0" borderId="1" xfId="11" quotePrefix="1" applyFont="1" applyFill="1" applyBorder="1" applyAlignment="1">
      <alignment horizontal="center" vertical="center" wrapText="1"/>
    </xf>
    <xf numFmtId="0" fontId="6" fillId="0" borderId="1" xfId="11" applyFont="1" applyFill="1" applyBorder="1" applyAlignment="1">
      <alignment vertical="center" wrapText="1"/>
    </xf>
    <xf numFmtId="4" fontId="6" fillId="0" borderId="1" xfId="0" applyNumberFormat="1" applyFont="1" applyFill="1" applyBorder="1" applyAlignment="1">
      <alignment vertical="center"/>
    </xf>
    <xf numFmtId="0" fontId="6" fillId="0" borderId="0" xfId="0" applyFont="1" applyFill="1" applyAlignment="1">
      <alignment vertical="center"/>
    </xf>
    <xf numFmtId="4" fontId="6" fillId="0" borderId="1" xfId="10" applyNumberFormat="1" applyFont="1" applyFill="1" applyBorder="1" applyAlignment="1">
      <alignment horizontal="right" vertical="center" wrapText="1"/>
    </xf>
    <xf numFmtId="0" fontId="7" fillId="0" borderId="1" xfId="11" quotePrefix="1" applyFont="1" applyFill="1" applyBorder="1" applyAlignment="1">
      <alignment horizontal="center" vertical="center" wrapText="1"/>
    </xf>
    <xf numFmtId="4" fontId="6" fillId="0" borderId="1" xfId="10" applyNumberFormat="1" applyFont="1" applyFill="1" applyBorder="1" applyAlignment="1">
      <alignment vertical="center"/>
    </xf>
    <xf numFmtId="4" fontId="7" fillId="0" borderId="1" xfId="10" applyNumberFormat="1" applyFont="1" applyFill="1" applyBorder="1" applyAlignment="1">
      <alignment vertical="center"/>
    </xf>
    <xf numFmtId="0" fontId="6" fillId="0" borderId="1" xfId="11" applyFont="1" applyFill="1" applyBorder="1" applyAlignment="1">
      <alignment horizontal="center" vertical="center" wrapText="1"/>
    </xf>
    <xf numFmtId="4" fontId="7" fillId="0" borderId="1" xfId="0" applyNumberFormat="1" applyFont="1" applyFill="1" applyBorder="1" applyAlignment="1">
      <alignment vertical="center" wrapText="1"/>
    </xf>
    <xf numFmtId="4" fontId="6" fillId="0" borderId="1" xfId="0" applyNumberFormat="1" applyFont="1" applyFill="1" applyBorder="1"/>
    <xf numFmtId="0" fontId="7" fillId="0" borderId="1" xfId="12" applyFont="1" applyFill="1" applyBorder="1" applyAlignment="1">
      <alignment horizontal="center" vertical="center" wrapText="1"/>
    </xf>
    <xf numFmtId="0" fontId="7" fillId="0" borderId="1" xfId="12" applyFont="1" applyFill="1" applyBorder="1" applyAlignment="1">
      <alignment horizontal="left" vertical="center" wrapText="1"/>
    </xf>
    <xf numFmtId="4" fontId="7" fillId="0" borderId="1" xfId="10" applyNumberFormat="1" applyFont="1" applyFill="1" applyBorder="1" applyAlignment="1">
      <alignment horizontal="right" vertical="center" wrapText="1"/>
    </xf>
    <xf numFmtId="0" fontId="8" fillId="0" borderId="1" xfId="12" applyFont="1" applyFill="1" applyBorder="1" applyAlignment="1">
      <alignment horizontal="center" vertical="center" wrapText="1"/>
    </xf>
    <xf numFmtId="0" fontId="8" fillId="0" borderId="1" xfId="12" applyFont="1" applyFill="1" applyBorder="1" applyAlignment="1">
      <alignment horizontal="left" vertical="center" wrapText="1"/>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8" fillId="0" borderId="1" xfId="10" applyNumberFormat="1" applyFont="1" applyFill="1" applyBorder="1" applyAlignment="1">
      <alignment vertical="center"/>
    </xf>
    <xf numFmtId="4" fontId="8" fillId="0" borderId="1" xfId="10" applyNumberFormat="1" applyFont="1" applyFill="1" applyBorder="1" applyAlignment="1">
      <alignment horizontal="right" vertical="center" wrapText="1"/>
    </xf>
    <xf numFmtId="0" fontId="8" fillId="0" borderId="1" xfId="12" quotePrefix="1" applyFont="1" applyFill="1" applyBorder="1" applyAlignment="1">
      <alignment horizontal="center" vertical="center" wrapText="1"/>
    </xf>
    <xf numFmtId="0" fontId="8" fillId="0" borderId="1" xfId="12" applyFont="1" applyFill="1" applyBorder="1" applyAlignment="1">
      <alignment horizontal="justify" vertical="center" wrapText="1"/>
    </xf>
    <xf numFmtId="0" fontId="7" fillId="0" borderId="1" xfId="12" applyFont="1" applyFill="1" applyBorder="1" applyAlignment="1">
      <alignment horizontal="justify" vertical="center" wrapText="1"/>
    </xf>
    <xf numFmtId="0" fontId="7" fillId="0" borderId="1" xfId="13" applyFont="1" applyFill="1" applyBorder="1" applyAlignment="1">
      <alignment horizontal="center" vertical="center"/>
    </xf>
    <xf numFmtId="0" fontId="8" fillId="0" borderId="1" xfId="13"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wrapText="1"/>
    </xf>
    <xf numFmtId="4" fontId="6" fillId="0" borderId="1" xfId="10" applyNumberFormat="1" applyFont="1" applyFill="1" applyBorder="1"/>
    <xf numFmtId="3" fontId="6" fillId="2" borderId="10" xfId="1" applyNumberFormat="1" applyFont="1" applyFill="1" applyBorder="1" applyAlignment="1">
      <alignment horizontal="center" vertical="center" wrapText="1"/>
    </xf>
    <xf numFmtId="3" fontId="6" fillId="2" borderId="11" xfId="1" applyNumberFormat="1" applyFont="1" applyFill="1" applyBorder="1" applyAlignment="1">
      <alignment horizontal="center" vertical="center" wrapText="1"/>
    </xf>
    <xf numFmtId="3" fontId="6" fillId="2" borderId="12" xfId="1" applyNumberFormat="1" applyFont="1" applyFill="1" applyBorder="1" applyAlignment="1">
      <alignment horizontal="center" vertical="center" wrapText="1"/>
    </xf>
    <xf numFmtId="3" fontId="6" fillId="0" borderId="1" xfId="1" quotePrefix="1" applyNumberFormat="1" applyFont="1" applyBorder="1" applyAlignment="1">
      <alignment horizontal="center" vertical="center" wrapText="1"/>
    </xf>
    <xf numFmtId="0" fontId="9" fillId="0" borderId="1" xfId="0" applyFont="1" applyBorder="1" applyAlignment="1">
      <alignment horizontal="center" vertical="center" wrapText="1"/>
    </xf>
    <xf numFmtId="1" fontId="6" fillId="0" borderId="1" xfId="1" applyNumberFormat="1" applyFont="1" applyFill="1" applyBorder="1" applyAlignment="1">
      <alignment horizontal="left" vertical="center" wrapText="1"/>
    </xf>
    <xf numFmtId="1" fontId="6" fillId="2" borderId="1" xfId="1"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2" applyFont="1" applyBorder="1" applyAlignment="1">
      <alignment horizontal="justify" vertical="center" wrapText="1"/>
    </xf>
    <xf numFmtId="3" fontId="6" fillId="2" borderId="1" xfId="0" quotePrefix="1" applyNumberFormat="1" applyFont="1" applyFill="1" applyBorder="1" applyAlignment="1">
      <alignment horizontal="center" vertical="center" wrapText="1"/>
    </xf>
    <xf numFmtId="165" fontId="6" fillId="2" borderId="1" xfId="1" quotePrefix="1" applyNumberFormat="1" applyFont="1" applyFill="1" applyBorder="1" applyAlignment="1">
      <alignment horizontal="right" vertical="center" wrapText="1"/>
    </xf>
    <xf numFmtId="165" fontId="6" fillId="0" borderId="1" xfId="6" applyNumberFormat="1" applyFont="1" applyBorder="1" applyAlignment="1">
      <alignment horizontal="right" vertical="center"/>
    </xf>
    <xf numFmtId="165" fontId="6" fillId="0" borderId="1" xfId="7" applyNumberFormat="1" applyFont="1" applyFill="1" applyBorder="1" applyAlignment="1">
      <alignment vertical="center" shrinkToFit="1"/>
    </xf>
    <xf numFmtId="165" fontId="6" fillId="2" borderId="1" xfId="0" applyNumberFormat="1" applyFont="1" applyFill="1" applyBorder="1" applyAlignment="1">
      <alignment horizontal="right" vertical="center" wrapText="1"/>
    </xf>
    <xf numFmtId="165" fontId="7" fillId="2" borderId="1" xfId="1" applyNumberFormat="1" applyFont="1" applyFill="1" applyBorder="1" applyAlignment="1">
      <alignment horizontal="right" vertical="center"/>
    </xf>
    <xf numFmtId="0" fontId="6" fillId="2" borderId="1" xfId="4" applyFont="1" applyFill="1" applyBorder="1" applyAlignment="1">
      <alignment horizontal="left" vertical="center" wrapText="1"/>
    </xf>
    <xf numFmtId="165" fontId="7" fillId="2" borderId="1" xfId="0" applyNumberFormat="1" applyFont="1" applyFill="1" applyBorder="1" applyAlignment="1">
      <alignment horizontal="right" vertical="center" wrapText="1"/>
    </xf>
    <xf numFmtId="49" fontId="6" fillId="0" borderId="1" xfId="3" applyNumberFormat="1" applyFont="1" applyFill="1" applyBorder="1" applyAlignment="1">
      <alignment horizontal="left" vertical="center" wrapText="1"/>
    </xf>
    <xf numFmtId="165" fontId="6" fillId="2" borderId="1" xfId="1" applyNumberFormat="1" applyFont="1" applyFill="1" applyBorder="1" applyAlignment="1">
      <alignment horizontal="right" vertical="center"/>
    </xf>
    <xf numFmtId="49" fontId="6" fillId="2" borderId="1" xfId="3" applyNumberFormat="1" applyFont="1" applyFill="1" applyBorder="1" applyAlignment="1">
      <alignment horizontal="left" vertical="center" wrapText="1"/>
    </xf>
    <xf numFmtId="165" fontId="6" fillId="2" borderId="1" xfId="5" applyNumberFormat="1" applyFont="1" applyFill="1" applyBorder="1" applyAlignment="1">
      <alignment horizontal="right" vertical="center" wrapText="1"/>
    </xf>
    <xf numFmtId="49" fontId="6" fillId="2" borderId="1" xfId="3" quotePrefix="1" applyNumberFormat="1" applyFont="1" applyFill="1" applyBorder="1" applyAlignment="1">
      <alignment horizontal="left" vertical="center" wrapText="1"/>
    </xf>
    <xf numFmtId="165" fontId="6" fillId="2" borderId="1" xfId="8" applyNumberFormat="1" applyFont="1" applyFill="1" applyBorder="1" applyAlignment="1">
      <alignment horizontal="right" vertical="center" wrapText="1"/>
    </xf>
    <xf numFmtId="0" fontId="6" fillId="2" borderId="1" xfId="0" applyFont="1" applyFill="1" applyBorder="1" applyAlignment="1">
      <alignment horizontal="left" vertical="center" wrapText="1"/>
    </xf>
    <xf numFmtId="3" fontId="6" fillId="0" borderId="1" xfId="0" quotePrefix="1" applyNumberFormat="1" applyFont="1" applyBorder="1" applyAlignment="1">
      <alignment horizontal="center" vertical="center" wrapText="1"/>
    </xf>
    <xf numFmtId="1" fontId="7" fillId="0" borderId="1" xfId="0" applyNumberFormat="1" applyFont="1" applyBorder="1" applyAlignment="1">
      <alignment horizontal="center" vertical="center"/>
    </xf>
    <xf numFmtId="3" fontId="7" fillId="0" borderId="1" xfId="0" applyNumberFormat="1" applyFont="1" applyBorder="1" applyAlignment="1">
      <alignment vertical="center"/>
    </xf>
    <xf numFmtId="3" fontId="6" fillId="2" borderId="1" xfId="0" applyNumberFormat="1" applyFont="1" applyFill="1" applyBorder="1" applyAlignment="1">
      <alignment vertical="center" wrapText="1"/>
    </xf>
    <xf numFmtId="3"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xf>
    <xf numFmtId="3" fontId="6" fillId="2" borderId="1" xfId="9" applyNumberFormat="1" applyFont="1" applyFill="1" applyBorder="1" applyAlignment="1">
      <alignment horizontal="center" vertical="center" wrapText="1"/>
    </xf>
    <xf numFmtId="3" fontId="6" fillId="0" borderId="1" xfId="0" applyNumberFormat="1" applyFont="1" applyBorder="1" applyAlignment="1">
      <alignment vertical="center"/>
    </xf>
    <xf numFmtId="3" fontId="6" fillId="0" borderId="1" xfId="1" quotePrefix="1" applyNumberFormat="1" applyFont="1" applyFill="1" applyBorder="1" applyAlignment="1">
      <alignment horizontal="center" vertical="center" wrapText="1"/>
    </xf>
    <xf numFmtId="0" fontId="6" fillId="0" borderId="1" xfId="0" applyFont="1" applyBorder="1" applyAlignment="1">
      <alignment horizontal="left" vertical="center" wrapText="1"/>
    </xf>
    <xf numFmtId="1" fontId="6" fillId="0" borderId="1" xfId="1" quotePrefix="1" applyNumberFormat="1" applyFont="1" applyBorder="1" applyAlignment="1">
      <alignment vertical="center" wrapText="1"/>
    </xf>
    <xf numFmtId="165" fontId="6" fillId="0" borderId="1" xfId="1" quotePrefix="1" applyNumberFormat="1" applyFont="1" applyBorder="1" applyAlignment="1">
      <alignment horizontal="right" vertical="center" wrapText="1"/>
    </xf>
    <xf numFmtId="0" fontId="6" fillId="2" borderId="1" xfId="0" applyFont="1" applyFill="1" applyBorder="1" applyAlignment="1" applyProtection="1">
      <alignment horizontal="left" vertical="center" wrapText="1"/>
    </xf>
    <xf numFmtId="165" fontId="6" fillId="2" borderId="1" xfId="10" applyNumberFormat="1" applyFont="1" applyFill="1" applyBorder="1" applyAlignment="1">
      <alignment horizontal="right" vertical="center" wrapText="1"/>
    </xf>
  </cellXfs>
  <cellStyles count="14">
    <cellStyle name="Comma" xfId="10" builtinId="3"/>
    <cellStyle name="Comma 13" xfId="7"/>
    <cellStyle name="Comma 2 2" xfId="5"/>
    <cellStyle name="Comma 3" xfId="8"/>
    <cellStyle name="Normal" xfId="0" builtinId="0"/>
    <cellStyle name="Normal 11" xfId="11"/>
    <cellStyle name="Normal 2" xfId="6"/>
    <cellStyle name="Normal 2 2" xfId="4"/>
    <cellStyle name="Normal 2 2 2 2" xfId="12"/>
    <cellStyle name="Normal 3" xfId="2"/>
    <cellStyle name="Normal 4 2" xfId="9"/>
    <cellStyle name="Normal 7 2" xfId="3"/>
    <cellStyle name="Normal_Bieu mau (CV )" xfId="1"/>
    <cellStyle name="Normal_Sheet1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
  <sheetViews>
    <sheetView view="pageBreakPreview" zoomScale="55" zoomScaleNormal="70" zoomScaleSheetLayoutView="55" workbookViewId="0">
      <selection activeCell="C16" sqref="C16"/>
    </sheetView>
  </sheetViews>
  <sheetFormatPr defaultRowHeight="15"/>
  <cols>
    <col min="2" max="2" width="39.5703125" customWidth="1"/>
    <col min="3" max="3" width="10.140625" customWidth="1"/>
    <col min="4" max="4" width="13.42578125" customWidth="1"/>
    <col min="5" max="5" width="14" customWidth="1"/>
    <col min="6" max="7" width="14.140625" customWidth="1"/>
    <col min="8" max="8" width="17" customWidth="1"/>
    <col min="9" max="14" width="14.140625" customWidth="1"/>
    <col min="15" max="15" width="13.85546875" customWidth="1"/>
    <col min="16" max="21" width="14.140625" customWidth="1"/>
    <col min="22" max="22" width="15" customWidth="1"/>
    <col min="24" max="24" width="12.42578125" customWidth="1"/>
    <col min="25" max="25" width="15.7109375" customWidth="1"/>
    <col min="252" max="252" width="39.5703125" customWidth="1"/>
    <col min="253" max="253" width="15.140625" customWidth="1"/>
    <col min="254" max="262" width="14.140625" customWidth="1"/>
    <col min="263" max="263" width="13.85546875" customWidth="1"/>
    <col min="264" max="269" width="14.140625" customWidth="1"/>
    <col min="270" max="270" width="15" customWidth="1"/>
    <col min="272" max="272" width="12" bestFit="1" customWidth="1"/>
    <col min="508" max="508" width="39.5703125" customWidth="1"/>
    <col min="509" max="509" width="15.140625" customWidth="1"/>
    <col min="510" max="518" width="14.140625" customWidth="1"/>
    <col min="519" max="519" width="13.85546875" customWidth="1"/>
    <col min="520" max="525" width="14.140625" customWidth="1"/>
    <col min="526" max="526" width="15" customWidth="1"/>
    <col min="528" max="528" width="12" bestFit="1" customWidth="1"/>
    <col min="764" max="764" width="39.5703125" customWidth="1"/>
    <col min="765" max="765" width="15.140625" customWidth="1"/>
    <col min="766" max="774" width="14.140625" customWidth="1"/>
    <col min="775" max="775" width="13.85546875" customWidth="1"/>
    <col min="776" max="781" width="14.140625" customWidth="1"/>
    <col min="782" max="782" width="15" customWidth="1"/>
    <col min="784" max="784" width="12" bestFit="1" customWidth="1"/>
    <col min="1020" max="1020" width="39.5703125" customWidth="1"/>
    <col min="1021" max="1021" width="15.140625" customWidth="1"/>
    <col min="1022" max="1030" width="14.140625" customWidth="1"/>
    <col min="1031" max="1031" width="13.85546875" customWidth="1"/>
    <col min="1032" max="1037" width="14.140625" customWidth="1"/>
    <col min="1038" max="1038" width="15" customWidth="1"/>
    <col min="1040" max="1040" width="12" bestFit="1" customWidth="1"/>
    <col min="1276" max="1276" width="39.5703125" customWidth="1"/>
    <col min="1277" max="1277" width="15.140625" customWidth="1"/>
    <col min="1278" max="1286" width="14.140625" customWidth="1"/>
    <col min="1287" max="1287" width="13.85546875" customWidth="1"/>
    <col min="1288" max="1293" width="14.140625" customWidth="1"/>
    <col min="1294" max="1294" width="15" customWidth="1"/>
    <col min="1296" max="1296" width="12" bestFit="1" customWidth="1"/>
    <col min="1532" max="1532" width="39.5703125" customWidth="1"/>
    <col min="1533" max="1533" width="15.140625" customWidth="1"/>
    <col min="1534" max="1542" width="14.140625" customWidth="1"/>
    <col min="1543" max="1543" width="13.85546875" customWidth="1"/>
    <col min="1544" max="1549" width="14.140625" customWidth="1"/>
    <col min="1550" max="1550" width="15" customWidth="1"/>
    <col min="1552" max="1552" width="12" bestFit="1" customWidth="1"/>
    <col min="1788" max="1788" width="39.5703125" customWidth="1"/>
    <col min="1789" max="1789" width="15.140625" customWidth="1"/>
    <col min="1790" max="1798" width="14.140625" customWidth="1"/>
    <col min="1799" max="1799" width="13.85546875" customWidth="1"/>
    <col min="1800" max="1805" width="14.140625" customWidth="1"/>
    <col min="1806" max="1806" width="15" customWidth="1"/>
    <col min="1808" max="1808" width="12" bestFit="1" customWidth="1"/>
    <col min="2044" max="2044" width="39.5703125" customWidth="1"/>
    <col min="2045" max="2045" width="15.140625" customWidth="1"/>
    <col min="2046" max="2054" width="14.140625" customWidth="1"/>
    <col min="2055" max="2055" width="13.85546875" customWidth="1"/>
    <col min="2056" max="2061" width="14.140625" customWidth="1"/>
    <col min="2062" max="2062" width="15" customWidth="1"/>
    <col min="2064" max="2064" width="12" bestFit="1" customWidth="1"/>
    <col min="2300" max="2300" width="39.5703125" customWidth="1"/>
    <col min="2301" max="2301" width="15.140625" customWidth="1"/>
    <col min="2302" max="2310" width="14.140625" customWidth="1"/>
    <col min="2311" max="2311" width="13.85546875" customWidth="1"/>
    <col min="2312" max="2317" width="14.140625" customWidth="1"/>
    <col min="2318" max="2318" width="15" customWidth="1"/>
    <col min="2320" max="2320" width="12" bestFit="1" customWidth="1"/>
    <col min="2556" max="2556" width="39.5703125" customWidth="1"/>
    <col min="2557" max="2557" width="15.140625" customWidth="1"/>
    <col min="2558" max="2566" width="14.140625" customWidth="1"/>
    <col min="2567" max="2567" width="13.85546875" customWidth="1"/>
    <col min="2568" max="2573" width="14.140625" customWidth="1"/>
    <col min="2574" max="2574" width="15" customWidth="1"/>
    <col min="2576" max="2576" width="12" bestFit="1" customWidth="1"/>
    <col min="2812" max="2812" width="39.5703125" customWidth="1"/>
    <col min="2813" max="2813" width="15.140625" customWidth="1"/>
    <col min="2814" max="2822" width="14.140625" customWidth="1"/>
    <col min="2823" max="2823" width="13.85546875" customWidth="1"/>
    <col min="2824" max="2829" width="14.140625" customWidth="1"/>
    <col min="2830" max="2830" width="15" customWidth="1"/>
    <col min="2832" max="2832" width="12" bestFit="1" customWidth="1"/>
    <col min="3068" max="3068" width="39.5703125" customWidth="1"/>
    <col min="3069" max="3069" width="15.140625" customWidth="1"/>
    <col min="3070" max="3078" width="14.140625" customWidth="1"/>
    <col min="3079" max="3079" width="13.85546875" customWidth="1"/>
    <col min="3080" max="3085" width="14.140625" customWidth="1"/>
    <col min="3086" max="3086" width="15" customWidth="1"/>
    <col min="3088" max="3088" width="12" bestFit="1" customWidth="1"/>
    <col min="3324" max="3324" width="39.5703125" customWidth="1"/>
    <col min="3325" max="3325" width="15.140625" customWidth="1"/>
    <col min="3326" max="3334" width="14.140625" customWidth="1"/>
    <col min="3335" max="3335" width="13.85546875" customWidth="1"/>
    <col min="3336" max="3341" width="14.140625" customWidth="1"/>
    <col min="3342" max="3342" width="15" customWidth="1"/>
    <col min="3344" max="3344" width="12" bestFit="1" customWidth="1"/>
    <col min="3580" max="3580" width="39.5703125" customWidth="1"/>
    <col min="3581" max="3581" width="15.140625" customWidth="1"/>
    <col min="3582" max="3590" width="14.140625" customWidth="1"/>
    <col min="3591" max="3591" width="13.85546875" customWidth="1"/>
    <col min="3592" max="3597" width="14.140625" customWidth="1"/>
    <col min="3598" max="3598" width="15" customWidth="1"/>
    <col min="3600" max="3600" width="12" bestFit="1" customWidth="1"/>
    <col min="3836" max="3836" width="39.5703125" customWidth="1"/>
    <col min="3837" max="3837" width="15.140625" customWidth="1"/>
    <col min="3838" max="3846" width="14.140625" customWidth="1"/>
    <col min="3847" max="3847" width="13.85546875" customWidth="1"/>
    <col min="3848" max="3853" width="14.140625" customWidth="1"/>
    <col min="3854" max="3854" width="15" customWidth="1"/>
    <col min="3856" max="3856" width="12" bestFit="1" customWidth="1"/>
    <col min="4092" max="4092" width="39.5703125" customWidth="1"/>
    <col min="4093" max="4093" width="15.140625" customWidth="1"/>
    <col min="4094" max="4102" width="14.140625" customWidth="1"/>
    <col min="4103" max="4103" width="13.85546875" customWidth="1"/>
    <col min="4104" max="4109" width="14.140625" customWidth="1"/>
    <col min="4110" max="4110" width="15" customWidth="1"/>
    <col min="4112" max="4112" width="12" bestFit="1" customWidth="1"/>
    <col min="4348" max="4348" width="39.5703125" customWidth="1"/>
    <col min="4349" max="4349" width="15.140625" customWidth="1"/>
    <col min="4350" max="4358" width="14.140625" customWidth="1"/>
    <col min="4359" max="4359" width="13.85546875" customWidth="1"/>
    <col min="4360" max="4365" width="14.140625" customWidth="1"/>
    <col min="4366" max="4366" width="15" customWidth="1"/>
    <col min="4368" max="4368" width="12" bestFit="1" customWidth="1"/>
    <col min="4604" max="4604" width="39.5703125" customWidth="1"/>
    <col min="4605" max="4605" width="15.140625" customWidth="1"/>
    <col min="4606" max="4614" width="14.140625" customWidth="1"/>
    <col min="4615" max="4615" width="13.85546875" customWidth="1"/>
    <col min="4616" max="4621" width="14.140625" customWidth="1"/>
    <col min="4622" max="4622" width="15" customWidth="1"/>
    <col min="4624" max="4624" width="12" bestFit="1" customWidth="1"/>
    <col min="4860" max="4860" width="39.5703125" customWidth="1"/>
    <col min="4861" max="4861" width="15.140625" customWidth="1"/>
    <col min="4862" max="4870" width="14.140625" customWidth="1"/>
    <col min="4871" max="4871" width="13.85546875" customWidth="1"/>
    <col min="4872" max="4877" width="14.140625" customWidth="1"/>
    <col min="4878" max="4878" width="15" customWidth="1"/>
    <col min="4880" max="4880" width="12" bestFit="1" customWidth="1"/>
    <col min="5116" max="5116" width="39.5703125" customWidth="1"/>
    <col min="5117" max="5117" width="15.140625" customWidth="1"/>
    <col min="5118" max="5126" width="14.140625" customWidth="1"/>
    <col min="5127" max="5127" width="13.85546875" customWidth="1"/>
    <col min="5128" max="5133" width="14.140625" customWidth="1"/>
    <col min="5134" max="5134" width="15" customWidth="1"/>
    <col min="5136" max="5136" width="12" bestFit="1" customWidth="1"/>
    <col min="5372" max="5372" width="39.5703125" customWidth="1"/>
    <col min="5373" max="5373" width="15.140625" customWidth="1"/>
    <col min="5374" max="5382" width="14.140625" customWidth="1"/>
    <col min="5383" max="5383" width="13.85546875" customWidth="1"/>
    <col min="5384" max="5389" width="14.140625" customWidth="1"/>
    <col min="5390" max="5390" width="15" customWidth="1"/>
    <col min="5392" max="5392" width="12" bestFit="1" customWidth="1"/>
    <col min="5628" max="5628" width="39.5703125" customWidth="1"/>
    <col min="5629" max="5629" width="15.140625" customWidth="1"/>
    <col min="5630" max="5638" width="14.140625" customWidth="1"/>
    <col min="5639" max="5639" width="13.85546875" customWidth="1"/>
    <col min="5640" max="5645" width="14.140625" customWidth="1"/>
    <col min="5646" max="5646" width="15" customWidth="1"/>
    <col min="5648" max="5648" width="12" bestFit="1" customWidth="1"/>
    <col min="5884" max="5884" width="39.5703125" customWidth="1"/>
    <col min="5885" max="5885" width="15.140625" customWidth="1"/>
    <col min="5886" max="5894" width="14.140625" customWidth="1"/>
    <col min="5895" max="5895" width="13.85546875" customWidth="1"/>
    <col min="5896" max="5901" width="14.140625" customWidth="1"/>
    <col min="5902" max="5902" width="15" customWidth="1"/>
    <col min="5904" max="5904" width="12" bestFit="1" customWidth="1"/>
    <col min="6140" max="6140" width="39.5703125" customWidth="1"/>
    <col min="6141" max="6141" width="15.140625" customWidth="1"/>
    <col min="6142" max="6150" width="14.140625" customWidth="1"/>
    <col min="6151" max="6151" width="13.85546875" customWidth="1"/>
    <col min="6152" max="6157" width="14.140625" customWidth="1"/>
    <col min="6158" max="6158" width="15" customWidth="1"/>
    <col min="6160" max="6160" width="12" bestFit="1" customWidth="1"/>
    <col min="6396" max="6396" width="39.5703125" customWidth="1"/>
    <col min="6397" max="6397" width="15.140625" customWidth="1"/>
    <col min="6398" max="6406" width="14.140625" customWidth="1"/>
    <col min="6407" max="6407" width="13.85546875" customWidth="1"/>
    <col min="6408" max="6413" width="14.140625" customWidth="1"/>
    <col min="6414" max="6414" width="15" customWidth="1"/>
    <col min="6416" max="6416" width="12" bestFit="1" customWidth="1"/>
    <col min="6652" max="6652" width="39.5703125" customWidth="1"/>
    <col min="6653" max="6653" width="15.140625" customWidth="1"/>
    <col min="6654" max="6662" width="14.140625" customWidth="1"/>
    <col min="6663" max="6663" width="13.85546875" customWidth="1"/>
    <col min="6664" max="6669" width="14.140625" customWidth="1"/>
    <col min="6670" max="6670" width="15" customWidth="1"/>
    <col min="6672" max="6672" width="12" bestFit="1" customWidth="1"/>
    <col min="6908" max="6908" width="39.5703125" customWidth="1"/>
    <col min="6909" max="6909" width="15.140625" customWidth="1"/>
    <col min="6910" max="6918" width="14.140625" customWidth="1"/>
    <col min="6919" max="6919" width="13.85546875" customWidth="1"/>
    <col min="6920" max="6925" width="14.140625" customWidth="1"/>
    <col min="6926" max="6926" width="15" customWidth="1"/>
    <col min="6928" max="6928" width="12" bestFit="1" customWidth="1"/>
    <col min="7164" max="7164" width="39.5703125" customWidth="1"/>
    <col min="7165" max="7165" width="15.140625" customWidth="1"/>
    <col min="7166" max="7174" width="14.140625" customWidth="1"/>
    <col min="7175" max="7175" width="13.85546875" customWidth="1"/>
    <col min="7176" max="7181" width="14.140625" customWidth="1"/>
    <col min="7182" max="7182" width="15" customWidth="1"/>
    <col min="7184" max="7184" width="12" bestFit="1" customWidth="1"/>
    <col min="7420" max="7420" width="39.5703125" customWidth="1"/>
    <col min="7421" max="7421" width="15.140625" customWidth="1"/>
    <col min="7422" max="7430" width="14.140625" customWidth="1"/>
    <col min="7431" max="7431" width="13.85546875" customWidth="1"/>
    <col min="7432" max="7437" width="14.140625" customWidth="1"/>
    <col min="7438" max="7438" width="15" customWidth="1"/>
    <col min="7440" max="7440" width="12" bestFit="1" customWidth="1"/>
    <col min="7676" max="7676" width="39.5703125" customWidth="1"/>
    <col min="7677" max="7677" width="15.140625" customWidth="1"/>
    <col min="7678" max="7686" width="14.140625" customWidth="1"/>
    <col min="7687" max="7687" width="13.85546875" customWidth="1"/>
    <col min="7688" max="7693" width="14.140625" customWidth="1"/>
    <col min="7694" max="7694" width="15" customWidth="1"/>
    <col min="7696" max="7696" width="12" bestFit="1" customWidth="1"/>
    <col min="7932" max="7932" width="39.5703125" customWidth="1"/>
    <col min="7933" max="7933" width="15.140625" customWidth="1"/>
    <col min="7934" max="7942" width="14.140625" customWidth="1"/>
    <col min="7943" max="7943" width="13.85546875" customWidth="1"/>
    <col min="7944" max="7949" width="14.140625" customWidth="1"/>
    <col min="7950" max="7950" width="15" customWidth="1"/>
    <col min="7952" max="7952" width="12" bestFit="1" customWidth="1"/>
    <col min="8188" max="8188" width="39.5703125" customWidth="1"/>
    <col min="8189" max="8189" width="15.140625" customWidth="1"/>
    <col min="8190" max="8198" width="14.140625" customWidth="1"/>
    <col min="8199" max="8199" width="13.85546875" customWidth="1"/>
    <col min="8200" max="8205" width="14.140625" customWidth="1"/>
    <col min="8206" max="8206" width="15" customWidth="1"/>
    <col min="8208" max="8208" width="12" bestFit="1" customWidth="1"/>
    <col min="8444" max="8444" width="39.5703125" customWidth="1"/>
    <col min="8445" max="8445" width="15.140625" customWidth="1"/>
    <col min="8446" max="8454" width="14.140625" customWidth="1"/>
    <col min="8455" max="8455" width="13.85546875" customWidth="1"/>
    <col min="8456" max="8461" width="14.140625" customWidth="1"/>
    <col min="8462" max="8462" width="15" customWidth="1"/>
    <col min="8464" max="8464" width="12" bestFit="1" customWidth="1"/>
    <col min="8700" max="8700" width="39.5703125" customWidth="1"/>
    <col min="8701" max="8701" width="15.140625" customWidth="1"/>
    <col min="8702" max="8710" width="14.140625" customWidth="1"/>
    <col min="8711" max="8711" width="13.85546875" customWidth="1"/>
    <col min="8712" max="8717" width="14.140625" customWidth="1"/>
    <col min="8718" max="8718" width="15" customWidth="1"/>
    <col min="8720" max="8720" width="12" bestFit="1" customWidth="1"/>
    <col min="8956" max="8956" width="39.5703125" customWidth="1"/>
    <col min="8957" max="8957" width="15.140625" customWidth="1"/>
    <col min="8958" max="8966" width="14.140625" customWidth="1"/>
    <col min="8967" max="8967" width="13.85546875" customWidth="1"/>
    <col min="8968" max="8973" width="14.140625" customWidth="1"/>
    <col min="8974" max="8974" width="15" customWidth="1"/>
    <col min="8976" max="8976" width="12" bestFit="1" customWidth="1"/>
    <col min="9212" max="9212" width="39.5703125" customWidth="1"/>
    <col min="9213" max="9213" width="15.140625" customWidth="1"/>
    <col min="9214" max="9222" width="14.140625" customWidth="1"/>
    <col min="9223" max="9223" width="13.85546875" customWidth="1"/>
    <col min="9224" max="9229" width="14.140625" customWidth="1"/>
    <col min="9230" max="9230" width="15" customWidth="1"/>
    <col min="9232" max="9232" width="12" bestFit="1" customWidth="1"/>
    <col min="9468" max="9468" width="39.5703125" customWidth="1"/>
    <col min="9469" max="9469" width="15.140625" customWidth="1"/>
    <col min="9470" max="9478" width="14.140625" customWidth="1"/>
    <col min="9479" max="9479" width="13.85546875" customWidth="1"/>
    <col min="9480" max="9485" width="14.140625" customWidth="1"/>
    <col min="9486" max="9486" width="15" customWidth="1"/>
    <col min="9488" max="9488" width="12" bestFit="1" customWidth="1"/>
    <col min="9724" max="9724" width="39.5703125" customWidth="1"/>
    <col min="9725" max="9725" width="15.140625" customWidth="1"/>
    <col min="9726" max="9734" width="14.140625" customWidth="1"/>
    <col min="9735" max="9735" width="13.85546875" customWidth="1"/>
    <col min="9736" max="9741" width="14.140625" customWidth="1"/>
    <col min="9742" max="9742" width="15" customWidth="1"/>
    <col min="9744" max="9744" width="12" bestFit="1" customWidth="1"/>
    <col min="9980" max="9980" width="39.5703125" customWidth="1"/>
    <col min="9981" max="9981" width="15.140625" customWidth="1"/>
    <col min="9982" max="9990" width="14.140625" customWidth="1"/>
    <col min="9991" max="9991" width="13.85546875" customWidth="1"/>
    <col min="9992" max="9997" width="14.140625" customWidth="1"/>
    <col min="9998" max="9998" width="15" customWidth="1"/>
    <col min="10000" max="10000" width="12" bestFit="1" customWidth="1"/>
    <col min="10236" max="10236" width="39.5703125" customWidth="1"/>
    <col min="10237" max="10237" width="15.140625" customWidth="1"/>
    <col min="10238" max="10246" width="14.140625" customWidth="1"/>
    <col min="10247" max="10247" width="13.85546875" customWidth="1"/>
    <col min="10248" max="10253" width="14.140625" customWidth="1"/>
    <col min="10254" max="10254" width="15" customWidth="1"/>
    <col min="10256" max="10256" width="12" bestFit="1" customWidth="1"/>
    <col min="10492" max="10492" width="39.5703125" customWidth="1"/>
    <col min="10493" max="10493" width="15.140625" customWidth="1"/>
    <col min="10494" max="10502" width="14.140625" customWidth="1"/>
    <col min="10503" max="10503" width="13.85546875" customWidth="1"/>
    <col min="10504" max="10509" width="14.140625" customWidth="1"/>
    <col min="10510" max="10510" width="15" customWidth="1"/>
    <col min="10512" max="10512" width="12" bestFit="1" customWidth="1"/>
    <col min="10748" max="10748" width="39.5703125" customWidth="1"/>
    <col min="10749" max="10749" width="15.140625" customWidth="1"/>
    <col min="10750" max="10758" width="14.140625" customWidth="1"/>
    <col min="10759" max="10759" width="13.85546875" customWidth="1"/>
    <col min="10760" max="10765" width="14.140625" customWidth="1"/>
    <col min="10766" max="10766" width="15" customWidth="1"/>
    <col min="10768" max="10768" width="12" bestFit="1" customWidth="1"/>
    <col min="11004" max="11004" width="39.5703125" customWidth="1"/>
    <col min="11005" max="11005" width="15.140625" customWidth="1"/>
    <col min="11006" max="11014" width="14.140625" customWidth="1"/>
    <col min="11015" max="11015" width="13.85546875" customWidth="1"/>
    <col min="11016" max="11021" width="14.140625" customWidth="1"/>
    <col min="11022" max="11022" width="15" customWidth="1"/>
    <col min="11024" max="11024" width="12" bestFit="1" customWidth="1"/>
    <col min="11260" max="11260" width="39.5703125" customWidth="1"/>
    <col min="11261" max="11261" width="15.140625" customWidth="1"/>
    <col min="11262" max="11270" width="14.140625" customWidth="1"/>
    <col min="11271" max="11271" width="13.85546875" customWidth="1"/>
    <col min="11272" max="11277" width="14.140625" customWidth="1"/>
    <col min="11278" max="11278" width="15" customWidth="1"/>
    <col min="11280" max="11280" width="12" bestFit="1" customWidth="1"/>
    <col min="11516" max="11516" width="39.5703125" customWidth="1"/>
    <col min="11517" max="11517" width="15.140625" customWidth="1"/>
    <col min="11518" max="11526" width="14.140625" customWidth="1"/>
    <col min="11527" max="11527" width="13.85546875" customWidth="1"/>
    <col min="11528" max="11533" width="14.140625" customWidth="1"/>
    <col min="11534" max="11534" width="15" customWidth="1"/>
    <col min="11536" max="11536" width="12" bestFit="1" customWidth="1"/>
    <col min="11772" max="11772" width="39.5703125" customWidth="1"/>
    <col min="11773" max="11773" width="15.140625" customWidth="1"/>
    <col min="11774" max="11782" width="14.140625" customWidth="1"/>
    <col min="11783" max="11783" width="13.85546875" customWidth="1"/>
    <col min="11784" max="11789" width="14.140625" customWidth="1"/>
    <col min="11790" max="11790" width="15" customWidth="1"/>
    <col min="11792" max="11792" width="12" bestFit="1" customWidth="1"/>
    <col min="12028" max="12028" width="39.5703125" customWidth="1"/>
    <col min="12029" max="12029" width="15.140625" customWidth="1"/>
    <col min="12030" max="12038" width="14.140625" customWidth="1"/>
    <col min="12039" max="12039" width="13.85546875" customWidth="1"/>
    <col min="12040" max="12045" width="14.140625" customWidth="1"/>
    <col min="12046" max="12046" width="15" customWidth="1"/>
    <col min="12048" max="12048" width="12" bestFit="1" customWidth="1"/>
    <col min="12284" max="12284" width="39.5703125" customWidth="1"/>
    <col min="12285" max="12285" width="15.140625" customWidth="1"/>
    <col min="12286" max="12294" width="14.140625" customWidth="1"/>
    <col min="12295" max="12295" width="13.85546875" customWidth="1"/>
    <col min="12296" max="12301" width="14.140625" customWidth="1"/>
    <col min="12302" max="12302" width="15" customWidth="1"/>
    <col min="12304" max="12304" width="12" bestFit="1" customWidth="1"/>
    <col min="12540" max="12540" width="39.5703125" customWidth="1"/>
    <col min="12541" max="12541" width="15.140625" customWidth="1"/>
    <col min="12542" max="12550" width="14.140625" customWidth="1"/>
    <col min="12551" max="12551" width="13.85546875" customWidth="1"/>
    <col min="12552" max="12557" width="14.140625" customWidth="1"/>
    <col min="12558" max="12558" width="15" customWidth="1"/>
    <col min="12560" max="12560" width="12" bestFit="1" customWidth="1"/>
    <col min="12796" max="12796" width="39.5703125" customWidth="1"/>
    <col min="12797" max="12797" width="15.140625" customWidth="1"/>
    <col min="12798" max="12806" width="14.140625" customWidth="1"/>
    <col min="12807" max="12807" width="13.85546875" customWidth="1"/>
    <col min="12808" max="12813" width="14.140625" customWidth="1"/>
    <col min="12814" max="12814" width="15" customWidth="1"/>
    <col min="12816" max="12816" width="12" bestFit="1" customWidth="1"/>
    <col min="13052" max="13052" width="39.5703125" customWidth="1"/>
    <col min="13053" max="13053" width="15.140625" customWidth="1"/>
    <col min="13054" max="13062" width="14.140625" customWidth="1"/>
    <col min="13063" max="13063" width="13.85546875" customWidth="1"/>
    <col min="13064" max="13069" width="14.140625" customWidth="1"/>
    <col min="13070" max="13070" width="15" customWidth="1"/>
    <col min="13072" max="13072" width="12" bestFit="1" customWidth="1"/>
    <col min="13308" max="13308" width="39.5703125" customWidth="1"/>
    <col min="13309" max="13309" width="15.140625" customWidth="1"/>
    <col min="13310" max="13318" width="14.140625" customWidth="1"/>
    <col min="13319" max="13319" width="13.85546875" customWidth="1"/>
    <col min="13320" max="13325" width="14.140625" customWidth="1"/>
    <col min="13326" max="13326" width="15" customWidth="1"/>
    <col min="13328" max="13328" width="12" bestFit="1" customWidth="1"/>
    <col min="13564" max="13564" width="39.5703125" customWidth="1"/>
    <col min="13565" max="13565" width="15.140625" customWidth="1"/>
    <col min="13566" max="13574" width="14.140625" customWidth="1"/>
    <col min="13575" max="13575" width="13.85546875" customWidth="1"/>
    <col min="13576" max="13581" width="14.140625" customWidth="1"/>
    <col min="13582" max="13582" width="15" customWidth="1"/>
    <col min="13584" max="13584" width="12" bestFit="1" customWidth="1"/>
    <col min="13820" max="13820" width="39.5703125" customWidth="1"/>
    <col min="13821" max="13821" width="15.140625" customWidth="1"/>
    <col min="13822" max="13830" width="14.140625" customWidth="1"/>
    <col min="13831" max="13831" width="13.85546875" customWidth="1"/>
    <col min="13832" max="13837" width="14.140625" customWidth="1"/>
    <col min="13838" max="13838" width="15" customWidth="1"/>
    <col min="13840" max="13840" width="12" bestFit="1" customWidth="1"/>
    <col min="14076" max="14076" width="39.5703125" customWidth="1"/>
    <col min="14077" max="14077" width="15.140625" customWidth="1"/>
    <col min="14078" max="14086" width="14.140625" customWidth="1"/>
    <col min="14087" max="14087" width="13.85546875" customWidth="1"/>
    <col min="14088" max="14093" width="14.140625" customWidth="1"/>
    <col min="14094" max="14094" width="15" customWidth="1"/>
    <col min="14096" max="14096" width="12" bestFit="1" customWidth="1"/>
    <col min="14332" max="14332" width="39.5703125" customWidth="1"/>
    <col min="14333" max="14333" width="15.140625" customWidth="1"/>
    <col min="14334" max="14342" width="14.140625" customWidth="1"/>
    <col min="14343" max="14343" width="13.85546875" customWidth="1"/>
    <col min="14344" max="14349" width="14.140625" customWidth="1"/>
    <col min="14350" max="14350" width="15" customWidth="1"/>
    <col min="14352" max="14352" width="12" bestFit="1" customWidth="1"/>
    <col min="14588" max="14588" width="39.5703125" customWidth="1"/>
    <col min="14589" max="14589" width="15.140625" customWidth="1"/>
    <col min="14590" max="14598" width="14.140625" customWidth="1"/>
    <col min="14599" max="14599" width="13.85546875" customWidth="1"/>
    <col min="14600" max="14605" width="14.140625" customWidth="1"/>
    <col min="14606" max="14606" width="15" customWidth="1"/>
    <col min="14608" max="14608" width="12" bestFit="1" customWidth="1"/>
    <col min="14844" max="14844" width="39.5703125" customWidth="1"/>
    <col min="14845" max="14845" width="15.140625" customWidth="1"/>
    <col min="14846" max="14854" width="14.140625" customWidth="1"/>
    <col min="14855" max="14855" width="13.85546875" customWidth="1"/>
    <col min="14856" max="14861" width="14.140625" customWidth="1"/>
    <col min="14862" max="14862" width="15" customWidth="1"/>
    <col min="14864" max="14864" width="12" bestFit="1" customWidth="1"/>
    <col min="15100" max="15100" width="39.5703125" customWidth="1"/>
    <col min="15101" max="15101" width="15.140625" customWidth="1"/>
    <col min="15102" max="15110" width="14.140625" customWidth="1"/>
    <col min="15111" max="15111" width="13.85546875" customWidth="1"/>
    <col min="15112" max="15117" width="14.140625" customWidth="1"/>
    <col min="15118" max="15118" width="15" customWidth="1"/>
    <col min="15120" max="15120" width="12" bestFit="1" customWidth="1"/>
    <col min="15356" max="15356" width="39.5703125" customWidth="1"/>
    <col min="15357" max="15357" width="15.140625" customWidth="1"/>
    <col min="15358" max="15366" width="14.140625" customWidth="1"/>
    <col min="15367" max="15367" width="13.85546875" customWidth="1"/>
    <col min="15368" max="15373" width="14.140625" customWidth="1"/>
    <col min="15374" max="15374" width="15" customWidth="1"/>
    <col min="15376" max="15376" width="12" bestFit="1" customWidth="1"/>
    <col min="15612" max="15612" width="39.5703125" customWidth="1"/>
    <col min="15613" max="15613" width="15.140625" customWidth="1"/>
    <col min="15614" max="15622" width="14.140625" customWidth="1"/>
    <col min="15623" max="15623" width="13.85546875" customWidth="1"/>
    <col min="15624" max="15629" width="14.140625" customWidth="1"/>
    <col min="15630" max="15630" width="15" customWidth="1"/>
    <col min="15632" max="15632" width="12" bestFit="1" customWidth="1"/>
    <col min="15868" max="15868" width="39.5703125" customWidth="1"/>
    <col min="15869" max="15869" width="15.140625" customWidth="1"/>
    <col min="15870" max="15878" width="14.140625" customWidth="1"/>
    <col min="15879" max="15879" width="13.85546875" customWidth="1"/>
    <col min="15880" max="15885" width="14.140625" customWidth="1"/>
    <col min="15886" max="15886" width="15" customWidth="1"/>
    <col min="15888" max="15888" width="12" bestFit="1" customWidth="1"/>
    <col min="16124" max="16124" width="39.5703125" customWidth="1"/>
    <col min="16125" max="16125" width="15.140625" customWidth="1"/>
    <col min="16126" max="16134" width="14.140625" customWidth="1"/>
    <col min="16135" max="16135" width="13.85546875" customWidth="1"/>
    <col min="16136" max="16141" width="14.140625" customWidth="1"/>
    <col min="16142" max="16142" width="15" customWidth="1"/>
    <col min="16144" max="16144" width="12" bestFit="1" customWidth="1"/>
  </cols>
  <sheetData>
    <row r="1" spans="1:26" s="33" customFormat="1">
      <c r="A1" s="237" t="s">
        <v>30</v>
      </c>
      <c r="B1" s="237"/>
      <c r="C1" s="237"/>
      <c r="D1" s="237"/>
      <c r="E1" s="237"/>
      <c r="F1" s="237"/>
      <c r="G1" s="237"/>
      <c r="H1" s="237"/>
      <c r="I1" s="237"/>
      <c r="J1" s="237"/>
      <c r="K1" s="237"/>
      <c r="L1" s="237"/>
      <c r="M1" s="237"/>
      <c r="N1" s="237"/>
      <c r="O1" s="237"/>
      <c r="P1" s="237"/>
      <c r="Q1" s="237"/>
      <c r="R1" s="237"/>
      <c r="S1" s="237"/>
      <c r="T1" s="237"/>
      <c r="U1" s="237"/>
      <c r="V1" s="237"/>
    </row>
    <row r="2" spans="1:26" s="34" customFormat="1" ht="21.75" customHeight="1">
      <c r="A2" s="238" t="s">
        <v>68</v>
      </c>
      <c r="B2" s="239"/>
      <c r="C2" s="239"/>
      <c r="D2" s="239"/>
      <c r="E2" s="239"/>
      <c r="F2" s="239"/>
      <c r="G2" s="239"/>
      <c r="H2" s="239"/>
      <c r="I2" s="239"/>
      <c r="J2" s="239"/>
      <c r="K2" s="239"/>
      <c r="L2" s="239"/>
      <c r="M2" s="239"/>
      <c r="N2" s="239"/>
      <c r="O2" s="239"/>
      <c r="P2" s="239"/>
      <c r="Q2" s="239"/>
      <c r="R2" s="239"/>
      <c r="S2" s="239"/>
      <c r="T2" s="239"/>
      <c r="U2" s="239"/>
      <c r="V2" s="239"/>
    </row>
    <row r="3" spans="1:26" s="33" customFormat="1">
      <c r="A3" s="240" t="s">
        <v>798</v>
      </c>
      <c r="B3" s="240"/>
      <c r="C3" s="240"/>
      <c r="D3" s="240"/>
      <c r="E3" s="240"/>
      <c r="F3" s="240"/>
      <c r="G3" s="240"/>
      <c r="H3" s="240"/>
      <c r="I3" s="240"/>
      <c r="J3" s="240"/>
      <c r="K3" s="240"/>
      <c r="L3" s="240"/>
      <c r="M3" s="240"/>
      <c r="N3" s="240"/>
      <c r="O3" s="240"/>
      <c r="P3" s="240"/>
      <c r="Q3" s="240"/>
      <c r="R3" s="240"/>
      <c r="S3" s="240"/>
      <c r="T3" s="240"/>
      <c r="U3" s="240"/>
      <c r="V3" s="240"/>
    </row>
    <row r="4" spans="1:26" s="33" customFormat="1">
      <c r="A4" s="241" t="s">
        <v>31</v>
      </c>
      <c r="B4" s="241"/>
      <c r="C4" s="241"/>
      <c r="D4" s="241"/>
      <c r="E4" s="241"/>
      <c r="F4" s="241"/>
      <c r="G4" s="241"/>
      <c r="H4" s="241"/>
      <c r="I4" s="241"/>
      <c r="J4" s="241"/>
      <c r="K4" s="241"/>
      <c r="L4" s="241"/>
      <c r="M4" s="241"/>
      <c r="N4" s="241"/>
      <c r="O4" s="241"/>
      <c r="P4" s="241"/>
      <c r="Q4" s="241"/>
      <c r="R4" s="241"/>
      <c r="S4" s="241"/>
      <c r="T4" s="241"/>
      <c r="U4" s="241"/>
      <c r="V4" s="241"/>
    </row>
    <row r="5" spans="1:26" ht="26.25" customHeight="1">
      <c r="A5" s="242" t="s">
        <v>0</v>
      </c>
      <c r="B5" s="242" t="s">
        <v>54</v>
      </c>
      <c r="C5" s="231" t="s">
        <v>69</v>
      </c>
      <c r="D5" s="245" t="s">
        <v>55</v>
      </c>
      <c r="E5" s="246"/>
      <c r="F5" s="247"/>
      <c r="G5" s="234" t="s">
        <v>71</v>
      </c>
      <c r="H5" s="235"/>
      <c r="I5" s="235"/>
      <c r="J5" s="235"/>
      <c r="K5" s="235"/>
      <c r="L5" s="235"/>
      <c r="M5" s="235"/>
      <c r="N5" s="235"/>
      <c r="O5" s="235"/>
      <c r="P5" s="235"/>
      <c r="Q5" s="235"/>
      <c r="R5" s="235"/>
      <c r="S5" s="235"/>
      <c r="T5" s="235"/>
      <c r="U5" s="236"/>
      <c r="V5" s="231" t="s">
        <v>13</v>
      </c>
    </row>
    <row r="6" spans="1:26" ht="26.25" customHeight="1">
      <c r="A6" s="243"/>
      <c r="B6" s="243"/>
      <c r="C6" s="232"/>
      <c r="D6" s="248"/>
      <c r="E6" s="249"/>
      <c r="F6" s="250"/>
      <c r="G6" s="234" t="s">
        <v>8</v>
      </c>
      <c r="H6" s="235"/>
      <c r="I6" s="236"/>
      <c r="J6" s="234" t="s">
        <v>9</v>
      </c>
      <c r="K6" s="235"/>
      <c r="L6" s="236"/>
      <c r="M6" s="234" t="s">
        <v>10</v>
      </c>
      <c r="N6" s="235"/>
      <c r="O6" s="236"/>
      <c r="P6" s="251" t="s">
        <v>11</v>
      </c>
      <c r="Q6" s="251"/>
      <c r="R6" s="251"/>
      <c r="S6" s="251" t="s">
        <v>12</v>
      </c>
      <c r="T6" s="251"/>
      <c r="U6" s="251"/>
      <c r="V6" s="232"/>
    </row>
    <row r="7" spans="1:26" ht="117" customHeight="1">
      <c r="A7" s="244"/>
      <c r="B7" s="244"/>
      <c r="C7" s="233"/>
      <c r="D7" s="18" t="s">
        <v>70</v>
      </c>
      <c r="E7" s="18" t="s">
        <v>21</v>
      </c>
      <c r="F7" s="18" t="s">
        <v>401</v>
      </c>
      <c r="G7" s="18" t="s">
        <v>70</v>
      </c>
      <c r="H7" s="18" t="s">
        <v>72</v>
      </c>
      <c r="I7" s="59" t="s">
        <v>401</v>
      </c>
      <c r="J7" s="18" t="s">
        <v>70</v>
      </c>
      <c r="K7" s="18" t="s">
        <v>56</v>
      </c>
      <c r="L7" s="59" t="s">
        <v>401</v>
      </c>
      <c r="M7" s="18" t="s">
        <v>70</v>
      </c>
      <c r="N7" s="18" t="s">
        <v>73</v>
      </c>
      <c r="O7" s="59" t="s">
        <v>401</v>
      </c>
      <c r="P7" s="18" t="s">
        <v>70</v>
      </c>
      <c r="Q7" s="18" t="s">
        <v>75</v>
      </c>
      <c r="R7" s="59" t="s">
        <v>401</v>
      </c>
      <c r="S7" s="18" t="s">
        <v>76</v>
      </c>
      <c r="T7" s="18" t="s">
        <v>75</v>
      </c>
      <c r="U7" s="59" t="s">
        <v>401</v>
      </c>
      <c r="V7" s="233"/>
    </row>
    <row r="8" spans="1:26" ht="18.75" customHeight="1">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row>
    <row r="9" spans="1:26" ht="24.75" customHeight="1">
      <c r="A9" s="20"/>
      <c r="B9" s="20" t="s">
        <v>57</v>
      </c>
      <c r="C9" s="64">
        <f>C10+C20</f>
        <v>106</v>
      </c>
      <c r="D9" s="58">
        <f>D10+D20</f>
        <v>1027547.34</v>
      </c>
      <c r="E9" s="58">
        <f>E10+E20</f>
        <v>1019058.34608</v>
      </c>
      <c r="F9" s="50">
        <f t="shared" ref="F9:F14" si="0">E9/D9*100</f>
        <v>99.173858605872127</v>
      </c>
      <c r="G9" s="58">
        <f>G10+G20</f>
        <v>25007</v>
      </c>
      <c r="H9" s="58">
        <f>H10+H20</f>
        <v>24962</v>
      </c>
      <c r="I9" s="50">
        <f t="shared" ref="I9:I14" si="1">H9/G9*100</f>
        <v>99.820050385891946</v>
      </c>
      <c r="J9" s="58">
        <f>J10+J20</f>
        <v>146254.647</v>
      </c>
      <c r="K9" s="58">
        <f>K10+K20</f>
        <v>143608.48923500002</v>
      </c>
      <c r="L9" s="50">
        <f t="shared" ref="L9:L14" si="2">K9/J9*100</f>
        <v>98.190718846013851</v>
      </c>
      <c r="M9" s="58">
        <f>M10+M20</f>
        <v>210244.60200000001</v>
      </c>
      <c r="N9" s="58">
        <f>N10+N20</f>
        <v>210230.49184500001</v>
      </c>
      <c r="O9" s="50">
        <f t="shared" ref="O9:O14" si="3">N9/M9*100</f>
        <v>99.993288695706923</v>
      </c>
      <c r="P9" s="58">
        <f>P10+P20</f>
        <v>291616</v>
      </c>
      <c r="Q9" s="58">
        <f>Q10+Q20</f>
        <v>286238</v>
      </c>
      <c r="R9" s="50">
        <f t="shared" ref="R9:R14" si="4">Q9/P9*100</f>
        <v>98.155793920772524</v>
      </c>
      <c r="S9" s="58">
        <f>S10+S20</f>
        <v>350226.7</v>
      </c>
      <c r="T9" s="58">
        <f>T10+T20</f>
        <v>350226.7</v>
      </c>
      <c r="U9" s="50">
        <f t="shared" ref="U9:U14" si="5">T9/S9*100</f>
        <v>100</v>
      </c>
      <c r="V9" s="49"/>
    </row>
    <row r="10" spans="1:26" ht="24.75" customHeight="1">
      <c r="A10" s="20" t="s">
        <v>41</v>
      </c>
      <c r="B10" s="36" t="s">
        <v>77</v>
      </c>
      <c r="C10" s="64">
        <f>C11+C13+C16</f>
        <v>106</v>
      </c>
      <c r="D10" s="58">
        <f>D11+D13+D16</f>
        <v>1027547.34</v>
      </c>
      <c r="E10" s="58">
        <f>E11+E13+E16</f>
        <v>1019058.34608</v>
      </c>
      <c r="F10" s="50">
        <f t="shared" si="0"/>
        <v>99.173858605872127</v>
      </c>
      <c r="G10" s="58">
        <f>G11+G13+G16</f>
        <v>25007</v>
      </c>
      <c r="H10" s="58">
        <f>H11+H13+H16</f>
        <v>24962</v>
      </c>
      <c r="I10" s="50">
        <f t="shared" si="1"/>
        <v>99.820050385891946</v>
      </c>
      <c r="J10" s="58">
        <f>J11+J13+J16</f>
        <v>146254.647</v>
      </c>
      <c r="K10" s="58">
        <f>K11+K13+K16</f>
        <v>143608.48923500002</v>
      </c>
      <c r="L10" s="50">
        <f t="shared" si="2"/>
        <v>98.190718846013851</v>
      </c>
      <c r="M10" s="58">
        <f>M11+M13+M16</f>
        <v>210244.60200000001</v>
      </c>
      <c r="N10" s="58">
        <f>N11+N13+N16</f>
        <v>210230.49184500001</v>
      </c>
      <c r="O10" s="50">
        <f t="shared" si="3"/>
        <v>99.993288695706923</v>
      </c>
      <c r="P10" s="58">
        <f>P11+P13+P16</f>
        <v>291616</v>
      </c>
      <c r="Q10" s="58">
        <f>Q11+Q13+Q16</f>
        <v>286238</v>
      </c>
      <c r="R10" s="50">
        <f t="shared" si="4"/>
        <v>98.155793920772524</v>
      </c>
      <c r="S10" s="58">
        <f>S11+S13+S16</f>
        <v>350226.7</v>
      </c>
      <c r="T10" s="58">
        <f>T11+T13+T16</f>
        <v>350226.7</v>
      </c>
      <c r="U10" s="50">
        <f t="shared" si="5"/>
        <v>100</v>
      </c>
      <c r="V10" s="49"/>
    </row>
    <row r="11" spans="1:26" ht="24.75" customHeight="1">
      <c r="A11" s="23" t="s">
        <v>34</v>
      </c>
      <c r="B11" s="24" t="s">
        <v>58</v>
      </c>
      <c r="C11" s="23">
        <f>C12</f>
        <v>26</v>
      </c>
      <c r="D11" s="48">
        <f t="shared" ref="D11:T11" si="6">D12</f>
        <v>168150.193</v>
      </c>
      <c r="E11" s="48">
        <f t="shared" si="6"/>
        <v>167126.34700000001</v>
      </c>
      <c r="F11" s="50">
        <f t="shared" si="0"/>
        <v>99.391112206454622</v>
      </c>
      <c r="G11" s="48">
        <f t="shared" si="6"/>
        <v>22234</v>
      </c>
      <c r="H11" s="48">
        <f t="shared" si="6"/>
        <v>22234</v>
      </c>
      <c r="I11" s="51">
        <f t="shared" si="1"/>
        <v>100</v>
      </c>
      <c r="J11" s="48">
        <f t="shared" si="6"/>
        <v>39003</v>
      </c>
      <c r="K11" s="48">
        <f t="shared" si="6"/>
        <v>38391.001000000004</v>
      </c>
      <c r="L11" s="51">
        <f t="shared" si="2"/>
        <v>98.430892495449072</v>
      </c>
      <c r="M11" s="48">
        <f t="shared" si="6"/>
        <v>25909.802</v>
      </c>
      <c r="N11" s="48">
        <f t="shared" si="6"/>
        <v>25903.681</v>
      </c>
      <c r="O11" s="51">
        <f t="shared" si="3"/>
        <v>99.97637573610173</v>
      </c>
      <c r="P11" s="48">
        <f t="shared" si="6"/>
        <v>24745</v>
      </c>
      <c r="Q11" s="48">
        <f t="shared" si="6"/>
        <v>24745</v>
      </c>
      <c r="R11" s="51">
        <f t="shared" si="4"/>
        <v>100</v>
      </c>
      <c r="S11" s="48">
        <f t="shared" si="6"/>
        <v>52060</v>
      </c>
      <c r="T11" s="48">
        <f t="shared" si="6"/>
        <v>52060</v>
      </c>
      <c r="U11" s="51">
        <f t="shared" si="5"/>
        <v>100</v>
      </c>
      <c r="V11" s="52"/>
    </row>
    <row r="12" spans="1:26" ht="44.25" customHeight="1">
      <c r="A12" s="25">
        <v>1</v>
      </c>
      <c r="B12" s="26" t="s">
        <v>59</v>
      </c>
      <c r="C12" s="28">
        <v>26</v>
      </c>
      <c r="D12" s="51">
        <f>'NSĐP 21-25'!M13+'NSĐP 21-25'!M34</f>
        <v>168150.193</v>
      </c>
      <c r="E12" s="51">
        <f>'NSĐP 21-25'!W13+'NSĐP 21-25'!AB13+'NSĐP 21-25'!AG13+'NSĐP 21-25'!AL13+'NSĐP 21-25'!R34+'NSĐP 21-25'!W34+'NSĐP 21-25'!AB34+'NSĐP 21-25'!AG34+'NSĐP 21-25'!AL34</f>
        <v>167126.34700000001</v>
      </c>
      <c r="F12" s="51">
        <f t="shared" si="0"/>
        <v>99.391112206454622</v>
      </c>
      <c r="G12" s="54">
        <f>'NSĐP 21-25'!P34</f>
        <v>22234</v>
      </c>
      <c r="H12" s="54">
        <f>'NSĐP 21-25'!R34</f>
        <v>22234</v>
      </c>
      <c r="I12" s="51">
        <f t="shared" si="1"/>
        <v>100</v>
      </c>
      <c r="J12" s="54">
        <f>+'NSĐP 21-25'!U26+'NSĐP 21-25'!U34</f>
        <v>39003</v>
      </c>
      <c r="K12" s="54">
        <f>'NSĐP 21-25'!W26+'NSĐP 21-25'!W34</f>
        <v>38391.001000000004</v>
      </c>
      <c r="L12" s="51">
        <f t="shared" si="2"/>
        <v>98.430892495449072</v>
      </c>
      <c r="M12" s="54">
        <f>'NSĐP 21-25'!Z13+'NSĐP 21-25'!Z34</f>
        <v>25909.802</v>
      </c>
      <c r="N12" s="54">
        <f>'NSĐP 21-25'!AB13+'NSĐP 21-25'!AB34</f>
        <v>25903.681</v>
      </c>
      <c r="O12" s="51">
        <f t="shared" si="3"/>
        <v>99.97637573610173</v>
      </c>
      <c r="P12" s="54">
        <f>'NSĐP 21-25'!AG13+'NSĐP 21-25'!AG34</f>
        <v>24745</v>
      </c>
      <c r="Q12" s="54">
        <f>'NSĐP 21-25'!AH26+'NSĐP 21-25'!AH34</f>
        <v>24745</v>
      </c>
      <c r="R12" s="54">
        <f t="shared" si="4"/>
        <v>100</v>
      </c>
      <c r="S12" s="54">
        <f>'NSĐP 21-25'!AJ13+'NSĐP 21-25'!AJ34</f>
        <v>52060</v>
      </c>
      <c r="T12" s="54">
        <f>'NSĐP 21-25'!AL13+'NSĐP 21-25'!AL34</f>
        <v>52060</v>
      </c>
      <c r="U12" s="54">
        <f t="shared" si="5"/>
        <v>100</v>
      </c>
      <c r="V12" s="53"/>
      <c r="X12" s="78"/>
      <c r="Y12" s="78"/>
      <c r="Z12" s="85"/>
    </row>
    <row r="13" spans="1:26" ht="24" customHeight="1">
      <c r="A13" s="20" t="s">
        <v>36</v>
      </c>
      <c r="B13" s="29" t="s">
        <v>63</v>
      </c>
      <c r="C13" s="59">
        <f>C14</f>
        <v>4</v>
      </c>
      <c r="D13" s="48">
        <f t="shared" ref="D13:E13" si="7">D14</f>
        <v>222791</v>
      </c>
      <c r="E13" s="48">
        <f t="shared" si="7"/>
        <v>221656.58808000002</v>
      </c>
      <c r="F13" s="51">
        <f t="shared" si="0"/>
        <v>99.490817887616657</v>
      </c>
      <c r="G13" s="48">
        <f t="shared" ref="G13:H13" si="8">G14</f>
        <v>2773</v>
      </c>
      <c r="H13" s="48">
        <f t="shared" si="8"/>
        <v>2728</v>
      </c>
      <c r="I13" s="51">
        <f t="shared" si="1"/>
        <v>98.377208799134507</v>
      </c>
      <c r="J13" s="48">
        <f t="shared" ref="J13:K13" si="9">J14</f>
        <v>20005.5</v>
      </c>
      <c r="K13" s="48">
        <f t="shared" si="9"/>
        <v>19802.077235000001</v>
      </c>
      <c r="L13" s="51">
        <f t="shared" si="2"/>
        <v>98.983165804403797</v>
      </c>
      <c r="M13" s="48">
        <f t="shared" ref="M13:N13" si="10">M14</f>
        <v>44664.800000000003</v>
      </c>
      <c r="N13" s="48">
        <f t="shared" si="10"/>
        <v>44656.810845</v>
      </c>
      <c r="O13" s="89">
        <f t="shared" si="3"/>
        <v>99.982113084576667</v>
      </c>
      <c r="P13" s="48">
        <f t="shared" ref="P13:Q13" si="11">P14</f>
        <v>64695</v>
      </c>
      <c r="Q13" s="48">
        <f t="shared" si="11"/>
        <v>63817</v>
      </c>
      <c r="R13" s="51">
        <f t="shared" si="4"/>
        <v>98.642862663266101</v>
      </c>
      <c r="S13" s="48">
        <f t="shared" ref="S13:T13" si="12">S14</f>
        <v>90652.7</v>
      </c>
      <c r="T13" s="48">
        <f t="shared" si="12"/>
        <v>90652.7</v>
      </c>
      <c r="U13" s="51">
        <f t="shared" si="5"/>
        <v>100</v>
      </c>
      <c r="V13" s="49"/>
    </row>
    <row r="14" spans="1:26" ht="36" customHeight="1">
      <c r="A14" s="25">
        <v>1</v>
      </c>
      <c r="B14" s="26" t="s">
        <v>64</v>
      </c>
      <c r="C14" s="28">
        <v>4</v>
      </c>
      <c r="D14" s="51">
        <f>'NSTW 21-25'!M15</f>
        <v>222791</v>
      </c>
      <c r="E14" s="51">
        <f>'NSTW 21-25'!R15+'NSTW 21-25'!W15+'NSTW 21-25'!AB15+'NSTW 21-25'!AG15+'NSTW 21-25'!AL15</f>
        <v>221656.58808000002</v>
      </c>
      <c r="F14" s="51">
        <f t="shared" si="0"/>
        <v>99.490817887616657</v>
      </c>
      <c r="G14" s="51">
        <f>'NSTW 21-25'!P15</f>
        <v>2773</v>
      </c>
      <c r="H14" s="51">
        <f>'NSTW 21-25'!R15</f>
        <v>2728</v>
      </c>
      <c r="I14" s="51">
        <f t="shared" si="1"/>
        <v>98.377208799134507</v>
      </c>
      <c r="J14" s="51">
        <f>'NSTW 21-25'!U15</f>
        <v>20005.5</v>
      </c>
      <c r="K14" s="51">
        <f>'NSTW 21-25'!W15</f>
        <v>19802.077235000001</v>
      </c>
      <c r="L14" s="51">
        <f t="shared" si="2"/>
        <v>98.983165804403797</v>
      </c>
      <c r="M14" s="51">
        <f>'NSTW 21-25'!Z15</f>
        <v>44664.800000000003</v>
      </c>
      <c r="N14" s="51">
        <f>'NSTW 21-25'!AB15</f>
        <v>44656.810845</v>
      </c>
      <c r="O14" s="89">
        <f t="shared" si="3"/>
        <v>99.982113084576667</v>
      </c>
      <c r="P14" s="54">
        <f>'NSTW 21-25'!AE15</f>
        <v>64695</v>
      </c>
      <c r="Q14" s="54">
        <f>'NSTW 21-25'!AG15</f>
        <v>63817</v>
      </c>
      <c r="R14" s="54">
        <f t="shared" si="4"/>
        <v>98.642862663266101</v>
      </c>
      <c r="S14" s="54">
        <f>'NSTW 21-25'!AJ13</f>
        <v>90652.7</v>
      </c>
      <c r="T14" s="54">
        <f>'NSTW 21-25'!AL15</f>
        <v>90652.7</v>
      </c>
      <c r="U14" s="54">
        <f t="shared" si="5"/>
        <v>100</v>
      </c>
      <c r="V14" s="53"/>
    </row>
    <row r="15" spans="1:26" ht="26.25" customHeight="1">
      <c r="A15" s="25">
        <v>2</v>
      </c>
      <c r="B15" s="26" t="s">
        <v>48</v>
      </c>
      <c r="C15" s="28"/>
      <c r="D15" s="51"/>
      <c r="E15" s="51"/>
      <c r="F15" s="51"/>
      <c r="G15" s="51"/>
      <c r="H15" s="51"/>
      <c r="I15" s="51"/>
      <c r="J15" s="51"/>
      <c r="K15" s="51"/>
      <c r="L15" s="51"/>
      <c r="M15" s="51"/>
      <c r="N15" s="51"/>
      <c r="O15" s="51"/>
      <c r="P15" s="54"/>
      <c r="Q15" s="54"/>
      <c r="R15" s="54"/>
      <c r="S15" s="54"/>
      <c r="T15" s="54"/>
      <c r="U15" s="54"/>
      <c r="V15" s="53"/>
    </row>
    <row r="16" spans="1:26" s="35" customFormat="1" ht="24" customHeight="1">
      <c r="A16" s="20" t="s">
        <v>52</v>
      </c>
      <c r="B16" s="29" t="s">
        <v>65</v>
      </c>
      <c r="C16" s="65">
        <f>SUM(C17:C19)</f>
        <v>76</v>
      </c>
      <c r="D16" s="50">
        <f>SUM(D17:D19)</f>
        <v>636606.147</v>
      </c>
      <c r="E16" s="50">
        <f>SUM(E17:E19)</f>
        <v>630275.41100000008</v>
      </c>
      <c r="F16" s="51">
        <f>E16/D16*100</f>
        <v>99.005549030615953</v>
      </c>
      <c r="G16" s="50"/>
      <c r="H16" s="50"/>
      <c r="I16" s="50"/>
      <c r="J16" s="50">
        <f>SUM(J17:J19)</f>
        <v>87246.146999999997</v>
      </c>
      <c r="K16" s="50">
        <f>SUM(K17:K19)</f>
        <v>85415.411000000007</v>
      </c>
      <c r="L16" s="51">
        <f>K16/J16*100</f>
        <v>97.901642579127312</v>
      </c>
      <c r="M16" s="50">
        <f>SUM(M17:M19)</f>
        <v>139670</v>
      </c>
      <c r="N16" s="50">
        <f>SUM(N17:N19)</f>
        <v>139670</v>
      </c>
      <c r="O16" s="51">
        <f>N16/M16*100</f>
        <v>100</v>
      </c>
      <c r="P16" s="50">
        <f>SUM(P17:P19)</f>
        <v>202176</v>
      </c>
      <c r="Q16" s="50">
        <f>SUM(Q17:Q19)</f>
        <v>197676</v>
      </c>
      <c r="R16" s="51">
        <f>Q16/P16*100</f>
        <v>97.774216524216527</v>
      </c>
      <c r="S16" s="50">
        <f>SUM(S17:S19)</f>
        <v>207514</v>
      </c>
      <c r="T16" s="50">
        <f>SUM(T17:T19)</f>
        <v>207514</v>
      </c>
      <c r="U16" s="51">
        <f>T16/S16*100</f>
        <v>100</v>
      </c>
      <c r="V16" s="49"/>
    </row>
    <row r="17" spans="1:22" ht="52.5" customHeight="1">
      <c r="A17" s="25">
        <v>1</v>
      </c>
      <c r="B17" s="26" t="s">
        <v>50</v>
      </c>
      <c r="C17" s="28">
        <v>47</v>
      </c>
      <c r="D17" s="51">
        <f>'dau tu CTMTQG 21-25'!M13</f>
        <v>323802.147</v>
      </c>
      <c r="E17" s="51">
        <f>'dau tu CTMTQG 21-25'!W13+'dau tu CTMTQG 21-25'!AB13+'dau tu CTMTQG 21-25'!AG13+'dau tu CTMTQG 21-25'!AL13</f>
        <v>319301.85100000002</v>
      </c>
      <c r="F17" s="51">
        <f>E17/D17*100</f>
        <v>98.610171043739257</v>
      </c>
      <c r="G17" s="51"/>
      <c r="H17" s="51"/>
      <c r="I17" s="51"/>
      <c r="J17" s="51">
        <f>'dau tu CTMTQG 21-25'!U13</f>
        <v>1221.1469999999999</v>
      </c>
      <c r="K17" s="51">
        <f>'dau tu CTMTQG 21-25'!W13</f>
        <v>1220.8509999999999</v>
      </c>
      <c r="L17" s="89">
        <f>K17/J17*100</f>
        <v>99.975760494027327</v>
      </c>
      <c r="M17" s="51">
        <f>'dau tu CTMTQG 21-25'!Z23</f>
        <v>104670</v>
      </c>
      <c r="N17" s="51">
        <f>'dau tu CTMTQG 21-25'!AB23</f>
        <v>104670</v>
      </c>
      <c r="O17" s="51">
        <f>N17/M17*100</f>
        <v>100</v>
      </c>
      <c r="P17" s="54">
        <f>'dau tu CTMTQG 21-25'!AE23</f>
        <v>118337</v>
      </c>
      <c r="Q17" s="54">
        <f>'dau tu CTMTQG 21-25'!AG23</f>
        <v>113837</v>
      </c>
      <c r="R17" s="54">
        <f>Q17/P17*100</f>
        <v>96.197300928703626</v>
      </c>
      <c r="S17" s="54">
        <f>'dau tu CTMTQG 21-25'!AJ23</f>
        <v>99574</v>
      </c>
      <c r="T17" s="54">
        <f>'dau tu CTMTQG 21-25'!AL23</f>
        <v>99574</v>
      </c>
      <c r="U17" s="54">
        <f>T17/S17*100</f>
        <v>100</v>
      </c>
      <c r="V17" s="53"/>
    </row>
    <row r="18" spans="1:22" ht="43.5" customHeight="1">
      <c r="A18" s="25">
        <v>2</v>
      </c>
      <c r="B18" s="26" t="s">
        <v>66</v>
      </c>
      <c r="C18" s="28">
        <v>8</v>
      </c>
      <c r="D18" s="51">
        <f>'dau tu CTMTQG 21-25'!M73</f>
        <v>258318</v>
      </c>
      <c r="E18" s="51">
        <f>'dau tu CTMTQG 21-25'!W73+'dau tu CTMTQG 21-25'!AB73+'dau tu CTMTQG 21-25'!AG73+'dau tu CTMTQG 21-25'!AL73</f>
        <v>258318</v>
      </c>
      <c r="F18" s="51">
        <f>E18/D18*100</f>
        <v>100</v>
      </c>
      <c r="G18" s="51"/>
      <c r="H18" s="51"/>
      <c r="I18" s="51"/>
      <c r="J18" s="51">
        <f>'dau tu CTMTQG 21-25'!U75</f>
        <v>57689</v>
      </c>
      <c r="K18" s="51">
        <f>'dau tu CTMTQG 21-25'!W75</f>
        <v>57689</v>
      </c>
      <c r="L18" s="51">
        <f>K18/J18*100</f>
        <v>100</v>
      </c>
      <c r="M18" s="51">
        <f>'dau tu CTMTQG 21-25'!Z75</f>
        <v>35000</v>
      </c>
      <c r="N18" s="51">
        <f>'dau tu CTMTQG 21-25'!AB75</f>
        <v>35000</v>
      </c>
      <c r="O18" s="51">
        <f>N18/M18*100</f>
        <v>100</v>
      </c>
      <c r="P18" s="54">
        <f>'dau tu CTMTQG 21-25'!AE75</f>
        <v>70043</v>
      </c>
      <c r="Q18" s="54">
        <f>'dau tu CTMTQG 21-25'!AG75</f>
        <v>70043</v>
      </c>
      <c r="R18" s="54">
        <f>Q18/P18*100</f>
        <v>100</v>
      </c>
      <c r="S18" s="54">
        <f>'dau tu CTMTQG 21-25'!AJ75</f>
        <v>95586</v>
      </c>
      <c r="T18" s="54">
        <f>'dau tu CTMTQG 21-25'!AL75</f>
        <v>95586</v>
      </c>
      <c r="U18" s="54">
        <f>T18/S18*100</f>
        <v>100</v>
      </c>
      <c r="V18" s="53"/>
    </row>
    <row r="19" spans="1:22" ht="60" customHeight="1">
      <c r="A19" s="25">
        <v>3</v>
      </c>
      <c r="B19" s="26" t="s">
        <v>67</v>
      </c>
      <c r="C19" s="28">
        <v>21</v>
      </c>
      <c r="D19" s="51">
        <f>'dau tu CTMTQG 21-25'!M89</f>
        <v>54486</v>
      </c>
      <c r="E19" s="51">
        <f>'dau tu CTMTQG 21-25'!W89+'dau tu CTMTQG 21-25'!AB89+'dau tu CTMTQG 21-25'!AG89+'dau tu CTMTQG 21-25'!AL89</f>
        <v>52655.56</v>
      </c>
      <c r="F19" s="51">
        <f>E19/D19*100</f>
        <v>96.640531512682145</v>
      </c>
      <c r="G19" s="51"/>
      <c r="H19" s="51"/>
      <c r="I19" s="51"/>
      <c r="J19" s="51">
        <f>'dau tu CTMTQG 21-25'!U89</f>
        <v>28336</v>
      </c>
      <c r="K19" s="51">
        <f>'dau tu CTMTQG 21-25'!W89</f>
        <v>26505.56</v>
      </c>
      <c r="L19" s="51">
        <f>K19/J19*100</f>
        <v>93.540231507622821</v>
      </c>
      <c r="M19" s="51"/>
      <c r="N19" s="51"/>
      <c r="O19" s="51"/>
      <c r="P19" s="54">
        <f>'dau tu CTMTQG 21-25'!AE89</f>
        <v>13796</v>
      </c>
      <c r="Q19" s="54">
        <f>'dau tu CTMTQG 21-25'!AG89</f>
        <v>13796</v>
      </c>
      <c r="R19" s="54">
        <f>Q19/P19*100</f>
        <v>100</v>
      </c>
      <c r="S19" s="54">
        <f>'dau tu CTMTQG 21-25'!AJ102</f>
        <v>12354</v>
      </c>
      <c r="T19" s="54">
        <f>'dau tu CTMTQG 21-25'!AL102</f>
        <v>12354</v>
      </c>
      <c r="U19" s="54">
        <f>T19/S19*100</f>
        <v>100</v>
      </c>
      <c r="V19" s="53"/>
    </row>
    <row r="20" spans="1:22" ht="59.25" customHeight="1">
      <c r="A20" s="20" t="s">
        <v>42</v>
      </c>
      <c r="B20" s="37" t="s">
        <v>116</v>
      </c>
      <c r="C20" s="32"/>
      <c r="D20" s="56"/>
      <c r="E20" s="56"/>
      <c r="F20" s="57"/>
      <c r="G20" s="57"/>
      <c r="H20" s="57"/>
      <c r="I20" s="57"/>
      <c r="J20" s="57"/>
      <c r="K20" s="57"/>
      <c r="L20" s="57"/>
      <c r="M20" s="57"/>
      <c r="N20" s="57"/>
      <c r="O20" s="57"/>
      <c r="P20" s="57"/>
      <c r="Q20" s="57"/>
      <c r="R20" s="57"/>
      <c r="S20" s="57"/>
      <c r="T20" s="57"/>
      <c r="U20" s="57"/>
      <c r="V20" s="55"/>
    </row>
    <row r="23" spans="1:22">
      <c r="E23" s="78"/>
    </row>
    <row r="24" spans="1:22">
      <c r="J24" s="78"/>
      <c r="K24" s="78"/>
      <c r="L24" s="78"/>
      <c r="M24" s="78"/>
      <c r="O24" s="78"/>
      <c r="P24" s="78"/>
    </row>
    <row r="25" spans="1:22">
      <c r="O25" s="78"/>
    </row>
    <row r="26" spans="1:22">
      <c r="E26" s="78"/>
      <c r="H26" s="78"/>
      <c r="I26" s="78"/>
      <c r="J26" s="78"/>
      <c r="K26" s="78"/>
      <c r="L26" s="78"/>
      <c r="M26" s="78"/>
      <c r="N26" s="78"/>
      <c r="O26" s="78"/>
      <c r="P26" s="78"/>
    </row>
    <row r="28" spans="1:22">
      <c r="E28" s="78"/>
      <c r="K28" s="78"/>
      <c r="L28" s="78"/>
      <c r="M28" s="85"/>
      <c r="O28" s="78"/>
      <c r="P28" s="85"/>
    </row>
    <row r="31" spans="1:22">
      <c r="O31" s="78"/>
    </row>
  </sheetData>
  <mergeCells count="15">
    <mergeCell ref="C5:C7"/>
    <mergeCell ref="G6:I6"/>
    <mergeCell ref="J6:L6"/>
    <mergeCell ref="M6:O6"/>
    <mergeCell ref="A1:V1"/>
    <mergeCell ref="A2:V2"/>
    <mergeCell ref="A3:V3"/>
    <mergeCell ref="A4:V4"/>
    <mergeCell ref="A5:A7"/>
    <mergeCell ref="B5:B7"/>
    <mergeCell ref="D5:F6"/>
    <mergeCell ref="G5:U5"/>
    <mergeCell ref="P6:R6"/>
    <mergeCell ref="S6:U6"/>
    <mergeCell ref="V5:V7"/>
  </mergeCells>
  <pageMargins left="0.19685039370078741" right="0.19685039370078741" top="0.74803149606299213" bottom="0.74803149606299213" header="0.31496062992125984" footer="0.31496062992125984"/>
  <pageSetup paperSize="9" scale="4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view="pageBreakPreview" topLeftCell="A4" zoomScale="70" zoomScaleNormal="70" zoomScaleSheetLayoutView="70" workbookViewId="0">
      <pane xSplit="2" ySplit="8" topLeftCell="C12" activePane="bottomRight" state="frozen"/>
      <selection activeCell="A4" sqref="A4"/>
      <selection pane="topRight" activeCell="C4" sqref="C4"/>
      <selection pane="bottomLeft" activeCell="A12" sqref="A12"/>
      <selection pane="bottomRight" activeCell="G32" sqref="G32"/>
    </sheetView>
  </sheetViews>
  <sheetFormatPr defaultColWidth="9.140625" defaultRowHeight="15.75"/>
  <cols>
    <col min="1" max="1" width="5.42578125" style="4" customWidth="1"/>
    <col min="2" max="2" width="35" style="2" customWidth="1"/>
    <col min="3" max="3" width="9.85546875" style="2" customWidth="1"/>
    <col min="4" max="4" width="10.42578125" style="2" customWidth="1"/>
    <col min="5" max="6" width="9.140625" style="2"/>
    <col min="7" max="7" width="33.85546875" style="2" customWidth="1"/>
    <col min="8" max="8" width="12.140625" style="2" customWidth="1"/>
    <col min="9" max="12" width="13" style="2" customWidth="1"/>
    <col min="13" max="13" width="13.85546875" style="2" customWidth="1"/>
    <col min="14" max="16384" width="9.140625" style="2"/>
  </cols>
  <sheetData>
    <row r="1" spans="1:16" s="5" customFormat="1">
      <c r="A1" s="269" t="s">
        <v>117</v>
      </c>
      <c r="B1" s="269"/>
      <c r="C1" s="269"/>
      <c r="D1" s="269"/>
      <c r="E1" s="269"/>
      <c r="F1" s="269"/>
      <c r="G1" s="269"/>
      <c r="H1" s="269"/>
      <c r="I1" s="269"/>
      <c r="J1" s="269"/>
      <c r="K1" s="269"/>
      <c r="L1" s="269"/>
      <c r="M1" s="269"/>
      <c r="N1" s="269"/>
      <c r="O1" s="269"/>
      <c r="P1" s="269"/>
    </row>
    <row r="2" spans="1:16" ht="33" customHeight="1">
      <c r="A2" s="271" t="s">
        <v>135</v>
      </c>
      <c r="B2" s="272"/>
      <c r="C2" s="272"/>
      <c r="D2" s="272"/>
      <c r="E2" s="272"/>
      <c r="F2" s="272"/>
      <c r="G2" s="272"/>
      <c r="H2" s="272"/>
      <c r="I2" s="272"/>
      <c r="J2" s="272"/>
      <c r="K2" s="272"/>
      <c r="L2" s="272"/>
      <c r="M2" s="272"/>
      <c r="N2" s="272"/>
      <c r="O2" s="272"/>
      <c r="P2" s="272"/>
    </row>
    <row r="3" spans="1:16">
      <c r="A3" s="270" t="str">
        <f>'Bieu TH 21-25'!A3</f>
        <v>(Kèm theo Báo cáo số 448/BC-UBND ngày 10/9/2024 của UBND huyện Tuần Giáo)</v>
      </c>
      <c r="B3" s="270"/>
      <c r="C3" s="270"/>
      <c r="D3" s="270"/>
      <c r="E3" s="270"/>
      <c r="F3" s="270"/>
      <c r="G3" s="270"/>
      <c r="H3" s="270"/>
      <c r="I3" s="270"/>
      <c r="J3" s="270"/>
      <c r="K3" s="270"/>
      <c r="L3" s="270"/>
      <c r="M3" s="270"/>
      <c r="N3" s="270"/>
      <c r="O3" s="270"/>
      <c r="P3" s="270"/>
    </row>
    <row r="4" spans="1:16">
      <c r="A4" s="273" t="s">
        <v>31</v>
      </c>
      <c r="B4" s="273"/>
      <c r="C4" s="273"/>
      <c r="D4" s="273"/>
      <c r="E4" s="273"/>
      <c r="F4" s="273"/>
      <c r="G4" s="273"/>
      <c r="H4" s="273"/>
      <c r="I4" s="273"/>
      <c r="J4" s="273"/>
      <c r="K4" s="273"/>
      <c r="L4" s="273"/>
      <c r="M4" s="273"/>
      <c r="N4" s="273"/>
      <c r="O4" s="273"/>
      <c r="P4" s="273"/>
    </row>
    <row r="5" spans="1:16" ht="15.75" customHeight="1">
      <c r="A5" s="268" t="s">
        <v>0</v>
      </c>
      <c r="B5" s="268" t="s">
        <v>1</v>
      </c>
      <c r="C5" s="255" t="s">
        <v>79</v>
      </c>
      <c r="D5" s="268" t="s">
        <v>2</v>
      </c>
      <c r="E5" s="258" t="s">
        <v>3</v>
      </c>
      <c r="F5" s="260"/>
      <c r="G5" s="255" t="s">
        <v>4</v>
      </c>
      <c r="H5" s="268" t="s">
        <v>126</v>
      </c>
      <c r="I5" s="268"/>
      <c r="J5" s="268"/>
      <c r="K5" s="268" t="s">
        <v>127</v>
      </c>
      <c r="L5" s="268"/>
      <c r="M5" s="258" t="s">
        <v>128</v>
      </c>
      <c r="N5" s="259"/>
      <c r="O5" s="260"/>
      <c r="P5" s="268" t="s">
        <v>13</v>
      </c>
    </row>
    <row r="6" spans="1:16" ht="36.75" customHeight="1">
      <c r="A6" s="268"/>
      <c r="B6" s="268"/>
      <c r="C6" s="256"/>
      <c r="D6" s="268"/>
      <c r="E6" s="261"/>
      <c r="F6" s="263"/>
      <c r="G6" s="256"/>
      <c r="H6" s="268"/>
      <c r="I6" s="268"/>
      <c r="J6" s="268"/>
      <c r="K6" s="268"/>
      <c r="L6" s="268"/>
      <c r="M6" s="261"/>
      <c r="N6" s="262"/>
      <c r="O6" s="263"/>
      <c r="P6" s="268"/>
    </row>
    <row r="7" spans="1:16" ht="15.75" customHeight="1">
      <c r="A7" s="268"/>
      <c r="B7" s="268"/>
      <c r="C7" s="256"/>
      <c r="D7" s="268"/>
      <c r="E7" s="255" t="s">
        <v>14</v>
      </c>
      <c r="F7" s="255" t="s">
        <v>15</v>
      </c>
      <c r="G7" s="256"/>
      <c r="H7" s="268" t="s">
        <v>16</v>
      </c>
      <c r="I7" s="268" t="s">
        <v>17</v>
      </c>
      <c r="J7" s="268"/>
      <c r="K7" s="268" t="s">
        <v>18</v>
      </c>
      <c r="L7" s="268" t="s">
        <v>45</v>
      </c>
      <c r="M7" s="274" t="s">
        <v>23</v>
      </c>
      <c r="N7" s="264" t="s">
        <v>24</v>
      </c>
      <c r="O7" s="264"/>
      <c r="P7" s="268"/>
    </row>
    <row r="8" spans="1:16" ht="15.75" customHeight="1">
      <c r="A8" s="268"/>
      <c r="B8" s="268"/>
      <c r="C8" s="256"/>
      <c r="D8" s="268"/>
      <c r="E8" s="256"/>
      <c r="F8" s="256"/>
      <c r="G8" s="256"/>
      <c r="H8" s="268"/>
      <c r="I8" s="268" t="s">
        <v>18</v>
      </c>
      <c r="J8" s="268" t="s">
        <v>45</v>
      </c>
      <c r="K8" s="268"/>
      <c r="L8" s="268"/>
      <c r="M8" s="275"/>
      <c r="N8" s="265" t="s">
        <v>26</v>
      </c>
      <c r="O8" s="265" t="s">
        <v>27</v>
      </c>
      <c r="P8" s="268"/>
    </row>
    <row r="9" spans="1:16" ht="15.75" customHeight="1">
      <c r="A9" s="268"/>
      <c r="B9" s="268"/>
      <c r="C9" s="256"/>
      <c r="D9" s="268"/>
      <c r="E9" s="256"/>
      <c r="F9" s="256"/>
      <c r="G9" s="256"/>
      <c r="H9" s="268"/>
      <c r="I9" s="268"/>
      <c r="J9" s="268"/>
      <c r="K9" s="268"/>
      <c r="L9" s="268"/>
      <c r="M9" s="275"/>
      <c r="N9" s="266"/>
      <c r="O9" s="266"/>
      <c r="P9" s="268"/>
    </row>
    <row r="10" spans="1:16">
      <c r="A10" s="268"/>
      <c r="B10" s="268"/>
      <c r="C10" s="256"/>
      <c r="D10" s="268"/>
      <c r="E10" s="256"/>
      <c r="F10" s="256"/>
      <c r="G10" s="256"/>
      <c r="H10" s="268"/>
      <c r="I10" s="268"/>
      <c r="J10" s="268"/>
      <c r="K10" s="268"/>
      <c r="L10" s="268"/>
      <c r="M10" s="275"/>
      <c r="N10" s="266"/>
      <c r="O10" s="266"/>
      <c r="P10" s="268"/>
    </row>
    <row r="11" spans="1:16" ht="51.75" customHeight="1">
      <c r="A11" s="268"/>
      <c r="B11" s="268"/>
      <c r="C11" s="257"/>
      <c r="D11" s="268"/>
      <c r="E11" s="257"/>
      <c r="F11" s="257"/>
      <c r="G11" s="257"/>
      <c r="H11" s="268"/>
      <c r="I11" s="268"/>
      <c r="J11" s="268"/>
      <c r="K11" s="268"/>
      <c r="L11" s="268"/>
      <c r="M11" s="276"/>
      <c r="N11" s="267"/>
      <c r="O11" s="267"/>
      <c r="P11" s="268"/>
    </row>
    <row r="12" spans="1:16">
      <c r="A12" s="1">
        <v>1</v>
      </c>
      <c r="B12" s="1">
        <v>2</v>
      </c>
      <c r="C12" s="1">
        <v>3</v>
      </c>
      <c r="D12" s="1">
        <v>4</v>
      </c>
      <c r="E12" s="1">
        <v>5</v>
      </c>
      <c r="F12" s="1">
        <v>6</v>
      </c>
      <c r="G12" s="1">
        <v>7</v>
      </c>
      <c r="H12" s="1">
        <v>8</v>
      </c>
      <c r="I12" s="1">
        <v>9</v>
      </c>
      <c r="J12" s="1">
        <v>10</v>
      </c>
      <c r="K12" s="1">
        <v>11</v>
      </c>
      <c r="L12" s="1">
        <v>12</v>
      </c>
      <c r="M12" s="1">
        <v>13</v>
      </c>
      <c r="N12" s="1">
        <v>14</v>
      </c>
      <c r="O12" s="1">
        <v>15</v>
      </c>
      <c r="P12" s="1">
        <v>16</v>
      </c>
    </row>
    <row r="13" spans="1:16" ht="33.75" customHeight="1">
      <c r="A13" s="1"/>
      <c r="B13" s="114" t="s">
        <v>613</v>
      </c>
      <c r="C13" s="1"/>
      <c r="D13" s="1"/>
      <c r="E13" s="1"/>
      <c r="F13" s="1"/>
      <c r="G13" s="1"/>
      <c r="H13" s="1"/>
      <c r="I13" s="152">
        <f>I14+I18+I24+I28+I33</f>
        <v>1060000</v>
      </c>
      <c r="J13" s="152">
        <f t="shared" ref="J13:M13" si="0">J14+J18+J24+J28+J33</f>
        <v>1060000</v>
      </c>
      <c r="K13" s="152">
        <f t="shared" si="0"/>
        <v>42530</v>
      </c>
      <c r="L13" s="152">
        <f t="shared" si="0"/>
        <v>42530</v>
      </c>
      <c r="M13" s="152">
        <f t="shared" si="0"/>
        <v>1017470</v>
      </c>
      <c r="N13" s="1"/>
      <c r="O13" s="1"/>
      <c r="P13" s="1"/>
    </row>
    <row r="14" spans="1:16" s="17" customFormat="1" ht="31.5" customHeight="1">
      <c r="A14" s="6" t="s">
        <v>34</v>
      </c>
      <c r="B14" s="115" t="s">
        <v>559</v>
      </c>
      <c r="C14" s="15"/>
      <c r="D14" s="16"/>
      <c r="E14" s="16"/>
      <c r="F14" s="16"/>
      <c r="G14" s="16"/>
      <c r="H14" s="16"/>
      <c r="I14" s="147">
        <f>I15</f>
        <v>60000</v>
      </c>
      <c r="J14" s="147">
        <f t="shared" ref="J14:M14" si="1">J15</f>
        <v>60000</v>
      </c>
      <c r="K14" s="147"/>
      <c r="L14" s="147"/>
      <c r="M14" s="147">
        <f t="shared" si="1"/>
        <v>60000</v>
      </c>
      <c r="N14" s="16"/>
      <c r="O14" s="16"/>
      <c r="P14" s="16"/>
    </row>
    <row r="15" spans="1:16" s="9" customFormat="1" ht="51.75" customHeight="1">
      <c r="A15" s="6">
        <v>2</v>
      </c>
      <c r="B15" s="7" t="s">
        <v>130</v>
      </c>
      <c r="C15" s="7"/>
      <c r="D15" s="8"/>
      <c r="E15" s="8"/>
      <c r="F15" s="8"/>
      <c r="G15" s="8"/>
      <c r="H15" s="8"/>
      <c r="I15" s="147">
        <f>I16</f>
        <v>60000</v>
      </c>
      <c r="J15" s="147">
        <f t="shared" ref="J15:M16" si="2">J16</f>
        <v>60000</v>
      </c>
      <c r="K15" s="147"/>
      <c r="L15" s="147"/>
      <c r="M15" s="147">
        <f t="shared" si="2"/>
        <v>60000</v>
      </c>
      <c r="N15" s="8"/>
      <c r="O15" s="8"/>
      <c r="P15" s="8"/>
    </row>
    <row r="16" spans="1:16" s="9" customFormat="1" ht="60.75" customHeight="1">
      <c r="A16" s="6" t="s">
        <v>93</v>
      </c>
      <c r="B16" s="7" t="s">
        <v>131</v>
      </c>
      <c r="C16" s="7"/>
      <c r="D16" s="8"/>
      <c r="E16" s="8"/>
      <c r="F16" s="8"/>
      <c r="G16" s="8"/>
      <c r="H16" s="8"/>
      <c r="I16" s="147">
        <f>I17</f>
        <v>60000</v>
      </c>
      <c r="J16" s="147">
        <f t="shared" si="2"/>
        <v>60000</v>
      </c>
      <c r="K16" s="147"/>
      <c r="L16" s="147"/>
      <c r="M16" s="147">
        <f t="shared" si="2"/>
        <v>60000</v>
      </c>
      <c r="N16" s="8"/>
      <c r="O16" s="8"/>
      <c r="P16" s="8"/>
    </row>
    <row r="17" spans="1:16" s="13" customFormat="1" ht="60.75" customHeight="1">
      <c r="A17" s="10">
        <v>1</v>
      </c>
      <c r="B17" s="116" t="s">
        <v>604</v>
      </c>
      <c r="C17" s="11" t="s">
        <v>259</v>
      </c>
      <c r="D17" s="97" t="s">
        <v>412</v>
      </c>
      <c r="E17" s="10">
        <v>2026</v>
      </c>
      <c r="F17" s="10">
        <v>2029</v>
      </c>
      <c r="G17" s="39" t="s">
        <v>605</v>
      </c>
      <c r="H17" s="12"/>
      <c r="I17" s="153">
        <v>60000</v>
      </c>
      <c r="J17" s="153">
        <v>60000</v>
      </c>
      <c r="K17" s="148"/>
      <c r="L17" s="148"/>
      <c r="M17" s="153">
        <v>60000</v>
      </c>
      <c r="N17" s="12"/>
      <c r="O17" s="12"/>
      <c r="P17" s="12"/>
    </row>
    <row r="18" spans="1:16" s="13" customFormat="1" ht="54.75" customHeight="1">
      <c r="A18" s="117" t="s">
        <v>36</v>
      </c>
      <c r="B18" s="118" t="s">
        <v>562</v>
      </c>
      <c r="C18" s="11"/>
      <c r="D18" s="12"/>
      <c r="E18" s="12"/>
      <c r="F18" s="12"/>
      <c r="G18" s="12"/>
      <c r="H18" s="12"/>
      <c r="I18" s="147">
        <f>I19+I21</f>
        <v>380000</v>
      </c>
      <c r="J18" s="147">
        <f t="shared" ref="J18:M18" si="3">J19+J21</f>
        <v>380000</v>
      </c>
      <c r="K18" s="147">
        <f t="shared" si="3"/>
        <v>42530</v>
      </c>
      <c r="L18" s="147">
        <f t="shared" si="3"/>
        <v>42530</v>
      </c>
      <c r="M18" s="147">
        <f t="shared" si="3"/>
        <v>337470</v>
      </c>
      <c r="N18" s="12"/>
      <c r="O18" s="12"/>
      <c r="P18" s="12"/>
    </row>
    <row r="19" spans="1:16" s="13" customFormat="1" ht="54.75" customHeight="1">
      <c r="A19" s="6">
        <v>1</v>
      </c>
      <c r="B19" s="7" t="s">
        <v>129</v>
      </c>
      <c r="C19" s="11"/>
      <c r="D19" s="12"/>
      <c r="E19" s="12"/>
      <c r="F19" s="12"/>
      <c r="G19" s="12"/>
      <c r="H19" s="12"/>
      <c r="I19" s="147">
        <f>I20</f>
        <v>80000</v>
      </c>
      <c r="J19" s="147">
        <f t="shared" ref="J19:M19" si="4">J20</f>
        <v>80000</v>
      </c>
      <c r="K19" s="147">
        <f t="shared" si="4"/>
        <v>42530</v>
      </c>
      <c r="L19" s="147">
        <f t="shared" si="4"/>
        <v>42530</v>
      </c>
      <c r="M19" s="147">
        <f t="shared" si="4"/>
        <v>37470</v>
      </c>
      <c r="N19" s="12"/>
      <c r="O19" s="12"/>
      <c r="P19" s="12"/>
    </row>
    <row r="20" spans="1:16" s="13" customFormat="1" ht="76.5" customHeight="1">
      <c r="A20" s="10">
        <v>1</v>
      </c>
      <c r="B20" s="116" t="s">
        <v>449</v>
      </c>
      <c r="C20" s="11" t="s">
        <v>259</v>
      </c>
      <c r="D20" s="119" t="s">
        <v>606</v>
      </c>
      <c r="E20" s="10">
        <v>2023</v>
      </c>
      <c r="F20" s="10">
        <v>2026</v>
      </c>
      <c r="G20" s="12"/>
      <c r="H20" s="111" t="s">
        <v>607</v>
      </c>
      <c r="I20" s="148">
        <v>80000</v>
      </c>
      <c r="J20" s="148">
        <v>80000</v>
      </c>
      <c r="K20" s="148">
        <v>42530</v>
      </c>
      <c r="L20" s="148">
        <v>42530</v>
      </c>
      <c r="M20" s="148">
        <f>J20-L20</f>
        <v>37470</v>
      </c>
      <c r="N20" s="12"/>
      <c r="O20" s="12"/>
      <c r="P20" s="12"/>
    </row>
    <row r="21" spans="1:16" s="13" customFormat="1" ht="46.5" customHeight="1">
      <c r="A21" s="6">
        <v>2</v>
      </c>
      <c r="B21" s="7" t="s">
        <v>130</v>
      </c>
      <c r="C21" s="11"/>
      <c r="D21" s="12"/>
      <c r="E21" s="12"/>
      <c r="F21" s="12"/>
      <c r="G21" s="12"/>
      <c r="H21" s="12"/>
      <c r="I21" s="147">
        <f>I22</f>
        <v>300000</v>
      </c>
      <c r="J21" s="147">
        <f t="shared" ref="J21:M22" si="5">J22</f>
        <v>300000</v>
      </c>
      <c r="K21" s="147"/>
      <c r="L21" s="147"/>
      <c r="M21" s="147">
        <f t="shared" si="5"/>
        <v>300000</v>
      </c>
      <c r="N21" s="12"/>
      <c r="O21" s="12"/>
      <c r="P21" s="12"/>
    </row>
    <row r="22" spans="1:16" s="13" customFormat="1" ht="72" customHeight="1">
      <c r="A22" s="6" t="s">
        <v>93</v>
      </c>
      <c r="B22" s="7" t="s">
        <v>131</v>
      </c>
      <c r="C22" s="11"/>
      <c r="D22" s="12"/>
      <c r="E22" s="12"/>
      <c r="F22" s="12"/>
      <c r="G22" s="12"/>
      <c r="H22" s="12"/>
      <c r="I22" s="147">
        <f>I23</f>
        <v>300000</v>
      </c>
      <c r="J22" s="147">
        <f t="shared" si="5"/>
        <v>300000</v>
      </c>
      <c r="K22" s="147"/>
      <c r="L22" s="147"/>
      <c r="M22" s="147">
        <f t="shared" si="5"/>
        <v>300000</v>
      </c>
      <c r="N22" s="12"/>
      <c r="O22" s="12"/>
      <c r="P22" s="12"/>
    </row>
    <row r="23" spans="1:16" s="13" customFormat="1" ht="231.75" customHeight="1">
      <c r="A23" s="10">
        <v>1</v>
      </c>
      <c r="B23" s="120" t="s">
        <v>608</v>
      </c>
      <c r="C23" s="11" t="s">
        <v>259</v>
      </c>
      <c r="D23" s="97" t="s">
        <v>412</v>
      </c>
      <c r="E23" s="10">
        <v>2026</v>
      </c>
      <c r="F23" s="10">
        <v>2029</v>
      </c>
      <c r="G23" s="113" t="s">
        <v>609</v>
      </c>
      <c r="H23" s="12"/>
      <c r="I23" s="154">
        <v>300000</v>
      </c>
      <c r="J23" s="154">
        <v>300000</v>
      </c>
      <c r="K23" s="154"/>
      <c r="L23" s="148"/>
      <c r="M23" s="154">
        <v>300000</v>
      </c>
      <c r="N23" s="12"/>
      <c r="O23" s="12"/>
      <c r="P23" s="12"/>
    </row>
    <row r="24" spans="1:16" s="13" customFormat="1" ht="45.75" customHeight="1">
      <c r="A24" s="117" t="s">
        <v>52</v>
      </c>
      <c r="B24" s="118" t="s">
        <v>566</v>
      </c>
      <c r="C24" s="11"/>
      <c r="D24" s="12"/>
      <c r="E24" s="12"/>
      <c r="F24" s="12"/>
      <c r="G24" s="12"/>
      <c r="H24" s="12"/>
      <c r="I24" s="147">
        <f>I25</f>
        <v>80000</v>
      </c>
      <c r="J24" s="147">
        <f t="shared" ref="J24:M26" si="6">J25</f>
        <v>80000</v>
      </c>
      <c r="K24" s="147"/>
      <c r="L24" s="147"/>
      <c r="M24" s="147">
        <f t="shared" si="6"/>
        <v>80000</v>
      </c>
      <c r="N24" s="12"/>
      <c r="O24" s="12"/>
      <c r="P24" s="12"/>
    </row>
    <row r="25" spans="1:16" s="13" customFormat="1" ht="46.5" customHeight="1">
      <c r="A25" s="6">
        <v>2</v>
      </c>
      <c r="B25" s="7" t="s">
        <v>130</v>
      </c>
      <c r="C25" s="11"/>
      <c r="D25" s="12"/>
      <c r="E25" s="12"/>
      <c r="F25" s="12"/>
      <c r="G25" s="12"/>
      <c r="H25" s="12"/>
      <c r="I25" s="147">
        <f>I26</f>
        <v>80000</v>
      </c>
      <c r="J25" s="147">
        <f t="shared" si="6"/>
        <v>80000</v>
      </c>
      <c r="K25" s="147"/>
      <c r="L25" s="147"/>
      <c r="M25" s="147">
        <f t="shared" si="6"/>
        <v>80000</v>
      </c>
      <c r="N25" s="12"/>
      <c r="O25" s="12"/>
      <c r="P25" s="12"/>
    </row>
    <row r="26" spans="1:16" s="13" customFormat="1" ht="52.5" customHeight="1">
      <c r="A26" s="6" t="s">
        <v>93</v>
      </c>
      <c r="B26" s="7" t="s">
        <v>131</v>
      </c>
      <c r="C26" s="11"/>
      <c r="D26" s="12"/>
      <c r="E26" s="12"/>
      <c r="F26" s="12"/>
      <c r="G26" s="12"/>
      <c r="H26" s="12"/>
      <c r="I26" s="147">
        <f>I27</f>
        <v>80000</v>
      </c>
      <c r="J26" s="147">
        <f t="shared" si="6"/>
        <v>80000</v>
      </c>
      <c r="K26" s="147"/>
      <c r="L26" s="147"/>
      <c r="M26" s="147">
        <f t="shared" si="6"/>
        <v>80000</v>
      </c>
      <c r="N26" s="12"/>
      <c r="O26" s="12"/>
      <c r="P26" s="12"/>
    </row>
    <row r="27" spans="1:16" s="13" customFormat="1" ht="198.75" customHeight="1">
      <c r="A27" s="10">
        <v>1</v>
      </c>
      <c r="B27" s="121" t="s">
        <v>610</v>
      </c>
      <c r="C27" s="11" t="s">
        <v>259</v>
      </c>
      <c r="D27" s="97" t="s">
        <v>412</v>
      </c>
      <c r="E27" s="10">
        <v>2026</v>
      </c>
      <c r="F27" s="10">
        <v>2029</v>
      </c>
      <c r="G27" s="113" t="s">
        <v>611</v>
      </c>
      <c r="H27" s="12"/>
      <c r="I27" s="153">
        <v>80000</v>
      </c>
      <c r="J27" s="153">
        <v>80000</v>
      </c>
      <c r="K27" s="148"/>
      <c r="L27" s="148"/>
      <c r="M27" s="153">
        <v>80000</v>
      </c>
      <c r="N27" s="12"/>
      <c r="O27" s="12"/>
      <c r="P27" s="12"/>
    </row>
    <row r="28" spans="1:16" s="13" customFormat="1" ht="36" customHeight="1">
      <c r="A28" s="117" t="s">
        <v>567</v>
      </c>
      <c r="B28" s="122" t="s">
        <v>584</v>
      </c>
      <c r="C28" s="11"/>
      <c r="D28" s="12"/>
      <c r="E28" s="12"/>
      <c r="F28" s="12"/>
      <c r="G28" s="12"/>
      <c r="H28" s="12"/>
      <c r="I28" s="147">
        <f>I29</f>
        <v>120000</v>
      </c>
      <c r="J28" s="147">
        <f t="shared" ref="J28:M29" si="7">J29</f>
        <v>120000</v>
      </c>
      <c r="K28" s="147"/>
      <c r="L28" s="147"/>
      <c r="M28" s="147">
        <f t="shared" si="7"/>
        <v>120000</v>
      </c>
      <c r="N28" s="12"/>
      <c r="O28" s="12"/>
      <c r="P28" s="12"/>
    </row>
    <row r="29" spans="1:16" s="13" customFormat="1" ht="55.5" customHeight="1">
      <c r="A29" s="6">
        <v>2</v>
      </c>
      <c r="B29" s="7" t="s">
        <v>130</v>
      </c>
      <c r="C29" s="11"/>
      <c r="D29" s="12"/>
      <c r="E29" s="12"/>
      <c r="F29" s="12"/>
      <c r="G29" s="12"/>
      <c r="H29" s="12"/>
      <c r="I29" s="147">
        <f>I30</f>
        <v>120000</v>
      </c>
      <c r="J29" s="147">
        <f t="shared" si="7"/>
        <v>120000</v>
      </c>
      <c r="K29" s="147"/>
      <c r="L29" s="147"/>
      <c r="M29" s="147">
        <f t="shared" si="7"/>
        <v>120000</v>
      </c>
      <c r="N29" s="12"/>
      <c r="O29" s="12"/>
      <c r="P29" s="12"/>
    </row>
    <row r="30" spans="1:16" s="13" customFormat="1" ht="55.5" customHeight="1">
      <c r="A30" s="6" t="s">
        <v>93</v>
      </c>
      <c r="B30" s="7" t="s">
        <v>131</v>
      </c>
      <c r="C30" s="11"/>
      <c r="D30" s="12"/>
      <c r="E30" s="12"/>
      <c r="F30" s="12"/>
      <c r="G30" s="12"/>
      <c r="H30" s="12"/>
      <c r="I30" s="147">
        <f>I31+I32</f>
        <v>120000</v>
      </c>
      <c r="J30" s="147">
        <f t="shared" ref="J30:M30" si="8">J31+J32</f>
        <v>120000</v>
      </c>
      <c r="K30" s="147"/>
      <c r="L30" s="147"/>
      <c r="M30" s="147">
        <f t="shared" si="8"/>
        <v>120000</v>
      </c>
      <c r="N30" s="12"/>
      <c r="O30" s="12"/>
      <c r="P30" s="12"/>
    </row>
    <row r="31" spans="1:16" s="13" customFormat="1" ht="196.5" customHeight="1">
      <c r="A31" s="10">
        <v>1</v>
      </c>
      <c r="B31" s="123" t="s">
        <v>791</v>
      </c>
      <c r="C31" s="11" t="s">
        <v>259</v>
      </c>
      <c r="D31" s="124" t="s">
        <v>612</v>
      </c>
      <c r="E31" s="10">
        <v>2026</v>
      </c>
      <c r="F31" s="10">
        <v>2029</v>
      </c>
      <c r="G31" s="124" t="s">
        <v>813</v>
      </c>
      <c r="H31" s="12"/>
      <c r="I31" s="155">
        <v>100000</v>
      </c>
      <c r="J31" s="155">
        <v>100000</v>
      </c>
      <c r="K31" s="148"/>
      <c r="L31" s="148"/>
      <c r="M31" s="155">
        <v>100000</v>
      </c>
      <c r="N31" s="12"/>
      <c r="O31" s="12"/>
      <c r="P31" s="12"/>
    </row>
    <row r="32" spans="1:16" s="13" customFormat="1" ht="74.25" customHeight="1">
      <c r="A32" s="10">
        <v>2</v>
      </c>
      <c r="B32" s="179" t="s">
        <v>814</v>
      </c>
      <c r="C32" s="11" t="s">
        <v>263</v>
      </c>
      <c r="D32" s="124" t="s">
        <v>572</v>
      </c>
      <c r="E32" s="10">
        <v>2026</v>
      </c>
      <c r="F32" s="10">
        <v>2028</v>
      </c>
      <c r="G32" s="124" t="s">
        <v>803</v>
      </c>
      <c r="H32" s="12"/>
      <c r="I32" s="155">
        <v>20000</v>
      </c>
      <c r="J32" s="155">
        <v>20000</v>
      </c>
      <c r="K32" s="148"/>
      <c r="L32" s="148"/>
      <c r="M32" s="155">
        <v>20000</v>
      </c>
      <c r="N32" s="12"/>
      <c r="O32" s="12"/>
      <c r="P32" s="12"/>
    </row>
    <row r="33" spans="1:16" ht="40.5" customHeight="1">
      <c r="A33" s="161" t="s">
        <v>583</v>
      </c>
      <c r="B33" s="118" t="s">
        <v>591</v>
      </c>
      <c r="C33" s="128"/>
      <c r="D33" s="128"/>
      <c r="E33" s="128"/>
      <c r="F33" s="128"/>
      <c r="G33" s="128"/>
      <c r="H33" s="128"/>
      <c r="I33" s="163">
        <f>I34</f>
        <v>420000</v>
      </c>
      <c r="J33" s="163">
        <f t="shared" ref="J33:M34" si="9">J34</f>
        <v>420000</v>
      </c>
      <c r="K33" s="163"/>
      <c r="L33" s="163"/>
      <c r="M33" s="163">
        <f t="shared" si="9"/>
        <v>420000</v>
      </c>
      <c r="N33" s="128"/>
      <c r="O33" s="128"/>
      <c r="P33" s="128"/>
    </row>
    <row r="34" spans="1:16" ht="43.5" customHeight="1">
      <c r="A34" s="6">
        <v>2</v>
      </c>
      <c r="B34" s="7" t="s">
        <v>130</v>
      </c>
      <c r="C34" s="128"/>
      <c r="D34" s="128"/>
      <c r="E34" s="128"/>
      <c r="F34" s="128"/>
      <c r="G34" s="128"/>
      <c r="H34" s="128"/>
      <c r="I34" s="163">
        <f>I35</f>
        <v>420000</v>
      </c>
      <c r="J34" s="163">
        <f t="shared" si="9"/>
        <v>420000</v>
      </c>
      <c r="K34" s="163"/>
      <c r="L34" s="163"/>
      <c r="M34" s="163">
        <f t="shared" si="9"/>
        <v>420000</v>
      </c>
      <c r="N34" s="128"/>
      <c r="O34" s="128"/>
      <c r="P34" s="128"/>
    </row>
    <row r="35" spans="1:16" ht="55.5" customHeight="1">
      <c r="A35" s="6" t="s">
        <v>93</v>
      </c>
      <c r="B35" s="7" t="s">
        <v>131</v>
      </c>
      <c r="C35" s="128"/>
      <c r="D35" s="128"/>
      <c r="E35" s="128"/>
      <c r="F35" s="128"/>
      <c r="G35" s="128"/>
      <c r="H35" s="128"/>
      <c r="I35" s="163">
        <f>I36+I37</f>
        <v>420000</v>
      </c>
      <c r="J35" s="163">
        <f t="shared" ref="J35:M35" si="10">J36+J37</f>
        <v>420000</v>
      </c>
      <c r="K35" s="163"/>
      <c r="L35" s="163"/>
      <c r="M35" s="163">
        <f t="shared" si="10"/>
        <v>420000</v>
      </c>
      <c r="N35" s="128"/>
      <c r="O35" s="128"/>
      <c r="P35" s="128"/>
    </row>
    <row r="36" spans="1:16" ht="65.25" customHeight="1">
      <c r="A36" s="10">
        <v>1</v>
      </c>
      <c r="B36" s="162" t="s">
        <v>792</v>
      </c>
      <c r="C36" s="10" t="s">
        <v>259</v>
      </c>
      <c r="D36" s="39" t="s">
        <v>645</v>
      </c>
      <c r="E36" s="10">
        <v>2027</v>
      </c>
      <c r="F36" s="10">
        <v>2030</v>
      </c>
      <c r="G36" s="10" t="s">
        <v>793</v>
      </c>
      <c r="H36" s="128"/>
      <c r="I36" s="164">
        <v>400000</v>
      </c>
      <c r="J36" s="164">
        <v>400000</v>
      </c>
      <c r="K36" s="165"/>
      <c r="L36" s="165"/>
      <c r="M36" s="164">
        <v>400000</v>
      </c>
      <c r="N36" s="128"/>
      <c r="O36" s="128"/>
      <c r="P36" s="128"/>
    </row>
    <row r="37" spans="1:16" s="67" customFormat="1" ht="116.25" customHeight="1">
      <c r="A37" s="180">
        <v>2</v>
      </c>
      <c r="B37" s="131" t="s">
        <v>796</v>
      </c>
      <c r="C37" s="93" t="s">
        <v>263</v>
      </c>
      <c r="D37" s="132" t="s">
        <v>572</v>
      </c>
      <c r="E37" s="180">
        <v>2026</v>
      </c>
      <c r="F37" s="180">
        <v>2030</v>
      </c>
      <c r="G37" s="170" t="s">
        <v>797</v>
      </c>
      <c r="H37" s="181"/>
      <c r="I37" s="182">
        <v>20000</v>
      </c>
      <c r="J37" s="182">
        <v>20000</v>
      </c>
      <c r="K37" s="182"/>
      <c r="L37" s="182"/>
      <c r="M37" s="182">
        <v>20000</v>
      </c>
      <c r="N37" s="183"/>
      <c r="O37" s="183"/>
      <c r="P37" s="183"/>
    </row>
  </sheetData>
  <mergeCells count="26">
    <mergeCell ref="A1:P1"/>
    <mergeCell ref="A2:P2"/>
    <mergeCell ref="A3:P3"/>
    <mergeCell ref="A4:P4"/>
    <mergeCell ref="A5:A11"/>
    <mergeCell ref="B5:B11"/>
    <mergeCell ref="C5:C11"/>
    <mergeCell ref="D5:D11"/>
    <mergeCell ref="E5:F6"/>
    <mergeCell ref="G5:G11"/>
    <mergeCell ref="H5:J6"/>
    <mergeCell ref="K5:L6"/>
    <mergeCell ref="M5:O6"/>
    <mergeCell ref="P5:P11"/>
    <mergeCell ref="E7:E11"/>
    <mergeCell ref="F7:F11"/>
    <mergeCell ref="H7:H11"/>
    <mergeCell ref="I7:J7"/>
    <mergeCell ref="K7:K11"/>
    <mergeCell ref="L7:L11"/>
    <mergeCell ref="M7:M11"/>
    <mergeCell ref="N7:O7"/>
    <mergeCell ref="I8:I11"/>
    <mergeCell ref="J8:J11"/>
    <mergeCell ref="N8:N11"/>
    <mergeCell ref="O8:O11"/>
  </mergeCells>
  <pageMargins left="0.39370078740157483" right="0.19685039370078741" top="0.39370078740157483" bottom="0.19685039370078741" header="0.31496062992125984" footer="0.31496062992125984"/>
  <pageSetup paperSize="9" scale="6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7"/>
  <sheetViews>
    <sheetView view="pageBreakPreview" zoomScale="85" zoomScaleNormal="55" zoomScaleSheetLayoutView="85" workbookViewId="0">
      <selection activeCell="O20" sqref="O20"/>
    </sheetView>
  </sheetViews>
  <sheetFormatPr defaultRowHeight="15"/>
  <cols>
    <col min="1" max="1" width="6.140625" customWidth="1"/>
    <col min="2" max="2" width="31" customWidth="1"/>
    <col min="7" max="7" width="11" customWidth="1"/>
    <col min="12" max="12" width="11.140625" bestFit="1" customWidth="1"/>
    <col min="16" max="18" width="7.7109375" customWidth="1"/>
    <col min="19" max="19" width="8.140625" customWidth="1"/>
    <col min="20" max="20" width="9.85546875" customWidth="1"/>
    <col min="22" max="22" width="12" customWidth="1"/>
    <col min="26" max="26" width="11.42578125" customWidth="1"/>
    <col min="29" max="29" width="14.140625" customWidth="1"/>
  </cols>
  <sheetData>
    <row r="1" spans="1:29" ht="15.75">
      <c r="A1" s="269" t="s">
        <v>125</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row>
    <row r="2" spans="1:29" s="79" customFormat="1" ht="26.25" customHeight="1">
      <c r="A2" s="271" t="s">
        <v>442</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row>
    <row r="3" spans="1:29" ht="15.75">
      <c r="A3" s="270" t="str">
        <f>'Bieu TH 21-25'!A3:V3</f>
        <v>(Kèm theo Báo cáo số 448/BC-UBND ngày 10/9/2024 của UBND huyện Tuần Giáo)</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row>
    <row r="4" spans="1:29" ht="15.75">
      <c r="A4" s="273" t="s">
        <v>31</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row>
    <row r="5" spans="1:29" ht="15" customHeight="1">
      <c r="A5" s="277" t="s">
        <v>417</v>
      </c>
      <c r="B5" s="277" t="s">
        <v>1</v>
      </c>
      <c r="C5" s="277" t="s">
        <v>418</v>
      </c>
      <c r="D5" s="277" t="s">
        <v>419</v>
      </c>
      <c r="E5" s="277" t="s">
        <v>420</v>
      </c>
      <c r="F5" s="280" t="s">
        <v>5</v>
      </c>
      <c r="G5" s="281"/>
      <c r="H5" s="281"/>
      <c r="I5" s="281"/>
      <c r="J5" s="281"/>
      <c r="K5" s="281"/>
      <c r="L5" s="281"/>
      <c r="M5" s="281"/>
      <c r="N5" s="282"/>
      <c r="O5" s="280" t="s">
        <v>127</v>
      </c>
      <c r="P5" s="281"/>
      <c r="Q5" s="281"/>
      <c r="R5" s="281"/>
      <c r="S5" s="281"/>
      <c r="T5" s="281"/>
      <c r="U5" s="282"/>
      <c r="V5" s="280" t="s">
        <v>128</v>
      </c>
      <c r="W5" s="281"/>
      <c r="X5" s="281"/>
      <c r="Y5" s="281"/>
      <c r="Z5" s="281"/>
      <c r="AA5" s="281"/>
      <c r="AB5" s="282"/>
      <c r="AC5" s="289" t="s">
        <v>13</v>
      </c>
    </row>
    <row r="6" spans="1:29" ht="15" customHeight="1">
      <c r="A6" s="278"/>
      <c r="B6" s="278"/>
      <c r="C6" s="278"/>
      <c r="D6" s="278"/>
      <c r="E6" s="278"/>
      <c r="F6" s="283"/>
      <c r="G6" s="284"/>
      <c r="H6" s="284"/>
      <c r="I6" s="284"/>
      <c r="J6" s="284"/>
      <c r="K6" s="284"/>
      <c r="L6" s="284"/>
      <c r="M6" s="284"/>
      <c r="N6" s="285"/>
      <c r="O6" s="283"/>
      <c r="P6" s="284"/>
      <c r="Q6" s="284"/>
      <c r="R6" s="284"/>
      <c r="S6" s="284"/>
      <c r="T6" s="284"/>
      <c r="U6" s="285"/>
      <c r="V6" s="283"/>
      <c r="W6" s="284"/>
      <c r="X6" s="284"/>
      <c r="Y6" s="284"/>
      <c r="Z6" s="284"/>
      <c r="AA6" s="284"/>
      <c r="AB6" s="285"/>
      <c r="AC6" s="289"/>
    </row>
    <row r="7" spans="1:29" ht="30.75" customHeight="1">
      <c r="A7" s="278"/>
      <c r="B7" s="278"/>
      <c r="C7" s="278"/>
      <c r="D7" s="278"/>
      <c r="E7" s="278"/>
      <c r="F7" s="289" t="s">
        <v>421</v>
      </c>
      <c r="G7" s="289" t="s">
        <v>17</v>
      </c>
      <c r="H7" s="289"/>
      <c r="I7" s="289"/>
      <c r="J7" s="289"/>
      <c r="K7" s="289"/>
      <c r="L7" s="289"/>
      <c r="M7" s="289"/>
      <c r="N7" s="289"/>
      <c r="O7" s="289" t="s">
        <v>422</v>
      </c>
      <c r="P7" s="289" t="s">
        <v>423</v>
      </c>
      <c r="Q7" s="289"/>
      <c r="R7" s="289"/>
      <c r="S7" s="289"/>
      <c r="T7" s="289"/>
      <c r="U7" s="289"/>
      <c r="V7" s="289" t="s">
        <v>422</v>
      </c>
      <c r="W7" s="289" t="s">
        <v>423</v>
      </c>
      <c r="X7" s="289"/>
      <c r="Y7" s="289"/>
      <c r="Z7" s="289"/>
      <c r="AA7" s="289"/>
      <c r="AB7" s="289"/>
      <c r="AC7" s="289"/>
    </row>
    <row r="8" spans="1:29" ht="36" customHeight="1">
      <c r="A8" s="278"/>
      <c r="B8" s="278"/>
      <c r="C8" s="278"/>
      <c r="D8" s="278"/>
      <c r="E8" s="278"/>
      <c r="F8" s="289"/>
      <c r="G8" s="289" t="s">
        <v>427</v>
      </c>
      <c r="H8" s="289" t="s">
        <v>423</v>
      </c>
      <c r="I8" s="289"/>
      <c r="J8" s="289"/>
      <c r="K8" s="289"/>
      <c r="L8" s="289"/>
      <c r="M8" s="289"/>
      <c r="N8" s="289"/>
      <c r="O8" s="289"/>
      <c r="P8" s="289" t="s">
        <v>428</v>
      </c>
      <c r="Q8" s="289"/>
      <c r="R8" s="289"/>
      <c r="S8" s="286" t="s">
        <v>48</v>
      </c>
      <c r="T8" s="287"/>
      <c r="U8" s="288"/>
      <c r="V8" s="289"/>
      <c r="W8" s="289" t="s">
        <v>428</v>
      </c>
      <c r="X8" s="289"/>
      <c r="Y8" s="289"/>
      <c r="Z8" s="286" t="s">
        <v>48</v>
      </c>
      <c r="AA8" s="287"/>
      <c r="AB8" s="288"/>
      <c r="AC8" s="289"/>
    </row>
    <row r="9" spans="1:29" ht="15" customHeight="1">
      <c r="A9" s="278"/>
      <c r="B9" s="278"/>
      <c r="C9" s="278"/>
      <c r="D9" s="278"/>
      <c r="E9" s="278"/>
      <c r="F9" s="289"/>
      <c r="G9" s="289"/>
      <c r="H9" s="286" t="s">
        <v>428</v>
      </c>
      <c r="I9" s="287"/>
      <c r="J9" s="288"/>
      <c r="K9" s="289" t="s">
        <v>429</v>
      </c>
      <c r="L9" s="289"/>
      <c r="M9" s="289"/>
      <c r="N9" s="289"/>
      <c r="O9" s="289"/>
      <c r="P9" s="289" t="s">
        <v>23</v>
      </c>
      <c r="Q9" s="286" t="s">
        <v>25</v>
      </c>
      <c r="R9" s="288"/>
      <c r="S9" s="289" t="s">
        <v>23</v>
      </c>
      <c r="T9" s="286" t="s">
        <v>25</v>
      </c>
      <c r="U9" s="288"/>
      <c r="V9" s="289"/>
      <c r="W9" s="289" t="s">
        <v>23</v>
      </c>
      <c r="X9" s="286" t="s">
        <v>25</v>
      </c>
      <c r="Y9" s="288"/>
      <c r="Z9" s="289" t="s">
        <v>23</v>
      </c>
      <c r="AA9" s="286" t="s">
        <v>25</v>
      </c>
      <c r="AB9" s="288"/>
      <c r="AC9" s="289"/>
    </row>
    <row r="10" spans="1:29">
      <c r="A10" s="278"/>
      <c r="B10" s="278"/>
      <c r="C10" s="278"/>
      <c r="D10" s="278"/>
      <c r="E10" s="278"/>
      <c r="F10" s="289"/>
      <c r="G10" s="289"/>
      <c r="H10" s="289" t="s">
        <v>433</v>
      </c>
      <c r="I10" s="286" t="s">
        <v>25</v>
      </c>
      <c r="J10" s="288"/>
      <c r="K10" s="289" t="s">
        <v>434</v>
      </c>
      <c r="L10" s="289" t="s">
        <v>435</v>
      </c>
      <c r="M10" s="289"/>
      <c r="N10" s="289"/>
      <c r="O10" s="289"/>
      <c r="P10" s="289"/>
      <c r="Q10" s="277" t="s">
        <v>46</v>
      </c>
      <c r="R10" s="277" t="s">
        <v>47</v>
      </c>
      <c r="S10" s="289"/>
      <c r="T10" s="277" t="s">
        <v>436</v>
      </c>
      <c r="U10" s="277" t="s">
        <v>432</v>
      </c>
      <c r="V10" s="289"/>
      <c r="W10" s="289"/>
      <c r="X10" s="277" t="s">
        <v>46</v>
      </c>
      <c r="Y10" s="277" t="s">
        <v>47</v>
      </c>
      <c r="Z10" s="289"/>
      <c r="AA10" s="277" t="s">
        <v>436</v>
      </c>
      <c r="AB10" s="277" t="s">
        <v>432</v>
      </c>
      <c r="AC10" s="289"/>
    </row>
    <row r="11" spans="1:29" ht="15" customHeight="1">
      <c r="A11" s="278"/>
      <c r="B11" s="278"/>
      <c r="C11" s="278"/>
      <c r="D11" s="278"/>
      <c r="E11" s="278"/>
      <c r="F11" s="289"/>
      <c r="G11" s="289"/>
      <c r="H11" s="289"/>
      <c r="I11" s="277" t="s">
        <v>46</v>
      </c>
      <c r="J11" s="277" t="s">
        <v>47</v>
      </c>
      <c r="K11" s="289"/>
      <c r="L11" s="289" t="s">
        <v>23</v>
      </c>
      <c r="M11" s="289" t="s">
        <v>25</v>
      </c>
      <c r="N11" s="289"/>
      <c r="O11" s="289"/>
      <c r="P11" s="289"/>
      <c r="Q11" s="278"/>
      <c r="R11" s="278"/>
      <c r="S11" s="289"/>
      <c r="T11" s="278"/>
      <c r="U11" s="278"/>
      <c r="V11" s="289"/>
      <c r="W11" s="289"/>
      <c r="X11" s="278"/>
      <c r="Y11" s="278"/>
      <c r="Z11" s="289"/>
      <c r="AA11" s="278"/>
      <c r="AB11" s="278"/>
      <c r="AC11" s="289"/>
    </row>
    <row r="12" spans="1:29">
      <c r="A12" s="278"/>
      <c r="B12" s="278"/>
      <c r="C12" s="278"/>
      <c r="D12" s="278"/>
      <c r="E12" s="278"/>
      <c r="F12" s="289"/>
      <c r="G12" s="289"/>
      <c r="H12" s="289"/>
      <c r="I12" s="278"/>
      <c r="J12" s="278"/>
      <c r="K12" s="289"/>
      <c r="L12" s="289"/>
      <c r="M12" s="289" t="s">
        <v>436</v>
      </c>
      <c r="N12" s="289" t="s">
        <v>432</v>
      </c>
      <c r="O12" s="289"/>
      <c r="P12" s="289"/>
      <c r="Q12" s="278"/>
      <c r="R12" s="278"/>
      <c r="S12" s="289"/>
      <c r="T12" s="278"/>
      <c r="U12" s="278"/>
      <c r="V12" s="289"/>
      <c r="W12" s="289"/>
      <c r="X12" s="278"/>
      <c r="Y12" s="278"/>
      <c r="Z12" s="289"/>
      <c r="AA12" s="278"/>
      <c r="AB12" s="278"/>
      <c r="AC12" s="289"/>
    </row>
    <row r="13" spans="1:29" ht="77.25" customHeight="1">
      <c r="A13" s="279"/>
      <c r="B13" s="279"/>
      <c r="C13" s="279"/>
      <c r="D13" s="279"/>
      <c r="E13" s="279"/>
      <c r="F13" s="289"/>
      <c r="G13" s="289"/>
      <c r="H13" s="289"/>
      <c r="I13" s="279"/>
      <c r="J13" s="279"/>
      <c r="K13" s="289"/>
      <c r="L13" s="289"/>
      <c r="M13" s="289"/>
      <c r="N13" s="289"/>
      <c r="O13" s="289"/>
      <c r="P13" s="289"/>
      <c r="Q13" s="279"/>
      <c r="R13" s="279"/>
      <c r="S13" s="289"/>
      <c r="T13" s="279"/>
      <c r="U13" s="279"/>
      <c r="V13" s="289"/>
      <c r="W13" s="289"/>
      <c r="X13" s="279"/>
      <c r="Y13" s="279"/>
      <c r="Z13" s="289"/>
      <c r="AA13" s="279"/>
      <c r="AB13" s="279"/>
      <c r="AC13" s="289"/>
    </row>
    <row r="14" spans="1:29">
      <c r="A14" s="80">
        <v>1</v>
      </c>
      <c r="B14" s="80">
        <v>2</v>
      </c>
      <c r="C14" s="80">
        <v>3</v>
      </c>
      <c r="D14" s="80">
        <v>4</v>
      </c>
      <c r="E14" s="80">
        <v>5</v>
      </c>
      <c r="F14" s="80">
        <v>6</v>
      </c>
      <c r="G14" s="80">
        <v>7</v>
      </c>
      <c r="H14" s="80">
        <v>8</v>
      </c>
      <c r="I14" s="80">
        <v>9</v>
      </c>
      <c r="J14" s="80">
        <v>10</v>
      </c>
      <c r="K14" s="80">
        <v>11</v>
      </c>
      <c r="L14" s="80">
        <v>12</v>
      </c>
      <c r="M14" s="80">
        <v>13</v>
      </c>
      <c r="N14" s="80">
        <v>14</v>
      </c>
      <c r="O14" s="80">
        <v>15</v>
      </c>
      <c r="P14" s="80">
        <v>16</v>
      </c>
      <c r="Q14" s="80">
        <v>17</v>
      </c>
      <c r="R14" s="80">
        <v>18</v>
      </c>
      <c r="S14" s="80">
        <v>19</v>
      </c>
      <c r="T14" s="80">
        <v>20</v>
      </c>
      <c r="U14" s="80">
        <v>21</v>
      </c>
      <c r="V14" s="80">
        <v>22</v>
      </c>
      <c r="W14" s="80">
        <v>23</v>
      </c>
      <c r="X14" s="80">
        <v>24</v>
      </c>
      <c r="Y14" s="80">
        <v>25</v>
      </c>
      <c r="Z14" s="80">
        <v>26</v>
      </c>
      <c r="AA14" s="80">
        <v>27</v>
      </c>
      <c r="AB14" s="80">
        <v>28</v>
      </c>
      <c r="AC14" s="80">
        <v>29</v>
      </c>
    </row>
    <row r="15" spans="1:29" s="2" customFormat="1" ht="68.25" customHeight="1">
      <c r="A15" s="6" t="s">
        <v>34</v>
      </c>
      <c r="B15" s="118" t="s">
        <v>591</v>
      </c>
      <c r="C15" s="128"/>
      <c r="D15" s="128"/>
      <c r="E15" s="128"/>
      <c r="F15" s="128"/>
      <c r="G15" s="129">
        <f>G19</f>
        <v>1389698</v>
      </c>
      <c r="H15" s="129">
        <f t="shared" ref="H15:AB15" si="0">H19</f>
        <v>306036</v>
      </c>
      <c r="I15" s="129"/>
      <c r="J15" s="129">
        <f t="shared" si="0"/>
        <v>306036</v>
      </c>
      <c r="K15" s="130" t="str">
        <f t="shared" si="0"/>
        <v>41,579 triệu Euro</v>
      </c>
      <c r="L15" s="129">
        <f t="shared" si="0"/>
        <v>1083662</v>
      </c>
      <c r="M15" s="129">
        <f t="shared" si="0"/>
        <v>979206</v>
      </c>
      <c r="N15" s="129">
        <f t="shared" si="0"/>
        <v>104456</v>
      </c>
      <c r="O15" s="129"/>
      <c r="P15" s="129"/>
      <c r="Q15" s="129"/>
      <c r="R15" s="129"/>
      <c r="S15" s="129"/>
      <c r="T15" s="129"/>
      <c r="U15" s="129"/>
      <c r="V15" s="129">
        <f t="shared" si="0"/>
        <v>1389698</v>
      </c>
      <c r="W15" s="129">
        <f t="shared" si="0"/>
        <v>306036</v>
      </c>
      <c r="X15" s="129"/>
      <c r="Y15" s="129">
        <f t="shared" si="0"/>
        <v>306036</v>
      </c>
      <c r="Z15" s="129">
        <f t="shared" si="0"/>
        <v>1083662</v>
      </c>
      <c r="AA15" s="129">
        <f t="shared" si="0"/>
        <v>979206</v>
      </c>
      <c r="AB15" s="129">
        <f t="shared" si="0"/>
        <v>104456</v>
      </c>
      <c r="AC15" s="128"/>
    </row>
    <row r="16" spans="1:29" s="2" customFormat="1" ht="47.25" hidden="1">
      <c r="A16" s="6">
        <v>1</v>
      </c>
      <c r="B16" s="7" t="s">
        <v>129</v>
      </c>
      <c r="C16" s="128"/>
      <c r="D16" s="128"/>
      <c r="E16" s="128"/>
      <c r="F16" s="128"/>
      <c r="G16" s="6"/>
      <c r="H16" s="6"/>
      <c r="I16" s="6"/>
      <c r="J16" s="6"/>
      <c r="K16" s="46"/>
      <c r="L16" s="6"/>
      <c r="M16" s="6"/>
      <c r="N16" s="6"/>
      <c r="O16" s="6"/>
      <c r="P16" s="6"/>
      <c r="Q16" s="6"/>
      <c r="R16" s="6"/>
      <c r="S16" s="6"/>
      <c r="T16" s="6"/>
      <c r="U16" s="6"/>
      <c r="V16" s="6"/>
      <c r="W16" s="6"/>
      <c r="X16" s="6"/>
      <c r="Y16" s="6"/>
      <c r="Z16" s="6"/>
      <c r="AA16" s="6"/>
      <c r="AB16" s="6"/>
      <c r="AC16" s="128"/>
    </row>
    <row r="17" spans="1:29" s="2" customFormat="1" ht="20.25" hidden="1" customHeight="1">
      <c r="A17" s="10"/>
      <c r="B17" s="11" t="s">
        <v>40</v>
      </c>
      <c r="C17" s="128"/>
      <c r="D17" s="128"/>
      <c r="E17" s="128"/>
      <c r="F17" s="128"/>
      <c r="G17" s="6"/>
      <c r="H17" s="6"/>
      <c r="I17" s="6"/>
      <c r="J17" s="6"/>
      <c r="K17" s="46"/>
      <c r="L17" s="6"/>
      <c r="M17" s="6"/>
      <c r="N17" s="6"/>
      <c r="O17" s="6"/>
      <c r="P17" s="6"/>
      <c r="Q17" s="6"/>
      <c r="R17" s="6"/>
      <c r="S17" s="6"/>
      <c r="T17" s="6"/>
      <c r="U17" s="6"/>
      <c r="V17" s="6"/>
      <c r="W17" s="6"/>
      <c r="X17" s="6"/>
      <c r="Y17" s="6"/>
      <c r="Z17" s="6"/>
      <c r="AA17" s="6"/>
      <c r="AB17" s="6"/>
      <c r="AC17" s="128"/>
    </row>
    <row r="18" spans="1:29" s="2" customFormat="1" ht="15.75" hidden="1">
      <c r="A18" s="10"/>
      <c r="B18" s="11"/>
      <c r="C18" s="128"/>
      <c r="D18" s="128"/>
      <c r="E18" s="128"/>
      <c r="F18" s="128"/>
      <c r="G18" s="6"/>
      <c r="H18" s="6"/>
      <c r="I18" s="6"/>
      <c r="J18" s="6"/>
      <c r="K18" s="46"/>
      <c r="L18" s="6"/>
      <c r="M18" s="6"/>
      <c r="N18" s="6"/>
      <c r="O18" s="6"/>
      <c r="P18" s="6"/>
      <c r="Q18" s="6"/>
      <c r="R18" s="6"/>
      <c r="S18" s="6"/>
      <c r="T18" s="6"/>
      <c r="U18" s="6"/>
      <c r="V18" s="6"/>
      <c r="W18" s="6"/>
      <c r="X18" s="6"/>
      <c r="Y18" s="6"/>
      <c r="Z18" s="6"/>
      <c r="AA18" s="6"/>
      <c r="AB18" s="6"/>
      <c r="AC18" s="128"/>
    </row>
    <row r="19" spans="1:29" s="2" customFormat="1" ht="58.5" customHeight="1">
      <c r="A19" s="6">
        <v>2</v>
      </c>
      <c r="B19" s="7" t="s">
        <v>130</v>
      </c>
      <c r="C19" s="128"/>
      <c r="D19" s="128"/>
      <c r="E19" s="128"/>
      <c r="F19" s="128"/>
      <c r="G19" s="129">
        <f>G20</f>
        <v>1389698</v>
      </c>
      <c r="H19" s="129">
        <f t="shared" ref="H19:AB20" si="1">H20</f>
        <v>306036</v>
      </c>
      <c r="I19" s="129"/>
      <c r="J19" s="129">
        <f t="shared" si="1"/>
        <v>306036</v>
      </c>
      <c r="K19" s="130" t="str">
        <f t="shared" si="1"/>
        <v>41,579 triệu Euro</v>
      </c>
      <c r="L19" s="129">
        <f t="shared" si="1"/>
        <v>1083662</v>
      </c>
      <c r="M19" s="129">
        <f t="shared" si="1"/>
        <v>979206</v>
      </c>
      <c r="N19" s="129">
        <f t="shared" si="1"/>
        <v>104456</v>
      </c>
      <c r="O19" s="129"/>
      <c r="P19" s="129"/>
      <c r="Q19" s="129"/>
      <c r="R19" s="129"/>
      <c r="S19" s="129"/>
      <c r="T19" s="129"/>
      <c r="U19" s="129"/>
      <c r="V19" s="129">
        <f t="shared" si="1"/>
        <v>1389698</v>
      </c>
      <c r="W19" s="129">
        <f t="shared" si="1"/>
        <v>306036</v>
      </c>
      <c r="X19" s="129"/>
      <c r="Y19" s="129">
        <f t="shared" si="1"/>
        <v>306036</v>
      </c>
      <c r="Z19" s="129">
        <f t="shared" si="1"/>
        <v>1083662</v>
      </c>
      <c r="AA19" s="129">
        <f t="shared" si="1"/>
        <v>979206</v>
      </c>
      <c r="AB19" s="129">
        <f t="shared" si="1"/>
        <v>104456</v>
      </c>
      <c r="AC19" s="128"/>
    </row>
    <row r="20" spans="1:29" s="2" customFormat="1" ht="57" customHeight="1">
      <c r="A20" s="6" t="s">
        <v>93</v>
      </c>
      <c r="B20" s="7" t="s">
        <v>131</v>
      </c>
      <c r="C20" s="128"/>
      <c r="D20" s="128"/>
      <c r="E20" s="128"/>
      <c r="F20" s="128"/>
      <c r="G20" s="129">
        <f>G21</f>
        <v>1389698</v>
      </c>
      <c r="H20" s="129">
        <f t="shared" si="1"/>
        <v>306036</v>
      </c>
      <c r="I20" s="129"/>
      <c r="J20" s="129">
        <f t="shared" si="1"/>
        <v>306036</v>
      </c>
      <c r="K20" s="130" t="str">
        <f t="shared" si="1"/>
        <v>41,579 triệu Euro</v>
      </c>
      <c r="L20" s="129">
        <f t="shared" si="1"/>
        <v>1083662</v>
      </c>
      <c r="M20" s="129">
        <f t="shared" si="1"/>
        <v>979206</v>
      </c>
      <c r="N20" s="129">
        <f t="shared" si="1"/>
        <v>104456</v>
      </c>
      <c r="O20" s="129"/>
      <c r="P20" s="129"/>
      <c r="Q20" s="129"/>
      <c r="R20" s="129"/>
      <c r="S20" s="129"/>
      <c r="T20" s="129"/>
      <c r="U20" s="129"/>
      <c r="V20" s="129">
        <f t="shared" si="1"/>
        <v>1389698</v>
      </c>
      <c r="W20" s="129">
        <f t="shared" si="1"/>
        <v>306036</v>
      </c>
      <c r="X20" s="129"/>
      <c r="Y20" s="129">
        <f t="shared" si="1"/>
        <v>306036</v>
      </c>
      <c r="Z20" s="129">
        <f t="shared" si="1"/>
        <v>1083662</v>
      </c>
      <c r="AA20" s="129">
        <f t="shared" si="1"/>
        <v>979206</v>
      </c>
      <c r="AB20" s="129">
        <f t="shared" si="1"/>
        <v>104456</v>
      </c>
      <c r="AC20" s="128"/>
    </row>
    <row r="21" spans="1:29" s="2" customFormat="1" ht="147" customHeight="1">
      <c r="A21" s="10">
        <v>1</v>
      </c>
      <c r="B21" s="11" t="s">
        <v>614</v>
      </c>
      <c r="C21" s="39" t="s">
        <v>615</v>
      </c>
      <c r="D21" s="128"/>
      <c r="E21" s="128"/>
      <c r="F21" s="128"/>
      <c r="G21" s="125">
        <f>H21+L21</f>
        <v>1389698</v>
      </c>
      <c r="H21" s="125">
        <f>I21+J21</f>
        <v>306036</v>
      </c>
      <c r="I21" s="128"/>
      <c r="J21" s="125">
        <v>306036</v>
      </c>
      <c r="K21" s="126" t="s">
        <v>616</v>
      </c>
      <c r="L21" s="125">
        <f>M21+N21</f>
        <v>1083662</v>
      </c>
      <c r="M21" s="125">
        <f>940111+39095</f>
        <v>979206</v>
      </c>
      <c r="N21" s="125">
        <v>104456</v>
      </c>
      <c r="O21" s="128"/>
      <c r="P21" s="128"/>
      <c r="Q21" s="128"/>
      <c r="R21" s="128"/>
      <c r="S21" s="128"/>
      <c r="T21" s="128"/>
      <c r="U21" s="128"/>
      <c r="V21" s="125">
        <f>W21+Z21</f>
        <v>1389698</v>
      </c>
      <c r="W21" s="125">
        <f>X21+Y21</f>
        <v>306036</v>
      </c>
      <c r="X21" s="128"/>
      <c r="Y21" s="125">
        <v>306036</v>
      </c>
      <c r="Z21" s="125">
        <f>AA21+AB21</f>
        <v>1083662</v>
      </c>
      <c r="AA21" s="125">
        <f>940111+39095</f>
        <v>979206</v>
      </c>
      <c r="AB21" s="125">
        <v>104456</v>
      </c>
      <c r="AC21" s="127" t="s">
        <v>617</v>
      </c>
    </row>
    <row r="22" spans="1:29" ht="15.75" hidden="1">
      <c r="A22" s="10"/>
      <c r="B22" s="1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row>
    <row r="23" spans="1:29" ht="31.5" hidden="1">
      <c r="A23" s="6" t="s">
        <v>94</v>
      </c>
      <c r="B23" s="7" t="s">
        <v>132</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row>
    <row r="24" spans="1:29" ht="15.75" hidden="1">
      <c r="A24" s="10"/>
      <c r="B24" s="11" t="s">
        <v>40</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row>
    <row r="25" spans="1:29" ht="15.75" hidden="1">
      <c r="A25" s="10"/>
      <c r="B25" s="1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row>
    <row r="26" spans="1:29" ht="31.5" hidden="1">
      <c r="A26" s="6">
        <v>3</v>
      </c>
      <c r="B26" s="7" t="s">
        <v>133</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row>
    <row r="27" spans="1:29" ht="15.75" hidden="1">
      <c r="A27" s="10"/>
      <c r="B27" s="11" t="s">
        <v>40</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row>
  </sheetData>
  <mergeCells count="53">
    <mergeCell ref="X9:Y9"/>
    <mergeCell ref="Z9:Z13"/>
    <mergeCell ref="AA9:AB9"/>
    <mergeCell ref="AB10:AB13"/>
    <mergeCell ref="I11:I13"/>
    <mergeCell ref="J11:J13"/>
    <mergeCell ref="L11:L13"/>
    <mergeCell ref="M11:N11"/>
    <mergeCell ref="M12:M13"/>
    <mergeCell ref="N12:N13"/>
    <mergeCell ref="R10:R13"/>
    <mergeCell ref="T10:T13"/>
    <mergeCell ref="U10:U13"/>
    <mergeCell ref="X10:X13"/>
    <mergeCell ref="Y10:Y13"/>
    <mergeCell ref="AA10:AA13"/>
    <mergeCell ref="K10:K13"/>
    <mergeCell ref="L10:N10"/>
    <mergeCell ref="Q10:Q13"/>
    <mergeCell ref="T9:U9"/>
    <mergeCell ref="W9:W13"/>
    <mergeCell ref="P7:U7"/>
    <mergeCell ref="V7:V13"/>
    <mergeCell ref="W7:AB7"/>
    <mergeCell ref="G8:G13"/>
    <mergeCell ref="H9:J9"/>
    <mergeCell ref="K9:N9"/>
    <mergeCell ref="P9:P13"/>
    <mergeCell ref="Q9:R9"/>
    <mergeCell ref="S9:S13"/>
    <mergeCell ref="H8:N8"/>
    <mergeCell ref="P8:R8"/>
    <mergeCell ref="S8:U8"/>
    <mergeCell ref="W8:Y8"/>
    <mergeCell ref="Z8:AB8"/>
    <mergeCell ref="H10:H13"/>
    <mergeCell ref="I10:J10"/>
    <mergeCell ref="A1:AC1"/>
    <mergeCell ref="A2:AC2"/>
    <mergeCell ref="A3:AC3"/>
    <mergeCell ref="A4:AC4"/>
    <mergeCell ref="A5:A13"/>
    <mergeCell ref="B5:B13"/>
    <mergeCell ref="C5:C13"/>
    <mergeCell ref="D5:D13"/>
    <mergeCell ref="E5:E13"/>
    <mergeCell ref="F5:N6"/>
    <mergeCell ref="O5:U6"/>
    <mergeCell ref="V5:AB6"/>
    <mergeCell ref="AC5:AC13"/>
    <mergeCell ref="F7:F13"/>
    <mergeCell ref="G7:N7"/>
    <mergeCell ref="O7:O13"/>
  </mergeCells>
  <pageMargins left="0.19685039370078741" right="0.19685039370078741" top="0.74803149606299213" bottom="0.74803149606299213" header="0.31496062992125984" footer="0.31496062992125984"/>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6"/>
  <sheetViews>
    <sheetView view="pageBreakPreview" topLeftCell="A13" zoomScale="55" zoomScaleNormal="70" zoomScaleSheetLayoutView="55" workbookViewId="0">
      <selection activeCell="R12" sqref="R12"/>
    </sheetView>
  </sheetViews>
  <sheetFormatPr defaultColWidth="9.140625" defaultRowHeight="15.75"/>
  <cols>
    <col min="1" max="1" width="5.42578125" style="4" customWidth="1"/>
    <col min="2" max="2" width="35" style="2" customWidth="1"/>
    <col min="3" max="3" width="9.85546875" style="2" customWidth="1"/>
    <col min="4" max="4" width="13" style="2" customWidth="1"/>
    <col min="5" max="6" width="9.140625" style="2"/>
    <col min="7" max="7" width="44.140625" style="2" customWidth="1"/>
    <col min="8" max="8" width="12.140625" style="2" customWidth="1"/>
    <col min="9" max="12" width="13" style="2" customWidth="1"/>
    <col min="13" max="13" width="12.85546875" style="2" customWidth="1"/>
    <col min="14" max="15" width="9.140625" style="2"/>
    <col min="16" max="16" width="13.85546875" style="2" customWidth="1"/>
    <col min="17" max="17" width="9.140625" style="2"/>
    <col min="18" max="18" width="13.42578125" style="2" customWidth="1"/>
    <col min="19" max="16384" width="9.140625" style="2"/>
  </cols>
  <sheetData>
    <row r="1" spans="1:18" s="5" customFormat="1">
      <c r="A1" s="269" t="s">
        <v>134</v>
      </c>
      <c r="B1" s="269"/>
      <c r="C1" s="269"/>
      <c r="D1" s="269"/>
      <c r="E1" s="269"/>
      <c r="F1" s="269"/>
      <c r="G1" s="269"/>
      <c r="H1" s="269"/>
      <c r="I1" s="269"/>
      <c r="J1" s="269"/>
      <c r="K1" s="269"/>
      <c r="L1" s="269"/>
      <c r="M1" s="269"/>
      <c r="N1" s="269"/>
      <c r="O1" s="269"/>
      <c r="P1" s="269"/>
    </row>
    <row r="2" spans="1:18" ht="33" customHeight="1">
      <c r="A2" s="271" t="s">
        <v>136</v>
      </c>
      <c r="B2" s="272"/>
      <c r="C2" s="272"/>
      <c r="D2" s="272"/>
      <c r="E2" s="272"/>
      <c r="F2" s="272"/>
      <c r="G2" s="272"/>
      <c r="H2" s="272"/>
      <c r="I2" s="272"/>
      <c r="J2" s="272"/>
      <c r="K2" s="272"/>
      <c r="L2" s="272"/>
      <c r="M2" s="272"/>
      <c r="N2" s="272"/>
      <c r="O2" s="272"/>
      <c r="P2" s="272"/>
    </row>
    <row r="3" spans="1:18">
      <c r="A3" s="270" t="str">
        <f>'Bieu TH 21-25'!A3</f>
        <v>(Kèm theo Báo cáo số 448/BC-UBND ngày 10/9/2024 của UBND huyện Tuần Giáo)</v>
      </c>
      <c r="B3" s="270"/>
      <c r="C3" s="270"/>
      <c r="D3" s="270"/>
      <c r="E3" s="270"/>
      <c r="F3" s="270"/>
      <c r="G3" s="270"/>
      <c r="H3" s="270"/>
      <c r="I3" s="270"/>
      <c r="J3" s="270"/>
      <c r="K3" s="270"/>
      <c r="L3" s="270"/>
      <c r="M3" s="270"/>
      <c r="N3" s="270"/>
      <c r="O3" s="270"/>
      <c r="P3" s="270"/>
    </row>
    <row r="4" spans="1:18">
      <c r="A4" s="273" t="s">
        <v>31</v>
      </c>
      <c r="B4" s="273"/>
      <c r="C4" s="273"/>
      <c r="D4" s="273"/>
      <c r="E4" s="273"/>
      <c r="F4" s="273"/>
      <c r="G4" s="273"/>
      <c r="H4" s="273"/>
      <c r="I4" s="273"/>
      <c r="J4" s="273"/>
      <c r="K4" s="273"/>
      <c r="L4" s="273"/>
      <c r="M4" s="273"/>
      <c r="N4" s="273"/>
      <c r="O4" s="273"/>
      <c r="P4" s="273"/>
    </row>
    <row r="5" spans="1:18" ht="15.75" customHeight="1">
      <c r="A5" s="313" t="s">
        <v>0</v>
      </c>
      <c r="B5" s="313" t="s">
        <v>1</v>
      </c>
      <c r="C5" s="314" t="s">
        <v>79</v>
      </c>
      <c r="D5" s="313" t="s">
        <v>2</v>
      </c>
      <c r="E5" s="315" t="s">
        <v>3</v>
      </c>
      <c r="F5" s="316"/>
      <c r="G5" s="314" t="s">
        <v>4</v>
      </c>
      <c r="H5" s="313" t="s">
        <v>126</v>
      </c>
      <c r="I5" s="313"/>
      <c r="J5" s="313"/>
      <c r="K5" s="313" t="s">
        <v>127</v>
      </c>
      <c r="L5" s="313"/>
      <c r="M5" s="315" t="s">
        <v>128</v>
      </c>
      <c r="N5" s="317"/>
      <c r="O5" s="316"/>
      <c r="P5" s="313" t="s">
        <v>13</v>
      </c>
    </row>
    <row r="6" spans="1:18" ht="36.75" customHeight="1">
      <c r="A6" s="313"/>
      <c r="B6" s="313"/>
      <c r="C6" s="318"/>
      <c r="D6" s="313"/>
      <c r="E6" s="319"/>
      <c r="F6" s="320"/>
      <c r="G6" s="318"/>
      <c r="H6" s="313"/>
      <c r="I6" s="313"/>
      <c r="J6" s="313"/>
      <c r="K6" s="313"/>
      <c r="L6" s="313"/>
      <c r="M6" s="319"/>
      <c r="N6" s="321"/>
      <c r="O6" s="320"/>
      <c r="P6" s="313"/>
    </row>
    <row r="7" spans="1:18" ht="15.75" customHeight="1">
      <c r="A7" s="313"/>
      <c r="B7" s="313"/>
      <c r="C7" s="318"/>
      <c r="D7" s="313"/>
      <c r="E7" s="314" t="s">
        <v>14</v>
      </c>
      <c r="F7" s="314" t="s">
        <v>15</v>
      </c>
      <c r="G7" s="318"/>
      <c r="H7" s="313" t="s">
        <v>16</v>
      </c>
      <c r="I7" s="313" t="s">
        <v>17</v>
      </c>
      <c r="J7" s="313"/>
      <c r="K7" s="313" t="s">
        <v>18</v>
      </c>
      <c r="L7" s="313" t="s">
        <v>45</v>
      </c>
      <c r="M7" s="322" t="s">
        <v>23</v>
      </c>
      <c r="N7" s="323" t="s">
        <v>24</v>
      </c>
      <c r="O7" s="323"/>
      <c r="P7" s="313"/>
    </row>
    <row r="8" spans="1:18" ht="15.75" customHeight="1">
      <c r="A8" s="313"/>
      <c r="B8" s="313"/>
      <c r="C8" s="318"/>
      <c r="D8" s="313"/>
      <c r="E8" s="318"/>
      <c r="F8" s="318"/>
      <c r="G8" s="318"/>
      <c r="H8" s="313"/>
      <c r="I8" s="313" t="s">
        <v>18</v>
      </c>
      <c r="J8" s="313" t="s">
        <v>45</v>
      </c>
      <c r="K8" s="313"/>
      <c r="L8" s="313"/>
      <c r="M8" s="324"/>
      <c r="N8" s="325" t="s">
        <v>26</v>
      </c>
      <c r="O8" s="325" t="s">
        <v>27</v>
      </c>
      <c r="P8" s="313"/>
    </row>
    <row r="9" spans="1:18" ht="15.75" customHeight="1">
      <c r="A9" s="313"/>
      <c r="B9" s="313"/>
      <c r="C9" s="318"/>
      <c r="D9" s="313"/>
      <c r="E9" s="318"/>
      <c r="F9" s="318"/>
      <c r="G9" s="318"/>
      <c r="H9" s="313"/>
      <c r="I9" s="313"/>
      <c r="J9" s="313"/>
      <c r="K9" s="313"/>
      <c r="L9" s="313"/>
      <c r="M9" s="324"/>
      <c r="N9" s="326"/>
      <c r="O9" s="326"/>
      <c r="P9" s="313"/>
    </row>
    <row r="10" spans="1:18">
      <c r="A10" s="313"/>
      <c r="B10" s="313"/>
      <c r="C10" s="318"/>
      <c r="D10" s="313"/>
      <c r="E10" s="318"/>
      <c r="F10" s="318"/>
      <c r="G10" s="318"/>
      <c r="H10" s="313"/>
      <c r="I10" s="313"/>
      <c r="J10" s="313"/>
      <c r="K10" s="313"/>
      <c r="L10" s="313"/>
      <c r="M10" s="324"/>
      <c r="N10" s="326"/>
      <c r="O10" s="326"/>
      <c r="P10" s="313"/>
    </row>
    <row r="11" spans="1:18" ht="51.75" customHeight="1">
      <c r="A11" s="313"/>
      <c r="B11" s="313"/>
      <c r="C11" s="327"/>
      <c r="D11" s="313"/>
      <c r="E11" s="327"/>
      <c r="F11" s="327"/>
      <c r="G11" s="327"/>
      <c r="H11" s="313"/>
      <c r="I11" s="313"/>
      <c r="J11" s="313"/>
      <c r="K11" s="313"/>
      <c r="L11" s="313"/>
      <c r="M11" s="328"/>
      <c r="N11" s="329"/>
      <c r="O11" s="329"/>
      <c r="P11" s="313"/>
    </row>
    <row r="12" spans="1:18" ht="27.75" customHeight="1">
      <c r="A12" s="330">
        <v>1</v>
      </c>
      <c r="B12" s="330">
        <v>2</v>
      </c>
      <c r="C12" s="330">
        <v>3</v>
      </c>
      <c r="D12" s="330">
        <v>4</v>
      </c>
      <c r="E12" s="330">
        <v>5</v>
      </c>
      <c r="F12" s="330">
        <v>6</v>
      </c>
      <c r="G12" s="330">
        <v>7</v>
      </c>
      <c r="H12" s="330">
        <v>8</v>
      </c>
      <c r="I12" s="330">
        <v>9</v>
      </c>
      <c r="J12" s="330">
        <v>10</v>
      </c>
      <c r="K12" s="330">
        <v>11</v>
      </c>
      <c r="L12" s="330">
        <v>12</v>
      </c>
      <c r="M12" s="330">
        <v>13</v>
      </c>
      <c r="N12" s="330">
        <v>14</v>
      </c>
      <c r="O12" s="330">
        <v>15</v>
      </c>
      <c r="P12" s="330">
        <v>16</v>
      </c>
    </row>
    <row r="13" spans="1:18" ht="33" customHeight="1">
      <c r="A13" s="330"/>
      <c r="B13" s="331" t="s">
        <v>613</v>
      </c>
      <c r="C13" s="330"/>
      <c r="D13" s="330"/>
      <c r="E13" s="330"/>
      <c r="F13" s="330"/>
      <c r="G13" s="330"/>
      <c r="H13" s="330"/>
      <c r="I13" s="332">
        <f>I14+I81+I93</f>
        <v>959850</v>
      </c>
      <c r="J13" s="332">
        <f>J14+J81+J93</f>
        <v>959557</v>
      </c>
      <c r="K13" s="332">
        <f>K14+K81+K93</f>
        <v>293</v>
      </c>
      <c r="L13" s="332">
        <f>L14+L81+L93</f>
        <v>293</v>
      </c>
      <c r="M13" s="332">
        <f>M14+M81+M93</f>
        <v>959557</v>
      </c>
      <c r="N13" s="330"/>
      <c r="O13" s="330"/>
      <c r="P13" s="330"/>
    </row>
    <row r="14" spans="1:18" s="17" customFormat="1" ht="68.25" customHeight="1">
      <c r="A14" s="333" t="s">
        <v>41</v>
      </c>
      <c r="B14" s="7" t="s">
        <v>50</v>
      </c>
      <c r="C14" s="15"/>
      <c r="D14" s="16"/>
      <c r="E14" s="16"/>
      <c r="F14" s="16"/>
      <c r="G14" s="16"/>
      <c r="H14" s="16"/>
      <c r="I14" s="147">
        <f>I15+I34+I47+I52+I68+I73</f>
        <v>485100</v>
      </c>
      <c r="J14" s="147">
        <f>J15+J34+J47+J52+J68+J73</f>
        <v>484807</v>
      </c>
      <c r="K14" s="147">
        <f>K15+K34+K47+K52+K68+K73</f>
        <v>293</v>
      </c>
      <c r="L14" s="147">
        <f>L15+L34+L47+L52+L68+L73</f>
        <v>293</v>
      </c>
      <c r="M14" s="147">
        <f>M15+M34+M47+M52+M68+M73</f>
        <v>484807</v>
      </c>
      <c r="N14" s="16"/>
      <c r="O14" s="16"/>
      <c r="P14" s="16"/>
      <c r="R14" s="192"/>
    </row>
    <row r="15" spans="1:18" s="17" customFormat="1" ht="26.25" customHeight="1">
      <c r="A15" s="6" t="s">
        <v>34</v>
      </c>
      <c r="B15" s="99" t="s">
        <v>562</v>
      </c>
      <c r="C15" s="15"/>
      <c r="D15" s="16"/>
      <c r="E15" s="16"/>
      <c r="F15" s="16"/>
      <c r="G15" s="16"/>
      <c r="H15" s="16"/>
      <c r="I15" s="147">
        <f t="shared" ref="I15:M16" si="0">I16</f>
        <v>191950</v>
      </c>
      <c r="J15" s="147">
        <f t="shared" si="0"/>
        <v>191657</v>
      </c>
      <c r="K15" s="147">
        <f t="shared" si="0"/>
        <v>293</v>
      </c>
      <c r="L15" s="147">
        <f t="shared" si="0"/>
        <v>293</v>
      </c>
      <c r="M15" s="147">
        <f t="shared" si="0"/>
        <v>191657</v>
      </c>
      <c r="N15" s="16"/>
      <c r="O15" s="16"/>
      <c r="P15" s="16"/>
    </row>
    <row r="16" spans="1:18" s="9" customFormat="1" ht="36.75" customHeight="1">
      <c r="A16" s="6">
        <v>2</v>
      </c>
      <c r="B16" s="7" t="s">
        <v>130</v>
      </c>
      <c r="C16" s="7"/>
      <c r="D16" s="8"/>
      <c r="E16" s="8"/>
      <c r="F16" s="8"/>
      <c r="G16" s="8"/>
      <c r="H16" s="8"/>
      <c r="I16" s="147">
        <f t="shared" si="0"/>
        <v>191950</v>
      </c>
      <c r="J16" s="147">
        <f t="shared" si="0"/>
        <v>191657</v>
      </c>
      <c r="K16" s="147">
        <f t="shared" si="0"/>
        <v>293</v>
      </c>
      <c r="L16" s="147">
        <f t="shared" si="0"/>
        <v>293</v>
      </c>
      <c r="M16" s="147">
        <f t="shared" si="0"/>
        <v>191657</v>
      </c>
      <c r="N16" s="8"/>
      <c r="O16" s="8"/>
      <c r="P16" s="8"/>
    </row>
    <row r="17" spans="1:16" s="13" customFormat="1" ht="51.75" customHeight="1">
      <c r="A17" s="6" t="s">
        <v>93</v>
      </c>
      <c r="B17" s="7" t="s">
        <v>131</v>
      </c>
      <c r="C17" s="11"/>
      <c r="D17" s="12"/>
      <c r="E17" s="12"/>
      <c r="F17" s="12"/>
      <c r="G17" s="12"/>
      <c r="H17" s="12"/>
      <c r="I17" s="147">
        <f>SUM(I19:I33)</f>
        <v>191950</v>
      </c>
      <c r="J17" s="147">
        <f>SUM(J19:J33)</f>
        <v>191657</v>
      </c>
      <c r="K17" s="147">
        <f>SUM(K19:K33)</f>
        <v>293</v>
      </c>
      <c r="L17" s="147">
        <f>SUM(L19:L33)</f>
        <v>293</v>
      </c>
      <c r="M17" s="147">
        <f>SUM(M19:M33)</f>
        <v>191657</v>
      </c>
      <c r="N17" s="12"/>
      <c r="O17" s="12"/>
      <c r="P17" s="12"/>
    </row>
    <row r="18" spans="1:16" s="13" customFormat="1" ht="107.25" customHeight="1">
      <c r="A18" s="6" t="s">
        <v>366</v>
      </c>
      <c r="B18" s="334" t="s">
        <v>383</v>
      </c>
      <c r="C18" s="11"/>
      <c r="D18" s="166"/>
      <c r="E18" s="12"/>
      <c r="F18" s="12"/>
      <c r="G18" s="12"/>
      <c r="H18" s="12"/>
      <c r="I18" s="147"/>
      <c r="J18" s="147"/>
      <c r="K18" s="147"/>
      <c r="L18" s="147"/>
      <c r="M18" s="147"/>
      <c r="N18" s="12"/>
      <c r="O18" s="12"/>
      <c r="P18" s="12"/>
    </row>
    <row r="19" spans="1:16" s="13" customFormat="1" ht="132" customHeight="1">
      <c r="A19" s="10">
        <v>1</v>
      </c>
      <c r="B19" s="109" t="s">
        <v>358</v>
      </c>
      <c r="C19" s="39" t="s">
        <v>263</v>
      </c>
      <c r="D19" s="108" t="s">
        <v>580</v>
      </c>
      <c r="E19" s="10">
        <v>2026</v>
      </c>
      <c r="F19" s="10">
        <v>2030</v>
      </c>
      <c r="G19" s="39" t="s">
        <v>804</v>
      </c>
      <c r="H19" s="12"/>
      <c r="I19" s="148">
        <v>13000</v>
      </c>
      <c r="J19" s="148">
        <v>12707</v>
      </c>
      <c r="K19" s="148">
        <v>293</v>
      </c>
      <c r="L19" s="148">
        <v>293</v>
      </c>
      <c r="M19" s="148">
        <v>12707</v>
      </c>
      <c r="N19" s="12"/>
      <c r="O19" s="12"/>
      <c r="P19" s="335" t="s">
        <v>794</v>
      </c>
    </row>
    <row r="20" spans="1:16" s="13" customFormat="1" ht="69.75" customHeight="1">
      <c r="A20" s="10">
        <v>2</v>
      </c>
      <c r="B20" s="102" t="s">
        <v>618</v>
      </c>
      <c r="C20" s="39" t="s">
        <v>263</v>
      </c>
      <c r="D20" s="108" t="s">
        <v>179</v>
      </c>
      <c r="E20" s="10">
        <v>2026</v>
      </c>
      <c r="F20" s="10">
        <v>2030</v>
      </c>
      <c r="G20" s="335" t="s">
        <v>651</v>
      </c>
      <c r="H20" s="12"/>
      <c r="I20" s="213">
        <v>13000</v>
      </c>
      <c r="J20" s="213">
        <v>13000</v>
      </c>
      <c r="K20" s="156"/>
      <c r="L20" s="156"/>
      <c r="M20" s="213">
        <v>13000</v>
      </c>
      <c r="N20" s="135"/>
      <c r="O20" s="12"/>
      <c r="P20" s="12"/>
    </row>
    <row r="21" spans="1:16" s="13" customFormat="1" ht="66" customHeight="1">
      <c r="A21" s="10">
        <v>3</v>
      </c>
      <c r="B21" s="102" t="s">
        <v>619</v>
      </c>
      <c r="C21" s="39" t="s">
        <v>263</v>
      </c>
      <c r="D21" s="108" t="s">
        <v>637</v>
      </c>
      <c r="E21" s="10">
        <v>2026</v>
      </c>
      <c r="F21" s="10">
        <v>2030</v>
      </c>
      <c r="G21" s="108" t="s">
        <v>652</v>
      </c>
      <c r="H21" s="12"/>
      <c r="I21" s="157">
        <v>14950</v>
      </c>
      <c r="J21" s="157">
        <v>14950</v>
      </c>
      <c r="K21" s="148"/>
      <c r="L21" s="148"/>
      <c r="M21" s="157">
        <v>14950</v>
      </c>
      <c r="N21" s="12"/>
      <c r="O21" s="12"/>
      <c r="P21" s="12"/>
    </row>
    <row r="22" spans="1:16" s="13" customFormat="1" ht="48" customHeight="1">
      <c r="A22" s="10">
        <v>4</v>
      </c>
      <c r="B22" s="102" t="s">
        <v>620</v>
      </c>
      <c r="C22" s="39" t="s">
        <v>263</v>
      </c>
      <c r="D22" s="108" t="s">
        <v>638</v>
      </c>
      <c r="E22" s="10">
        <v>2026</v>
      </c>
      <c r="F22" s="10">
        <v>2030</v>
      </c>
      <c r="G22" s="108" t="s">
        <v>653</v>
      </c>
      <c r="H22" s="12"/>
      <c r="I22" s="157">
        <v>14500</v>
      </c>
      <c r="J22" s="157">
        <v>14500</v>
      </c>
      <c r="K22" s="148"/>
      <c r="L22" s="148"/>
      <c r="M22" s="157">
        <v>14500</v>
      </c>
      <c r="N22" s="12"/>
      <c r="O22" s="12"/>
      <c r="P22" s="12"/>
    </row>
    <row r="23" spans="1:16" s="13" customFormat="1" ht="86.25" customHeight="1">
      <c r="A23" s="10">
        <v>5</v>
      </c>
      <c r="B23" s="102" t="s">
        <v>622</v>
      </c>
      <c r="C23" s="39" t="s">
        <v>263</v>
      </c>
      <c r="D23" s="108" t="s">
        <v>637</v>
      </c>
      <c r="E23" s="10">
        <v>2026</v>
      </c>
      <c r="F23" s="10">
        <v>2030</v>
      </c>
      <c r="G23" s="108" t="s">
        <v>654</v>
      </c>
      <c r="H23" s="12"/>
      <c r="I23" s="157">
        <v>14950</v>
      </c>
      <c r="J23" s="157">
        <v>14950</v>
      </c>
      <c r="K23" s="148"/>
      <c r="L23" s="148"/>
      <c r="M23" s="157">
        <v>14950</v>
      </c>
      <c r="N23" s="12"/>
      <c r="O23" s="12"/>
      <c r="P23" s="12"/>
    </row>
    <row r="24" spans="1:16" s="13" customFormat="1" ht="71.25" customHeight="1">
      <c r="A24" s="10">
        <v>6</v>
      </c>
      <c r="B24" s="336" t="s">
        <v>626</v>
      </c>
      <c r="C24" s="39" t="s">
        <v>263</v>
      </c>
      <c r="D24" s="138" t="s">
        <v>580</v>
      </c>
      <c r="E24" s="10">
        <v>2026</v>
      </c>
      <c r="F24" s="10">
        <v>2030</v>
      </c>
      <c r="G24" s="108" t="s">
        <v>656</v>
      </c>
      <c r="H24" s="12"/>
      <c r="I24" s="158">
        <v>14950</v>
      </c>
      <c r="J24" s="158">
        <v>14950</v>
      </c>
      <c r="K24" s="148"/>
      <c r="L24" s="148"/>
      <c r="M24" s="158">
        <v>14950</v>
      </c>
      <c r="N24" s="12"/>
      <c r="O24" s="12"/>
      <c r="P24" s="12"/>
    </row>
    <row r="25" spans="1:16" s="13" customFormat="1" ht="78" customHeight="1">
      <c r="A25" s="10">
        <v>7</v>
      </c>
      <c r="B25" s="102" t="s">
        <v>627</v>
      </c>
      <c r="C25" s="39" t="s">
        <v>263</v>
      </c>
      <c r="D25" s="108" t="s">
        <v>642</v>
      </c>
      <c r="E25" s="10">
        <v>2026</v>
      </c>
      <c r="F25" s="10">
        <v>2030</v>
      </c>
      <c r="G25" s="108" t="s">
        <v>654</v>
      </c>
      <c r="H25" s="12"/>
      <c r="I25" s="157">
        <v>14900</v>
      </c>
      <c r="J25" s="157">
        <v>14900</v>
      </c>
      <c r="K25" s="148"/>
      <c r="L25" s="148"/>
      <c r="M25" s="157">
        <v>14900</v>
      </c>
      <c r="N25" s="12"/>
      <c r="O25" s="12"/>
      <c r="P25" s="12"/>
    </row>
    <row r="26" spans="1:16" s="13" customFormat="1" ht="54.75" customHeight="1">
      <c r="A26" s="10">
        <v>8</v>
      </c>
      <c r="B26" s="102" t="s">
        <v>628</v>
      </c>
      <c r="C26" s="39" t="s">
        <v>263</v>
      </c>
      <c r="D26" s="108" t="s">
        <v>596</v>
      </c>
      <c r="E26" s="10">
        <v>2026</v>
      </c>
      <c r="F26" s="10">
        <v>2030</v>
      </c>
      <c r="G26" s="108" t="s">
        <v>654</v>
      </c>
      <c r="H26" s="12"/>
      <c r="I26" s="157">
        <v>14950</v>
      </c>
      <c r="J26" s="157">
        <v>14950</v>
      </c>
      <c r="K26" s="148"/>
      <c r="L26" s="148"/>
      <c r="M26" s="157">
        <v>14950</v>
      </c>
      <c r="N26" s="12"/>
      <c r="O26" s="12"/>
      <c r="P26" s="12"/>
    </row>
    <row r="27" spans="1:16" s="13" customFormat="1" ht="56.25" customHeight="1">
      <c r="A27" s="10">
        <v>9</v>
      </c>
      <c r="B27" s="102" t="s">
        <v>629</v>
      </c>
      <c r="C27" s="39" t="s">
        <v>263</v>
      </c>
      <c r="D27" s="108" t="s">
        <v>308</v>
      </c>
      <c r="E27" s="10">
        <v>2026</v>
      </c>
      <c r="F27" s="10">
        <v>2030</v>
      </c>
      <c r="G27" s="108" t="s">
        <v>657</v>
      </c>
      <c r="H27" s="12"/>
      <c r="I27" s="157">
        <v>10500</v>
      </c>
      <c r="J27" s="157">
        <v>10500</v>
      </c>
      <c r="K27" s="148"/>
      <c r="L27" s="148"/>
      <c r="M27" s="157">
        <v>10500</v>
      </c>
      <c r="N27" s="12"/>
      <c r="O27" s="12"/>
      <c r="P27" s="12"/>
    </row>
    <row r="28" spans="1:16" s="13" customFormat="1" ht="64.5" customHeight="1">
      <c r="A28" s="10">
        <v>10</v>
      </c>
      <c r="B28" s="137" t="s">
        <v>630</v>
      </c>
      <c r="C28" s="39" t="s">
        <v>263</v>
      </c>
      <c r="D28" s="138" t="s">
        <v>643</v>
      </c>
      <c r="E28" s="10">
        <v>2026</v>
      </c>
      <c r="F28" s="10">
        <v>2030</v>
      </c>
      <c r="G28" s="138" t="s">
        <v>648</v>
      </c>
      <c r="H28" s="12"/>
      <c r="I28" s="158">
        <v>11000</v>
      </c>
      <c r="J28" s="158">
        <v>11000</v>
      </c>
      <c r="K28" s="148"/>
      <c r="L28" s="148"/>
      <c r="M28" s="158">
        <v>11000</v>
      </c>
      <c r="N28" s="12"/>
      <c r="O28" s="12"/>
      <c r="P28" s="12"/>
    </row>
    <row r="29" spans="1:16" s="13" customFormat="1" ht="74.25" customHeight="1">
      <c r="A29" s="10">
        <v>11</v>
      </c>
      <c r="B29" s="102" t="s">
        <v>631</v>
      </c>
      <c r="C29" s="39" t="s">
        <v>263</v>
      </c>
      <c r="D29" s="108" t="s">
        <v>644</v>
      </c>
      <c r="E29" s="10">
        <v>2026</v>
      </c>
      <c r="F29" s="10">
        <v>2030</v>
      </c>
      <c r="G29" s="108" t="s">
        <v>658</v>
      </c>
      <c r="H29" s="12"/>
      <c r="I29" s="157">
        <v>13800</v>
      </c>
      <c r="J29" s="157">
        <v>13800</v>
      </c>
      <c r="K29" s="148"/>
      <c r="L29" s="148"/>
      <c r="M29" s="157">
        <v>13800</v>
      </c>
      <c r="N29" s="12"/>
      <c r="O29" s="12"/>
      <c r="P29" s="12"/>
    </row>
    <row r="30" spans="1:16" s="13" customFormat="1" ht="74.25" customHeight="1">
      <c r="A30" s="10">
        <v>12</v>
      </c>
      <c r="B30" s="102" t="s">
        <v>632</v>
      </c>
      <c r="C30" s="39" t="s">
        <v>263</v>
      </c>
      <c r="D30" s="108" t="s">
        <v>645</v>
      </c>
      <c r="E30" s="10">
        <v>2026</v>
      </c>
      <c r="F30" s="10">
        <v>2030</v>
      </c>
      <c r="G30" s="108" t="s">
        <v>659</v>
      </c>
      <c r="H30" s="12"/>
      <c r="I30" s="157">
        <v>14950</v>
      </c>
      <c r="J30" s="157">
        <v>14950</v>
      </c>
      <c r="K30" s="148"/>
      <c r="L30" s="148"/>
      <c r="M30" s="157">
        <v>14950</v>
      </c>
      <c r="N30" s="12"/>
      <c r="O30" s="12"/>
      <c r="P30" s="12"/>
    </row>
    <row r="31" spans="1:16" s="13" customFormat="1" ht="68.25" customHeight="1">
      <c r="A31" s="10">
        <v>13</v>
      </c>
      <c r="B31" s="102" t="s">
        <v>634</v>
      </c>
      <c r="C31" s="39" t="s">
        <v>263</v>
      </c>
      <c r="D31" s="108" t="s">
        <v>576</v>
      </c>
      <c r="E31" s="10">
        <v>2026</v>
      </c>
      <c r="F31" s="10">
        <v>2030</v>
      </c>
      <c r="G31" s="108" t="s">
        <v>649</v>
      </c>
      <c r="H31" s="12"/>
      <c r="I31" s="157">
        <v>13000</v>
      </c>
      <c r="J31" s="157">
        <v>13000</v>
      </c>
      <c r="K31" s="148"/>
      <c r="L31" s="148"/>
      <c r="M31" s="157">
        <v>13000</v>
      </c>
      <c r="N31" s="12"/>
      <c r="O31" s="12"/>
      <c r="P31" s="12"/>
    </row>
    <row r="32" spans="1:16" s="13" customFormat="1" ht="80.25" customHeight="1">
      <c r="A32" s="10">
        <v>14</v>
      </c>
      <c r="B32" s="102" t="s">
        <v>635</v>
      </c>
      <c r="C32" s="39" t="s">
        <v>263</v>
      </c>
      <c r="D32" s="108" t="s">
        <v>642</v>
      </c>
      <c r="E32" s="10">
        <v>2026</v>
      </c>
      <c r="F32" s="10">
        <v>2030</v>
      </c>
      <c r="G32" s="108" t="s">
        <v>650</v>
      </c>
      <c r="H32" s="12"/>
      <c r="I32" s="157">
        <v>6500</v>
      </c>
      <c r="J32" s="157">
        <v>6500</v>
      </c>
      <c r="K32" s="148"/>
      <c r="L32" s="148"/>
      <c r="M32" s="157">
        <v>6500</v>
      </c>
      <c r="N32" s="12"/>
      <c r="O32" s="12"/>
      <c r="P32" s="12"/>
    </row>
    <row r="33" spans="1:16" s="13" customFormat="1" ht="46.5" customHeight="1">
      <c r="A33" s="10">
        <v>15</v>
      </c>
      <c r="B33" s="102" t="s">
        <v>636</v>
      </c>
      <c r="C33" s="39" t="s">
        <v>263</v>
      </c>
      <c r="D33" s="108" t="s">
        <v>646</v>
      </c>
      <c r="E33" s="10">
        <v>2026</v>
      </c>
      <c r="F33" s="10">
        <v>2030</v>
      </c>
      <c r="G33" s="108" t="s">
        <v>661</v>
      </c>
      <c r="H33" s="12"/>
      <c r="I33" s="157">
        <v>7000</v>
      </c>
      <c r="J33" s="157">
        <v>7000</v>
      </c>
      <c r="K33" s="148"/>
      <c r="L33" s="148"/>
      <c r="M33" s="157">
        <v>7000</v>
      </c>
      <c r="N33" s="12"/>
      <c r="O33" s="12"/>
      <c r="P33" s="12"/>
    </row>
    <row r="34" spans="1:16" s="13" customFormat="1" ht="42.75" customHeight="1">
      <c r="A34" s="6" t="s">
        <v>36</v>
      </c>
      <c r="B34" s="99" t="s">
        <v>591</v>
      </c>
      <c r="C34" s="11"/>
      <c r="D34" s="12"/>
      <c r="E34" s="12"/>
      <c r="F34" s="12"/>
      <c r="G34" s="12"/>
      <c r="H34" s="12"/>
      <c r="I34" s="147">
        <f>I35</f>
        <v>83300</v>
      </c>
      <c r="J34" s="147">
        <f>J35</f>
        <v>83300</v>
      </c>
      <c r="K34" s="147"/>
      <c r="L34" s="147"/>
      <c r="M34" s="147">
        <f>M35</f>
        <v>83300</v>
      </c>
      <c r="N34" s="12"/>
      <c r="O34" s="12"/>
      <c r="P34" s="12"/>
    </row>
    <row r="35" spans="1:16" s="13" customFormat="1" ht="39.75" customHeight="1">
      <c r="A35" s="6">
        <v>2</v>
      </c>
      <c r="B35" s="7" t="s">
        <v>130</v>
      </c>
      <c r="C35" s="11"/>
      <c r="D35" s="12"/>
      <c r="E35" s="12"/>
      <c r="F35" s="12"/>
      <c r="G35" s="12"/>
      <c r="H35" s="12"/>
      <c r="I35" s="147">
        <f>I36</f>
        <v>83300</v>
      </c>
      <c r="J35" s="147">
        <f>J36</f>
        <v>83300</v>
      </c>
      <c r="K35" s="147"/>
      <c r="L35" s="147"/>
      <c r="M35" s="147">
        <f>M36</f>
        <v>83300</v>
      </c>
      <c r="N35" s="12"/>
      <c r="O35" s="12"/>
      <c r="P35" s="12"/>
    </row>
    <row r="36" spans="1:16" s="13" customFormat="1" ht="57" customHeight="1">
      <c r="A36" s="6" t="s">
        <v>93</v>
      </c>
      <c r="B36" s="7" t="s">
        <v>131</v>
      </c>
      <c r="C36" s="11"/>
      <c r="D36" s="12"/>
      <c r="E36" s="12"/>
      <c r="F36" s="12"/>
      <c r="G36" s="12"/>
      <c r="H36" s="12"/>
      <c r="I36" s="147">
        <f>SUM(I38:I46)</f>
        <v>83300</v>
      </c>
      <c r="J36" s="147">
        <f>SUM(J38:J46)</f>
        <v>83300</v>
      </c>
      <c r="K36" s="147"/>
      <c r="L36" s="147"/>
      <c r="M36" s="147">
        <f>SUM(M38:M46)</f>
        <v>83300</v>
      </c>
      <c r="N36" s="12"/>
      <c r="O36" s="12"/>
      <c r="P36" s="12"/>
    </row>
    <row r="37" spans="1:16" s="13" customFormat="1" ht="113.25" customHeight="1">
      <c r="A37" s="6" t="s">
        <v>366</v>
      </c>
      <c r="B37" s="334" t="s">
        <v>383</v>
      </c>
      <c r="C37" s="11"/>
      <c r="D37" s="166"/>
      <c r="E37" s="12"/>
      <c r="F37" s="12"/>
      <c r="G37" s="166"/>
      <c r="H37" s="12"/>
      <c r="I37" s="147"/>
      <c r="J37" s="147"/>
      <c r="K37" s="147"/>
      <c r="L37" s="147"/>
      <c r="M37" s="147"/>
      <c r="N37" s="12"/>
      <c r="O37" s="12"/>
      <c r="P37" s="12"/>
    </row>
    <row r="38" spans="1:16" s="13" customFormat="1" ht="72" customHeight="1">
      <c r="A38" s="10">
        <v>1</v>
      </c>
      <c r="B38" s="102" t="s">
        <v>662</v>
      </c>
      <c r="C38" s="39" t="s">
        <v>263</v>
      </c>
      <c r="D38" s="108" t="s">
        <v>646</v>
      </c>
      <c r="E38" s="10">
        <v>2026</v>
      </c>
      <c r="F38" s="10">
        <v>2030</v>
      </c>
      <c r="G38" s="108" t="s">
        <v>683</v>
      </c>
      <c r="H38" s="12"/>
      <c r="I38" s="148">
        <v>14950</v>
      </c>
      <c r="J38" s="148">
        <v>14950</v>
      </c>
      <c r="K38" s="148"/>
      <c r="L38" s="148"/>
      <c r="M38" s="148">
        <v>14950</v>
      </c>
      <c r="N38" s="12"/>
      <c r="O38" s="12"/>
      <c r="P38" s="12"/>
    </row>
    <row r="39" spans="1:16" s="13" customFormat="1" ht="101.25" customHeight="1">
      <c r="A39" s="10">
        <v>2</v>
      </c>
      <c r="B39" s="102" t="s">
        <v>663</v>
      </c>
      <c r="C39" s="39" t="s">
        <v>263</v>
      </c>
      <c r="D39" s="108" t="s">
        <v>572</v>
      </c>
      <c r="E39" s="10">
        <v>2026</v>
      </c>
      <c r="F39" s="10">
        <v>2030</v>
      </c>
      <c r="G39" s="108" t="s">
        <v>684</v>
      </c>
      <c r="H39" s="12"/>
      <c r="I39" s="148">
        <v>14900</v>
      </c>
      <c r="J39" s="148">
        <v>14900</v>
      </c>
      <c r="K39" s="148"/>
      <c r="L39" s="148"/>
      <c r="M39" s="148">
        <v>14900</v>
      </c>
      <c r="N39" s="12"/>
      <c r="O39" s="12"/>
      <c r="P39" s="12"/>
    </row>
    <row r="40" spans="1:16" s="13" customFormat="1" ht="78" customHeight="1">
      <c r="A40" s="10">
        <v>3</v>
      </c>
      <c r="B40" s="102" t="s">
        <v>664</v>
      </c>
      <c r="C40" s="39" t="s">
        <v>263</v>
      </c>
      <c r="D40" s="108" t="s">
        <v>670</v>
      </c>
      <c r="E40" s="10">
        <v>2026</v>
      </c>
      <c r="F40" s="10">
        <v>2030</v>
      </c>
      <c r="G40" s="108" t="s">
        <v>674</v>
      </c>
      <c r="H40" s="12"/>
      <c r="I40" s="148">
        <v>14950</v>
      </c>
      <c r="J40" s="148">
        <v>14950</v>
      </c>
      <c r="K40" s="148"/>
      <c r="L40" s="148"/>
      <c r="M40" s="148">
        <v>14950</v>
      </c>
      <c r="N40" s="12"/>
      <c r="O40" s="12"/>
      <c r="P40" s="12"/>
    </row>
    <row r="41" spans="1:16" s="13" customFormat="1" ht="67.5" customHeight="1">
      <c r="A41" s="10">
        <v>4</v>
      </c>
      <c r="B41" s="102" t="s">
        <v>800</v>
      </c>
      <c r="C41" s="39" t="s">
        <v>263</v>
      </c>
      <c r="D41" s="108" t="s">
        <v>646</v>
      </c>
      <c r="E41" s="10">
        <v>2026</v>
      </c>
      <c r="F41" s="10">
        <v>2030</v>
      </c>
      <c r="G41" s="108" t="s">
        <v>679</v>
      </c>
      <c r="H41" s="12"/>
      <c r="I41" s="148">
        <v>8500</v>
      </c>
      <c r="J41" s="148">
        <v>8500</v>
      </c>
      <c r="K41" s="148"/>
      <c r="L41" s="148"/>
      <c r="M41" s="148">
        <v>8500</v>
      </c>
      <c r="N41" s="12"/>
      <c r="O41" s="12"/>
      <c r="P41" s="12"/>
    </row>
    <row r="42" spans="1:16" s="13" customFormat="1" ht="122.25" customHeight="1">
      <c r="A42" s="10">
        <v>5</v>
      </c>
      <c r="B42" s="102" t="s">
        <v>669</v>
      </c>
      <c r="C42" s="39" t="s">
        <v>263</v>
      </c>
      <c r="D42" s="108" t="s">
        <v>670</v>
      </c>
      <c r="E42" s="10">
        <v>2026</v>
      </c>
      <c r="F42" s="10">
        <v>2030</v>
      </c>
      <c r="G42" s="108" t="s">
        <v>682</v>
      </c>
      <c r="H42" s="12"/>
      <c r="I42" s="148">
        <v>4500</v>
      </c>
      <c r="J42" s="148">
        <v>4500</v>
      </c>
      <c r="K42" s="148"/>
      <c r="L42" s="148"/>
      <c r="M42" s="148">
        <v>4500</v>
      </c>
      <c r="N42" s="12"/>
      <c r="O42" s="12"/>
      <c r="P42" s="12"/>
    </row>
    <row r="43" spans="1:16" s="13" customFormat="1" ht="62.25" customHeight="1">
      <c r="A43" s="10" t="s">
        <v>366</v>
      </c>
      <c r="B43" s="337" t="s">
        <v>381</v>
      </c>
      <c r="C43" s="39"/>
      <c r="D43" s="338"/>
      <c r="E43" s="10"/>
      <c r="F43" s="10"/>
      <c r="G43" s="338"/>
      <c r="H43" s="12"/>
      <c r="I43" s="148"/>
      <c r="J43" s="148"/>
      <c r="K43" s="148"/>
      <c r="L43" s="148"/>
      <c r="M43" s="148"/>
      <c r="N43" s="12"/>
      <c r="O43" s="12"/>
      <c r="P43" s="12"/>
    </row>
    <row r="44" spans="1:16" s="13" customFormat="1" ht="90.75" customHeight="1">
      <c r="A44" s="10">
        <v>6</v>
      </c>
      <c r="B44" s="102" t="s">
        <v>667</v>
      </c>
      <c r="C44" s="39" t="s">
        <v>263</v>
      </c>
      <c r="D44" s="108" t="s">
        <v>596</v>
      </c>
      <c r="E44" s="10">
        <v>2026</v>
      </c>
      <c r="F44" s="10">
        <v>2030</v>
      </c>
      <c r="G44" s="108" t="s">
        <v>680</v>
      </c>
      <c r="H44" s="12"/>
      <c r="I44" s="148">
        <v>7000</v>
      </c>
      <c r="J44" s="148">
        <v>7000</v>
      </c>
      <c r="K44" s="148"/>
      <c r="L44" s="148"/>
      <c r="M44" s="148">
        <v>7000</v>
      </c>
      <c r="N44" s="12"/>
      <c r="O44" s="12"/>
      <c r="P44" s="12"/>
    </row>
    <row r="45" spans="1:16" s="13" customFormat="1" ht="82.5" customHeight="1">
      <c r="A45" s="10">
        <v>7</v>
      </c>
      <c r="B45" s="102" t="s">
        <v>668</v>
      </c>
      <c r="C45" s="39" t="s">
        <v>263</v>
      </c>
      <c r="D45" s="108" t="s">
        <v>641</v>
      </c>
      <c r="E45" s="10">
        <v>2026</v>
      </c>
      <c r="F45" s="10">
        <v>2030</v>
      </c>
      <c r="G45" s="108" t="s">
        <v>681</v>
      </c>
      <c r="H45" s="12"/>
      <c r="I45" s="148">
        <v>6500</v>
      </c>
      <c r="J45" s="148">
        <v>6500</v>
      </c>
      <c r="K45" s="148"/>
      <c r="L45" s="148"/>
      <c r="M45" s="148">
        <v>6500</v>
      </c>
      <c r="N45" s="12"/>
      <c r="O45" s="12"/>
      <c r="P45" s="12"/>
    </row>
    <row r="46" spans="1:16" s="13" customFormat="1" ht="62.25" customHeight="1">
      <c r="A46" s="10">
        <v>8</v>
      </c>
      <c r="B46" s="197" t="s">
        <v>593</v>
      </c>
      <c r="C46" s="39" t="s">
        <v>263</v>
      </c>
      <c r="D46" s="198" t="s">
        <v>174</v>
      </c>
      <c r="E46" s="10">
        <v>2026</v>
      </c>
      <c r="F46" s="10">
        <v>2030</v>
      </c>
      <c r="G46" s="198" t="s">
        <v>595</v>
      </c>
      <c r="H46" s="12"/>
      <c r="I46" s="148">
        <v>12000</v>
      </c>
      <c r="J46" s="148">
        <v>12000</v>
      </c>
      <c r="K46" s="148"/>
      <c r="L46" s="148"/>
      <c r="M46" s="148">
        <v>12000</v>
      </c>
      <c r="N46" s="12"/>
      <c r="O46" s="12"/>
      <c r="P46" s="12"/>
    </row>
    <row r="47" spans="1:16" s="13" customFormat="1" ht="57" customHeight="1">
      <c r="A47" s="222" t="s">
        <v>52</v>
      </c>
      <c r="B47" s="339" t="s">
        <v>565</v>
      </c>
      <c r="C47" s="167"/>
      <c r="D47" s="135"/>
      <c r="E47" s="135"/>
      <c r="F47" s="135"/>
      <c r="G47" s="135"/>
      <c r="H47" s="135"/>
      <c r="I47" s="159">
        <f>I48</f>
        <v>11000</v>
      </c>
      <c r="J47" s="159">
        <f>J48</f>
        <v>11000</v>
      </c>
      <c r="K47" s="159"/>
      <c r="L47" s="159"/>
      <c r="M47" s="159">
        <f>M48</f>
        <v>11000</v>
      </c>
      <c r="N47" s="135"/>
      <c r="O47" s="135"/>
      <c r="P47" s="135"/>
    </row>
    <row r="48" spans="1:16" s="13" customFormat="1" ht="49.5" customHeight="1">
      <c r="A48" s="6">
        <v>2</v>
      </c>
      <c r="B48" s="7" t="s">
        <v>130</v>
      </c>
      <c r="C48" s="11"/>
      <c r="D48" s="12"/>
      <c r="E48" s="12"/>
      <c r="F48" s="12"/>
      <c r="G48" s="12"/>
      <c r="H48" s="12"/>
      <c r="I48" s="147">
        <f>I49</f>
        <v>11000</v>
      </c>
      <c r="J48" s="147">
        <f>J49</f>
        <v>11000</v>
      </c>
      <c r="K48" s="147"/>
      <c r="L48" s="147"/>
      <c r="M48" s="147">
        <f>M49</f>
        <v>11000</v>
      </c>
      <c r="N48" s="12"/>
      <c r="O48" s="12"/>
      <c r="P48" s="12"/>
    </row>
    <row r="49" spans="1:16" s="13" customFormat="1" ht="57" customHeight="1">
      <c r="A49" s="6" t="s">
        <v>93</v>
      </c>
      <c r="B49" s="7" t="s">
        <v>131</v>
      </c>
      <c r="C49" s="11"/>
      <c r="D49" s="12"/>
      <c r="E49" s="12"/>
      <c r="F49" s="12"/>
      <c r="G49" s="12"/>
      <c r="H49" s="12"/>
      <c r="I49" s="147">
        <f>I51</f>
        <v>11000</v>
      </c>
      <c r="J49" s="147">
        <f>J51</f>
        <v>11000</v>
      </c>
      <c r="K49" s="147"/>
      <c r="L49" s="147"/>
      <c r="M49" s="147">
        <f>M51</f>
        <v>11000</v>
      </c>
      <c r="N49" s="12"/>
      <c r="O49" s="12"/>
      <c r="P49" s="12"/>
    </row>
    <row r="50" spans="1:16" s="13" customFormat="1" ht="75" customHeight="1">
      <c r="A50" s="6" t="s">
        <v>366</v>
      </c>
      <c r="B50" s="340" t="s">
        <v>385</v>
      </c>
      <c r="C50" s="11"/>
      <c r="D50" s="166"/>
      <c r="E50" s="12"/>
      <c r="F50" s="12"/>
      <c r="G50" s="166"/>
      <c r="H50" s="12"/>
      <c r="I50" s="147"/>
      <c r="J50" s="147"/>
      <c r="K50" s="147"/>
      <c r="L50" s="147"/>
      <c r="M50" s="184"/>
      <c r="N50" s="12"/>
      <c r="O50" s="12"/>
      <c r="P50" s="12"/>
    </row>
    <row r="51" spans="1:16" s="13" customFormat="1" ht="72" customHeight="1">
      <c r="A51" s="10">
        <v>1</v>
      </c>
      <c r="B51" s="109" t="s">
        <v>685</v>
      </c>
      <c r="C51" s="39" t="s">
        <v>263</v>
      </c>
      <c r="D51" s="108" t="s">
        <v>564</v>
      </c>
      <c r="E51" s="10">
        <v>2026</v>
      </c>
      <c r="F51" s="10">
        <v>2028</v>
      </c>
      <c r="G51" s="108" t="s">
        <v>690</v>
      </c>
      <c r="H51" s="12"/>
      <c r="I51" s="213">
        <v>11000</v>
      </c>
      <c r="J51" s="213">
        <v>11000</v>
      </c>
      <c r="K51" s="156"/>
      <c r="L51" s="148"/>
      <c r="M51" s="157">
        <v>11000</v>
      </c>
      <c r="N51" s="12"/>
      <c r="O51" s="12"/>
      <c r="P51" s="12"/>
    </row>
    <row r="52" spans="1:16" s="13" customFormat="1" ht="57" customHeight="1">
      <c r="A52" s="206" t="s">
        <v>567</v>
      </c>
      <c r="B52" s="99" t="s">
        <v>566</v>
      </c>
      <c r="C52" s="11"/>
      <c r="D52" s="12"/>
      <c r="E52" s="12"/>
      <c r="F52" s="12"/>
      <c r="G52" s="12"/>
      <c r="H52" s="12"/>
      <c r="I52" s="147">
        <f>I53</f>
        <v>158450</v>
      </c>
      <c r="J52" s="147">
        <f>J53</f>
        <v>158450</v>
      </c>
      <c r="K52" s="147"/>
      <c r="L52" s="147"/>
      <c r="M52" s="147">
        <f>M53</f>
        <v>158450</v>
      </c>
      <c r="N52" s="12"/>
      <c r="O52" s="12"/>
      <c r="P52" s="12"/>
    </row>
    <row r="53" spans="1:16" s="13" customFormat="1" ht="57" customHeight="1">
      <c r="A53" s="6">
        <v>2</v>
      </c>
      <c r="B53" s="7" t="s">
        <v>130</v>
      </c>
      <c r="C53" s="11"/>
      <c r="D53" s="12"/>
      <c r="E53" s="12"/>
      <c r="F53" s="12"/>
      <c r="G53" s="12"/>
      <c r="H53" s="12"/>
      <c r="I53" s="147">
        <f>I54</f>
        <v>158450</v>
      </c>
      <c r="J53" s="147">
        <f>J54</f>
        <v>158450</v>
      </c>
      <c r="K53" s="147"/>
      <c r="L53" s="147"/>
      <c r="M53" s="147">
        <f>M54</f>
        <v>158450</v>
      </c>
      <c r="N53" s="12"/>
      <c r="O53" s="12"/>
      <c r="P53" s="12"/>
    </row>
    <row r="54" spans="1:16" s="13" customFormat="1" ht="57" customHeight="1">
      <c r="A54" s="6" t="s">
        <v>93</v>
      </c>
      <c r="B54" s="7" t="s">
        <v>131</v>
      </c>
      <c r="C54" s="11"/>
      <c r="D54" s="12"/>
      <c r="E54" s="12"/>
      <c r="F54" s="12"/>
      <c r="G54" s="12"/>
      <c r="H54" s="12"/>
      <c r="I54" s="147">
        <f>SUM(I56:I67)</f>
        <v>158450</v>
      </c>
      <c r="J54" s="147">
        <f>SUM(J56:J67)</f>
        <v>158450</v>
      </c>
      <c r="K54" s="147"/>
      <c r="L54" s="147"/>
      <c r="M54" s="147">
        <f>SUM(M56:M67)</f>
        <v>158450</v>
      </c>
      <c r="N54" s="12"/>
      <c r="O54" s="12"/>
      <c r="P54" s="12"/>
    </row>
    <row r="55" spans="1:16" s="13" customFormat="1" ht="60.75" customHeight="1">
      <c r="A55" s="6" t="s">
        <v>366</v>
      </c>
      <c r="B55" s="334" t="s">
        <v>384</v>
      </c>
      <c r="C55" s="11"/>
      <c r="D55" s="12"/>
      <c r="E55" s="12"/>
      <c r="F55" s="12"/>
      <c r="G55" s="12"/>
      <c r="H55" s="12"/>
      <c r="I55" s="147"/>
      <c r="J55" s="147"/>
      <c r="K55" s="147"/>
      <c r="L55" s="147"/>
      <c r="M55" s="147"/>
      <c r="N55" s="12"/>
      <c r="O55" s="12"/>
      <c r="P55" s="12"/>
    </row>
    <row r="56" spans="1:16" s="13" customFormat="1" ht="120.75" customHeight="1">
      <c r="A56" s="10">
        <v>1</v>
      </c>
      <c r="B56" s="341" t="s">
        <v>694</v>
      </c>
      <c r="C56" s="39" t="s">
        <v>263</v>
      </c>
      <c r="D56" s="12" t="s">
        <v>304</v>
      </c>
      <c r="E56" s="10">
        <v>2026</v>
      </c>
      <c r="F56" s="10">
        <v>2028</v>
      </c>
      <c r="G56" s="342" t="s">
        <v>695</v>
      </c>
      <c r="H56" s="343"/>
      <c r="I56" s="150">
        <v>14950</v>
      </c>
      <c r="J56" s="150">
        <v>14950</v>
      </c>
      <c r="K56" s="148"/>
      <c r="L56" s="148"/>
      <c r="M56" s="150">
        <v>14950</v>
      </c>
      <c r="N56" s="12"/>
      <c r="O56" s="12"/>
      <c r="P56" s="12"/>
    </row>
    <row r="57" spans="1:16" s="13" customFormat="1" ht="84" customHeight="1">
      <c r="A57" s="10">
        <v>2</v>
      </c>
      <c r="B57" s="344" t="s">
        <v>697</v>
      </c>
      <c r="C57" s="39" t="s">
        <v>263</v>
      </c>
      <c r="D57" s="39" t="s">
        <v>646</v>
      </c>
      <c r="E57" s="10">
        <v>2026</v>
      </c>
      <c r="F57" s="10">
        <v>2028</v>
      </c>
      <c r="G57" s="342" t="s">
        <v>722</v>
      </c>
      <c r="H57" s="12"/>
      <c r="I57" s="345">
        <v>10000</v>
      </c>
      <c r="J57" s="346">
        <v>10000</v>
      </c>
      <c r="K57" s="148"/>
      <c r="L57" s="148"/>
      <c r="M57" s="346">
        <v>10000</v>
      </c>
      <c r="N57" s="12"/>
      <c r="O57" s="12"/>
      <c r="P57" s="12"/>
    </row>
    <row r="58" spans="1:16" s="13" customFormat="1" ht="144.75" customHeight="1">
      <c r="A58" s="10">
        <v>3</v>
      </c>
      <c r="B58" s="344" t="s">
        <v>698</v>
      </c>
      <c r="C58" s="39" t="s">
        <v>263</v>
      </c>
      <c r="D58" s="39" t="s">
        <v>572</v>
      </c>
      <c r="E58" s="10">
        <v>2026</v>
      </c>
      <c r="F58" s="10">
        <v>2028</v>
      </c>
      <c r="G58" s="342" t="s">
        <v>724</v>
      </c>
      <c r="H58" s="12"/>
      <c r="I58" s="345">
        <v>10000</v>
      </c>
      <c r="J58" s="346">
        <v>10000</v>
      </c>
      <c r="K58" s="148"/>
      <c r="L58" s="148"/>
      <c r="M58" s="346">
        <v>10000</v>
      </c>
      <c r="N58" s="12"/>
      <c r="O58" s="12"/>
      <c r="P58" s="12"/>
    </row>
    <row r="59" spans="1:16" s="13" customFormat="1" ht="76.5" customHeight="1">
      <c r="A59" s="10">
        <v>4</v>
      </c>
      <c r="B59" s="341" t="s">
        <v>699</v>
      </c>
      <c r="C59" s="39" t="s">
        <v>263</v>
      </c>
      <c r="D59" s="39" t="s">
        <v>308</v>
      </c>
      <c r="E59" s="10">
        <v>2026</v>
      </c>
      <c r="F59" s="10">
        <v>2028</v>
      </c>
      <c r="G59" s="342" t="s">
        <v>713</v>
      </c>
      <c r="H59" s="12"/>
      <c r="I59" s="150">
        <v>9000</v>
      </c>
      <c r="J59" s="150">
        <v>9000</v>
      </c>
      <c r="K59" s="148"/>
      <c r="L59" s="148"/>
      <c r="M59" s="150">
        <v>9000</v>
      </c>
      <c r="N59" s="12"/>
      <c r="O59" s="12"/>
      <c r="P59" s="12"/>
    </row>
    <row r="60" spans="1:16" s="13" customFormat="1" ht="93.75" customHeight="1">
      <c r="A60" s="10">
        <v>5</v>
      </c>
      <c r="B60" s="341" t="s">
        <v>700</v>
      </c>
      <c r="C60" s="39" t="s">
        <v>263</v>
      </c>
      <c r="D60" s="39" t="s">
        <v>312</v>
      </c>
      <c r="E60" s="10">
        <v>2026</v>
      </c>
      <c r="F60" s="10">
        <v>2028</v>
      </c>
      <c r="G60" s="342" t="s">
        <v>714</v>
      </c>
      <c r="H60" s="12"/>
      <c r="I60" s="150">
        <v>22000</v>
      </c>
      <c r="J60" s="150">
        <v>22000</v>
      </c>
      <c r="K60" s="148"/>
      <c r="L60" s="148"/>
      <c r="M60" s="150">
        <v>22000</v>
      </c>
      <c r="N60" s="12"/>
      <c r="O60" s="12"/>
      <c r="P60" s="12"/>
    </row>
    <row r="61" spans="1:16" s="13" customFormat="1" ht="71.25" customHeight="1">
      <c r="A61" s="10">
        <v>6</v>
      </c>
      <c r="B61" s="341" t="s">
        <v>701</v>
      </c>
      <c r="C61" s="39" t="s">
        <v>263</v>
      </c>
      <c r="D61" s="39" t="s">
        <v>312</v>
      </c>
      <c r="E61" s="10">
        <v>2026</v>
      </c>
      <c r="F61" s="10">
        <v>2028</v>
      </c>
      <c r="G61" s="342" t="s">
        <v>715</v>
      </c>
      <c r="H61" s="12"/>
      <c r="I61" s="150">
        <v>14000</v>
      </c>
      <c r="J61" s="150">
        <v>14000</v>
      </c>
      <c r="K61" s="148"/>
      <c r="L61" s="148"/>
      <c r="M61" s="150">
        <v>14000</v>
      </c>
      <c r="N61" s="12"/>
      <c r="O61" s="12"/>
      <c r="P61" s="12"/>
    </row>
    <row r="62" spans="1:16" s="13" customFormat="1" ht="132.75" customHeight="1">
      <c r="A62" s="10">
        <v>7</v>
      </c>
      <c r="B62" s="344" t="s">
        <v>702</v>
      </c>
      <c r="C62" s="39" t="s">
        <v>263</v>
      </c>
      <c r="D62" s="39" t="s">
        <v>645</v>
      </c>
      <c r="E62" s="10">
        <v>2026</v>
      </c>
      <c r="F62" s="10">
        <v>2028</v>
      </c>
      <c r="G62" s="342" t="s">
        <v>723</v>
      </c>
      <c r="H62" s="12"/>
      <c r="I62" s="345">
        <v>14800</v>
      </c>
      <c r="J62" s="346">
        <v>14800</v>
      </c>
      <c r="K62" s="148"/>
      <c r="L62" s="148"/>
      <c r="M62" s="347">
        <v>14800</v>
      </c>
      <c r="N62" s="12"/>
      <c r="O62" s="12"/>
      <c r="P62" s="12"/>
    </row>
    <row r="63" spans="1:16" s="13" customFormat="1" ht="174" customHeight="1">
      <c r="A63" s="10">
        <v>8</v>
      </c>
      <c r="B63" s="341" t="s">
        <v>703</v>
      </c>
      <c r="C63" s="39" t="s">
        <v>263</v>
      </c>
      <c r="D63" s="10" t="s">
        <v>576</v>
      </c>
      <c r="E63" s="10">
        <v>2026</v>
      </c>
      <c r="F63" s="10">
        <v>2028</v>
      </c>
      <c r="G63" s="342" t="s">
        <v>716</v>
      </c>
      <c r="H63" s="12"/>
      <c r="I63" s="150">
        <v>8200</v>
      </c>
      <c r="J63" s="150">
        <v>8200</v>
      </c>
      <c r="K63" s="148"/>
      <c r="L63" s="148"/>
      <c r="M63" s="150">
        <v>8200</v>
      </c>
      <c r="N63" s="12"/>
      <c r="O63" s="12"/>
      <c r="P63" s="12"/>
    </row>
    <row r="64" spans="1:16" s="13" customFormat="1" ht="111.75" customHeight="1">
      <c r="A64" s="10">
        <v>9</v>
      </c>
      <c r="B64" s="341" t="s">
        <v>705</v>
      </c>
      <c r="C64" s="39" t="s">
        <v>263</v>
      </c>
      <c r="D64" s="39" t="s">
        <v>644</v>
      </c>
      <c r="E64" s="10">
        <v>2026</v>
      </c>
      <c r="F64" s="10">
        <v>2028</v>
      </c>
      <c r="G64" s="342" t="s">
        <v>718</v>
      </c>
      <c r="H64" s="12"/>
      <c r="I64" s="150">
        <v>2500</v>
      </c>
      <c r="J64" s="150">
        <v>2500</v>
      </c>
      <c r="K64" s="148"/>
      <c r="L64" s="148"/>
      <c r="M64" s="150">
        <v>2500</v>
      </c>
      <c r="N64" s="12"/>
      <c r="O64" s="12"/>
      <c r="P64" s="12"/>
    </row>
    <row r="65" spans="1:16" s="13" customFormat="1" ht="143.25" customHeight="1">
      <c r="A65" s="10">
        <v>10</v>
      </c>
      <c r="B65" s="341" t="s">
        <v>709</v>
      </c>
      <c r="C65" s="39" t="s">
        <v>263</v>
      </c>
      <c r="D65" s="39" t="s">
        <v>730</v>
      </c>
      <c r="E65" s="10">
        <v>2026</v>
      </c>
      <c r="F65" s="10">
        <v>2028</v>
      </c>
      <c r="G65" s="342" t="s">
        <v>719</v>
      </c>
      <c r="H65" s="12"/>
      <c r="I65" s="150">
        <v>14500</v>
      </c>
      <c r="J65" s="150">
        <v>14500</v>
      </c>
      <c r="K65" s="148"/>
      <c r="L65" s="148"/>
      <c r="M65" s="150">
        <v>14500</v>
      </c>
      <c r="N65" s="12"/>
      <c r="O65" s="12"/>
      <c r="P65" s="12"/>
    </row>
    <row r="66" spans="1:16" s="13" customFormat="1" ht="73.5" customHeight="1">
      <c r="A66" s="10">
        <v>11</v>
      </c>
      <c r="B66" s="341" t="s">
        <v>710</v>
      </c>
      <c r="C66" s="39" t="s">
        <v>263</v>
      </c>
      <c r="D66" s="39" t="s">
        <v>730</v>
      </c>
      <c r="E66" s="10">
        <v>2026</v>
      </c>
      <c r="F66" s="10">
        <v>2028</v>
      </c>
      <c r="G66" s="342" t="s">
        <v>728</v>
      </c>
      <c r="H66" s="12"/>
      <c r="I66" s="150">
        <v>13500</v>
      </c>
      <c r="J66" s="150">
        <v>13500</v>
      </c>
      <c r="K66" s="148"/>
      <c r="L66" s="148"/>
      <c r="M66" s="150">
        <v>13500</v>
      </c>
      <c r="N66" s="12"/>
      <c r="O66" s="12"/>
      <c r="P66" s="12"/>
    </row>
    <row r="67" spans="1:16" s="13" customFormat="1" ht="101.25" customHeight="1">
      <c r="A67" s="10">
        <v>12</v>
      </c>
      <c r="B67" s="348" t="s">
        <v>711</v>
      </c>
      <c r="C67" s="39" t="s">
        <v>263</v>
      </c>
      <c r="D67" s="39" t="s">
        <v>731</v>
      </c>
      <c r="E67" s="10">
        <v>2026</v>
      </c>
      <c r="F67" s="10">
        <v>2028</v>
      </c>
      <c r="G67" s="342" t="s">
        <v>729</v>
      </c>
      <c r="H67" s="12"/>
      <c r="I67" s="150">
        <v>25000</v>
      </c>
      <c r="J67" s="150">
        <v>25000</v>
      </c>
      <c r="K67" s="148"/>
      <c r="L67" s="148"/>
      <c r="M67" s="150">
        <v>25000</v>
      </c>
      <c r="N67" s="12"/>
      <c r="O67" s="12"/>
      <c r="P67" s="12"/>
    </row>
    <row r="68" spans="1:16" s="13" customFormat="1" ht="44.25" customHeight="1">
      <c r="A68" s="202" t="s">
        <v>583</v>
      </c>
      <c r="B68" s="210" t="s">
        <v>732</v>
      </c>
      <c r="C68" s="11"/>
      <c r="D68" s="12"/>
      <c r="E68" s="12"/>
      <c r="F68" s="12"/>
      <c r="G68" s="12"/>
      <c r="H68" s="12"/>
      <c r="I68" s="147">
        <f>I69</f>
        <v>14900</v>
      </c>
      <c r="J68" s="147">
        <f>J69</f>
        <v>14900</v>
      </c>
      <c r="K68" s="147"/>
      <c r="L68" s="147"/>
      <c r="M68" s="147">
        <f>M69</f>
        <v>14900</v>
      </c>
      <c r="N68" s="12"/>
      <c r="O68" s="12"/>
      <c r="P68" s="12"/>
    </row>
    <row r="69" spans="1:16" s="13" customFormat="1" ht="44.25" customHeight="1">
      <c r="A69" s="6">
        <v>2</v>
      </c>
      <c r="B69" s="7" t="s">
        <v>130</v>
      </c>
      <c r="C69" s="11"/>
      <c r="D69" s="12"/>
      <c r="E69" s="12"/>
      <c r="F69" s="12"/>
      <c r="G69" s="12"/>
      <c r="H69" s="12"/>
      <c r="I69" s="147">
        <f>I70</f>
        <v>14900</v>
      </c>
      <c r="J69" s="147">
        <f>J70</f>
        <v>14900</v>
      </c>
      <c r="K69" s="147"/>
      <c r="L69" s="147"/>
      <c r="M69" s="147">
        <f>M70</f>
        <v>14900</v>
      </c>
      <c r="N69" s="12"/>
      <c r="O69" s="12"/>
      <c r="P69" s="12"/>
    </row>
    <row r="70" spans="1:16" s="13" customFormat="1" ht="52.5" customHeight="1">
      <c r="A70" s="6" t="s">
        <v>93</v>
      </c>
      <c r="B70" s="7" t="s">
        <v>131</v>
      </c>
      <c r="C70" s="11"/>
      <c r="D70" s="12"/>
      <c r="E70" s="12"/>
      <c r="F70" s="12"/>
      <c r="G70" s="12"/>
      <c r="H70" s="12"/>
      <c r="I70" s="147">
        <f>SUM(I72:I72)</f>
        <v>14900</v>
      </c>
      <c r="J70" s="147">
        <f>SUM(J72:J72)</f>
        <v>14900</v>
      </c>
      <c r="K70" s="147"/>
      <c r="L70" s="147"/>
      <c r="M70" s="147">
        <f>SUM(M72:M72)</f>
        <v>14900</v>
      </c>
      <c r="N70" s="12"/>
      <c r="O70" s="12"/>
      <c r="P70" s="12"/>
    </row>
    <row r="71" spans="1:16" s="13" customFormat="1" ht="112.5" customHeight="1">
      <c r="A71" s="6" t="s">
        <v>366</v>
      </c>
      <c r="B71" s="334" t="s">
        <v>383</v>
      </c>
      <c r="C71" s="11"/>
      <c r="D71" s="12"/>
      <c r="E71" s="12"/>
      <c r="F71" s="12"/>
      <c r="G71" s="12"/>
      <c r="H71" s="12"/>
      <c r="I71" s="147"/>
      <c r="J71" s="147"/>
      <c r="K71" s="147"/>
      <c r="L71" s="147"/>
      <c r="M71" s="147"/>
      <c r="N71" s="12"/>
      <c r="O71" s="12"/>
      <c r="P71" s="12"/>
    </row>
    <row r="72" spans="1:16" s="13" customFormat="1" ht="124.5" customHeight="1">
      <c r="A72" s="10">
        <v>1</v>
      </c>
      <c r="B72" s="349" t="s">
        <v>734</v>
      </c>
      <c r="C72" s="39" t="s">
        <v>263</v>
      </c>
      <c r="D72" s="335" t="s">
        <v>738</v>
      </c>
      <c r="E72" s="10">
        <v>2026</v>
      </c>
      <c r="F72" s="10">
        <v>2028</v>
      </c>
      <c r="G72" s="335" t="s">
        <v>736</v>
      </c>
      <c r="H72" s="350"/>
      <c r="I72" s="188">
        <v>14900</v>
      </c>
      <c r="J72" s="188">
        <v>14900</v>
      </c>
      <c r="K72" s="148"/>
      <c r="L72" s="148"/>
      <c r="M72" s="188">
        <v>14900</v>
      </c>
      <c r="N72" s="12"/>
      <c r="O72" s="12"/>
      <c r="P72" s="12"/>
    </row>
    <row r="73" spans="1:16" s="13" customFormat="1" ht="44.25" customHeight="1">
      <c r="A73" s="206" t="s">
        <v>586</v>
      </c>
      <c r="B73" s="99" t="s">
        <v>581</v>
      </c>
      <c r="C73" s="11"/>
      <c r="D73" s="12"/>
      <c r="E73" s="12"/>
      <c r="F73" s="12"/>
      <c r="G73" s="12"/>
      <c r="H73" s="12"/>
      <c r="I73" s="147">
        <f>I74</f>
        <v>25500</v>
      </c>
      <c r="J73" s="147">
        <f>J74</f>
        <v>25500</v>
      </c>
      <c r="K73" s="147"/>
      <c r="L73" s="147"/>
      <c r="M73" s="147">
        <f>M74</f>
        <v>25500</v>
      </c>
      <c r="N73" s="12"/>
      <c r="O73" s="12"/>
      <c r="P73" s="12"/>
    </row>
    <row r="74" spans="1:16" s="13" customFormat="1" ht="42" customHeight="1">
      <c r="A74" s="6">
        <v>2</v>
      </c>
      <c r="B74" s="7" t="s">
        <v>130</v>
      </c>
      <c r="C74" s="11"/>
      <c r="D74" s="12"/>
      <c r="E74" s="12"/>
      <c r="F74" s="12"/>
      <c r="G74" s="12"/>
      <c r="H74" s="12"/>
      <c r="I74" s="147">
        <f>I75</f>
        <v>25500</v>
      </c>
      <c r="J74" s="147">
        <f>J75</f>
        <v>25500</v>
      </c>
      <c r="K74" s="147"/>
      <c r="L74" s="147"/>
      <c r="M74" s="147">
        <f>M75</f>
        <v>25500</v>
      </c>
      <c r="N74" s="12"/>
      <c r="O74" s="12"/>
      <c r="P74" s="12"/>
    </row>
    <row r="75" spans="1:16" s="13" customFormat="1" ht="54.75" customHeight="1">
      <c r="A75" s="6" t="s">
        <v>93</v>
      </c>
      <c r="B75" s="7" t="s">
        <v>131</v>
      </c>
      <c r="C75" s="11"/>
      <c r="D75" s="12"/>
      <c r="E75" s="12"/>
      <c r="F75" s="12"/>
      <c r="G75" s="12"/>
      <c r="H75" s="12"/>
      <c r="I75" s="147">
        <f>SUM(I77:I80)</f>
        <v>25500</v>
      </c>
      <c r="J75" s="147">
        <f>SUM(J77:J80)</f>
        <v>25500</v>
      </c>
      <c r="K75" s="147"/>
      <c r="L75" s="147"/>
      <c r="M75" s="147">
        <f>SUM(M77:M80)</f>
        <v>25500</v>
      </c>
      <c r="N75" s="12"/>
      <c r="O75" s="12"/>
      <c r="P75" s="12"/>
    </row>
    <row r="76" spans="1:16" s="13" customFormat="1" ht="64.5" customHeight="1">
      <c r="A76" s="6" t="s">
        <v>366</v>
      </c>
      <c r="B76" s="334" t="s">
        <v>382</v>
      </c>
      <c r="C76" s="11"/>
      <c r="D76" s="166"/>
      <c r="E76" s="12"/>
      <c r="F76" s="12"/>
      <c r="G76" s="166"/>
      <c r="H76" s="12"/>
      <c r="I76" s="147"/>
      <c r="J76" s="147"/>
      <c r="K76" s="147"/>
      <c r="L76" s="147"/>
      <c r="M76" s="184"/>
      <c r="N76" s="12"/>
      <c r="O76" s="12"/>
      <c r="P76" s="12"/>
    </row>
    <row r="77" spans="1:16" s="13" customFormat="1" ht="93.75" customHeight="1">
      <c r="A77" s="10">
        <v>1</v>
      </c>
      <c r="B77" s="102" t="s">
        <v>739</v>
      </c>
      <c r="C77" s="39" t="s">
        <v>263</v>
      </c>
      <c r="D77" s="108" t="s">
        <v>742</v>
      </c>
      <c r="E77" s="10">
        <v>2026</v>
      </c>
      <c r="F77" s="10">
        <v>2028</v>
      </c>
      <c r="G77" s="108" t="s">
        <v>744</v>
      </c>
      <c r="H77" s="12"/>
      <c r="I77" s="188">
        <v>12000</v>
      </c>
      <c r="J77" s="188">
        <v>12000</v>
      </c>
      <c r="K77" s="148"/>
      <c r="L77" s="148"/>
      <c r="M77" s="150">
        <v>12000</v>
      </c>
      <c r="N77" s="12"/>
      <c r="O77" s="12"/>
      <c r="P77" s="12"/>
    </row>
    <row r="78" spans="1:16" s="13" customFormat="1" ht="75.75" customHeight="1">
      <c r="A78" s="10">
        <v>2</v>
      </c>
      <c r="B78" s="349" t="s">
        <v>740</v>
      </c>
      <c r="C78" s="39" t="s">
        <v>263</v>
      </c>
      <c r="D78" s="335" t="s">
        <v>743</v>
      </c>
      <c r="E78" s="10">
        <v>2026</v>
      </c>
      <c r="F78" s="10">
        <v>2028</v>
      </c>
      <c r="G78" s="335" t="s">
        <v>745</v>
      </c>
      <c r="H78" s="12"/>
      <c r="I78" s="188">
        <v>5000</v>
      </c>
      <c r="J78" s="188">
        <v>5000</v>
      </c>
      <c r="K78" s="148"/>
      <c r="L78" s="148"/>
      <c r="M78" s="188">
        <v>5000</v>
      </c>
      <c r="N78" s="12"/>
      <c r="O78" s="12"/>
      <c r="P78" s="12"/>
    </row>
    <row r="79" spans="1:16" s="13" customFormat="1" ht="109.5" customHeight="1">
      <c r="A79" s="10" t="s">
        <v>366</v>
      </c>
      <c r="B79" s="334" t="s">
        <v>383</v>
      </c>
      <c r="C79" s="39"/>
      <c r="D79" s="335"/>
      <c r="E79" s="10"/>
      <c r="F79" s="10"/>
      <c r="G79" s="335"/>
      <c r="H79" s="12"/>
      <c r="I79" s="188"/>
      <c r="J79" s="188"/>
      <c r="K79" s="148"/>
      <c r="L79" s="148"/>
      <c r="M79" s="188"/>
      <c r="N79" s="12"/>
      <c r="O79" s="12"/>
      <c r="P79" s="12"/>
    </row>
    <row r="80" spans="1:16" s="13" customFormat="1" ht="78" customHeight="1">
      <c r="A80" s="10">
        <v>3</v>
      </c>
      <c r="B80" s="137" t="s">
        <v>741</v>
      </c>
      <c r="C80" s="39" t="s">
        <v>263</v>
      </c>
      <c r="D80" s="138" t="s">
        <v>304</v>
      </c>
      <c r="E80" s="10">
        <v>2026</v>
      </c>
      <c r="F80" s="10">
        <v>2028</v>
      </c>
      <c r="G80" s="138" t="s">
        <v>746</v>
      </c>
      <c r="H80" s="12"/>
      <c r="I80" s="151">
        <v>8500</v>
      </c>
      <c r="J80" s="151">
        <v>8500</v>
      </c>
      <c r="K80" s="148"/>
      <c r="L80" s="148"/>
      <c r="M80" s="151">
        <v>8500</v>
      </c>
      <c r="N80" s="12"/>
      <c r="O80" s="12"/>
      <c r="P80" s="12"/>
    </row>
    <row r="81" spans="1:16" s="13" customFormat="1" ht="55.5" customHeight="1">
      <c r="A81" s="333" t="s">
        <v>42</v>
      </c>
      <c r="B81" s="7" t="s">
        <v>53</v>
      </c>
      <c r="C81" s="11"/>
      <c r="D81" s="12"/>
      <c r="E81" s="12"/>
      <c r="F81" s="12"/>
      <c r="G81" s="12"/>
      <c r="H81" s="12"/>
      <c r="I81" s="147">
        <f>I82</f>
        <v>85600</v>
      </c>
      <c r="J81" s="147">
        <f>J82</f>
        <v>85600</v>
      </c>
      <c r="K81" s="147"/>
      <c r="L81" s="147"/>
      <c r="M81" s="147">
        <f>M82</f>
        <v>85600</v>
      </c>
      <c r="N81" s="12"/>
      <c r="O81" s="12"/>
      <c r="P81" s="12"/>
    </row>
    <row r="82" spans="1:16" s="13" customFormat="1" ht="55.5" customHeight="1">
      <c r="A82" s="6">
        <v>2</v>
      </c>
      <c r="B82" s="7" t="s">
        <v>130</v>
      </c>
      <c r="C82" s="11"/>
      <c r="D82" s="12"/>
      <c r="E82" s="12"/>
      <c r="F82" s="12"/>
      <c r="G82" s="12"/>
      <c r="H82" s="12"/>
      <c r="I82" s="147">
        <f>I83</f>
        <v>85600</v>
      </c>
      <c r="J82" s="147">
        <f>J83</f>
        <v>85600</v>
      </c>
      <c r="K82" s="147"/>
      <c r="L82" s="147"/>
      <c r="M82" s="147">
        <f>M83</f>
        <v>85600</v>
      </c>
      <c r="N82" s="12"/>
      <c r="O82" s="12"/>
      <c r="P82" s="12"/>
    </row>
    <row r="83" spans="1:16" s="13" customFormat="1" ht="55.5" customHeight="1">
      <c r="A83" s="6" t="s">
        <v>93</v>
      </c>
      <c r="B83" s="7" t="s">
        <v>131</v>
      </c>
      <c r="C83" s="11"/>
      <c r="D83" s="12"/>
      <c r="E83" s="12"/>
      <c r="F83" s="12"/>
      <c r="G83" s="12"/>
      <c r="H83" s="12"/>
      <c r="I83" s="147">
        <f>SUM(I85:I92)</f>
        <v>85600</v>
      </c>
      <c r="J83" s="147">
        <f>SUM(J85:J92)</f>
        <v>85600</v>
      </c>
      <c r="K83" s="147"/>
      <c r="L83" s="147"/>
      <c r="M83" s="147">
        <f>SUM(M85:M92)</f>
        <v>85600</v>
      </c>
      <c r="N83" s="12"/>
      <c r="O83" s="12"/>
      <c r="P83" s="12"/>
    </row>
    <row r="84" spans="1:16" s="13" customFormat="1" ht="99.75" customHeight="1">
      <c r="A84" s="6" t="s">
        <v>366</v>
      </c>
      <c r="B84" s="7" t="s">
        <v>802</v>
      </c>
      <c r="C84" s="11"/>
      <c r="D84" s="12"/>
      <c r="E84" s="12"/>
      <c r="F84" s="12"/>
      <c r="G84" s="12"/>
      <c r="H84" s="12"/>
      <c r="I84" s="147"/>
      <c r="J84" s="147"/>
      <c r="K84" s="147"/>
      <c r="L84" s="147"/>
      <c r="M84" s="147"/>
      <c r="N84" s="12"/>
      <c r="O84" s="12"/>
      <c r="P84" s="12"/>
    </row>
    <row r="85" spans="1:16" s="13" customFormat="1" ht="99" customHeight="1">
      <c r="A85" s="10">
        <v>1</v>
      </c>
      <c r="B85" s="109" t="s">
        <v>751</v>
      </c>
      <c r="C85" s="39" t="s">
        <v>263</v>
      </c>
      <c r="D85" s="108" t="s">
        <v>762</v>
      </c>
      <c r="E85" s="10">
        <v>2026</v>
      </c>
      <c r="F85" s="10">
        <v>2028</v>
      </c>
      <c r="G85" s="108" t="s">
        <v>771</v>
      </c>
      <c r="H85" s="12"/>
      <c r="I85" s="157">
        <v>6800</v>
      </c>
      <c r="J85" s="157">
        <v>6800</v>
      </c>
      <c r="K85" s="148"/>
      <c r="L85" s="148"/>
      <c r="M85" s="157">
        <v>6800</v>
      </c>
      <c r="N85" s="12"/>
      <c r="O85" s="12"/>
      <c r="P85" s="12"/>
    </row>
    <row r="86" spans="1:16" s="13" customFormat="1" ht="159.75" customHeight="1">
      <c r="A86" s="10">
        <v>2</v>
      </c>
      <c r="B86" s="109" t="s">
        <v>752</v>
      </c>
      <c r="C86" s="39" t="s">
        <v>263</v>
      </c>
      <c r="D86" s="108" t="s">
        <v>763</v>
      </c>
      <c r="E86" s="10">
        <v>2026</v>
      </c>
      <c r="F86" s="10">
        <v>2028</v>
      </c>
      <c r="G86" s="108" t="s">
        <v>772</v>
      </c>
      <c r="H86" s="12"/>
      <c r="I86" s="157">
        <v>10200</v>
      </c>
      <c r="J86" s="157">
        <v>10200</v>
      </c>
      <c r="K86" s="148"/>
      <c r="L86" s="148"/>
      <c r="M86" s="157">
        <v>10200</v>
      </c>
      <c r="N86" s="12"/>
      <c r="O86" s="12"/>
      <c r="P86" s="12"/>
    </row>
    <row r="87" spans="1:16" s="13" customFormat="1" ht="165.75" customHeight="1">
      <c r="A87" s="10">
        <v>3</v>
      </c>
      <c r="B87" s="109" t="s">
        <v>753</v>
      </c>
      <c r="C87" s="39" t="s">
        <v>263</v>
      </c>
      <c r="D87" s="108" t="s">
        <v>764</v>
      </c>
      <c r="E87" s="10">
        <v>2026</v>
      </c>
      <c r="F87" s="10">
        <v>2028</v>
      </c>
      <c r="G87" s="108" t="s">
        <v>773</v>
      </c>
      <c r="H87" s="12"/>
      <c r="I87" s="157">
        <v>10000</v>
      </c>
      <c r="J87" s="157">
        <v>10000</v>
      </c>
      <c r="K87" s="148"/>
      <c r="L87" s="148"/>
      <c r="M87" s="157">
        <v>10000</v>
      </c>
      <c r="N87" s="12"/>
      <c r="O87" s="12"/>
      <c r="P87" s="12"/>
    </row>
    <row r="88" spans="1:16" s="72" customFormat="1" ht="84.75" customHeight="1">
      <c r="A88" s="10">
        <v>4</v>
      </c>
      <c r="B88" s="137" t="s">
        <v>754</v>
      </c>
      <c r="C88" s="39" t="s">
        <v>263</v>
      </c>
      <c r="D88" s="138" t="s">
        <v>765</v>
      </c>
      <c r="E88" s="10">
        <v>2026</v>
      </c>
      <c r="F88" s="10">
        <v>2028</v>
      </c>
      <c r="G88" s="138" t="s">
        <v>774</v>
      </c>
      <c r="H88" s="12"/>
      <c r="I88" s="158">
        <v>14900</v>
      </c>
      <c r="J88" s="158">
        <v>14900</v>
      </c>
      <c r="K88" s="148"/>
      <c r="L88" s="148"/>
      <c r="M88" s="158">
        <v>14900</v>
      </c>
      <c r="N88" s="12"/>
      <c r="O88" s="12"/>
      <c r="P88" s="12"/>
    </row>
    <row r="89" spans="1:16" s="72" customFormat="1" ht="84.75" customHeight="1">
      <c r="A89" s="10">
        <v>5</v>
      </c>
      <c r="B89" s="102" t="s">
        <v>755</v>
      </c>
      <c r="C89" s="39" t="s">
        <v>263</v>
      </c>
      <c r="D89" s="108" t="s">
        <v>572</v>
      </c>
      <c r="E89" s="10">
        <v>2026</v>
      </c>
      <c r="F89" s="10">
        <v>2028</v>
      </c>
      <c r="G89" s="108" t="s">
        <v>775</v>
      </c>
      <c r="H89" s="12"/>
      <c r="I89" s="157">
        <v>11900</v>
      </c>
      <c r="J89" s="157">
        <v>11900</v>
      </c>
      <c r="K89" s="148"/>
      <c r="L89" s="148"/>
      <c r="M89" s="157">
        <v>11900</v>
      </c>
      <c r="N89" s="12"/>
      <c r="O89" s="12"/>
      <c r="P89" s="12"/>
    </row>
    <row r="90" spans="1:16" s="72" customFormat="1" ht="163.5" customHeight="1">
      <c r="A90" s="10">
        <v>6</v>
      </c>
      <c r="B90" s="102" t="s">
        <v>756</v>
      </c>
      <c r="C90" s="39" t="s">
        <v>263</v>
      </c>
      <c r="D90" s="108" t="s">
        <v>308</v>
      </c>
      <c r="E90" s="10">
        <v>2026</v>
      </c>
      <c r="F90" s="10">
        <v>2028</v>
      </c>
      <c r="G90" s="108" t="s">
        <v>776</v>
      </c>
      <c r="H90" s="12"/>
      <c r="I90" s="157">
        <v>9800</v>
      </c>
      <c r="J90" s="157">
        <v>9800</v>
      </c>
      <c r="K90" s="148"/>
      <c r="L90" s="148"/>
      <c r="M90" s="157">
        <v>9800</v>
      </c>
      <c r="N90" s="12"/>
      <c r="O90" s="12"/>
      <c r="P90" s="12"/>
    </row>
    <row r="91" spans="1:16" s="72" customFormat="1" ht="154.5" customHeight="1">
      <c r="A91" s="10">
        <v>7</v>
      </c>
      <c r="B91" s="102" t="s">
        <v>757</v>
      </c>
      <c r="C91" s="39" t="s">
        <v>263</v>
      </c>
      <c r="D91" s="108" t="s">
        <v>766</v>
      </c>
      <c r="E91" s="10">
        <v>2026</v>
      </c>
      <c r="F91" s="10">
        <v>2028</v>
      </c>
      <c r="G91" s="108" t="s">
        <v>777</v>
      </c>
      <c r="H91" s="12"/>
      <c r="I91" s="157">
        <v>13500</v>
      </c>
      <c r="J91" s="157">
        <v>13500</v>
      </c>
      <c r="K91" s="148"/>
      <c r="L91" s="148"/>
      <c r="M91" s="157">
        <v>13500</v>
      </c>
      <c r="N91" s="12"/>
      <c r="O91" s="12"/>
      <c r="P91" s="12"/>
    </row>
    <row r="92" spans="1:16" s="13" customFormat="1" ht="111.75" customHeight="1">
      <c r="A92" s="10">
        <v>8</v>
      </c>
      <c r="B92" s="102" t="s">
        <v>758</v>
      </c>
      <c r="C92" s="39" t="s">
        <v>263</v>
      </c>
      <c r="D92" s="108" t="s">
        <v>574</v>
      </c>
      <c r="E92" s="10">
        <v>2026</v>
      </c>
      <c r="F92" s="10">
        <v>2028</v>
      </c>
      <c r="G92" s="108" t="s">
        <v>778</v>
      </c>
      <c r="H92" s="12"/>
      <c r="I92" s="157">
        <v>8500</v>
      </c>
      <c r="J92" s="157">
        <v>8500</v>
      </c>
      <c r="K92" s="148"/>
      <c r="L92" s="148"/>
      <c r="M92" s="157">
        <v>8500</v>
      </c>
      <c r="N92" s="12"/>
      <c r="O92" s="12"/>
      <c r="P92" s="12"/>
    </row>
    <row r="93" spans="1:16" s="13" customFormat="1" ht="57" customHeight="1">
      <c r="A93" s="333" t="s">
        <v>43</v>
      </c>
      <c r="B93" s="7" t="s">
        <v>51</v>
      </c>
      <c r="C93" s="11"/>
      <c r="D93" s="12"/>
      <c r="E93" s="12"/>
      <c r="F93" s="12"/>
      <c r="G93" s="12"/>
      <c r="H93" s="12"/>
      <c r="I93" s="43">
        <f>I96+I109+I117+I128</f>
        <v>389150</v>
      </c>
      <c r="J93" s="43">
        <f>J96+J109+J117+J128</f>
        <v>389150</v>
      </c>
      <c r="K93" s="43"/>
      <c r="L93" s="43"/>
      <c r="M93" s="43">
        <f>M96+M109+M117+M128</f>
        <v>389150</v>
      </c>
      <c r="N93" s="12"/>
      <c r="O93" s="12"/>
      <c r="P93" s="12"/>
    </row>
    <row r="94" spans="1:16" ht="90.75" customHeight="1">
      <c r="A94" s="10" t="s">
        <v>366</v>
      </c>
      <c r="B94" s="7" t="s">
        <v>806</v>
      </c>
      <c r="C94" s="128"/>
      <c r="D94" s="128"/>
      <c r="E94" s="128"/>
      <c r="F94" s="128"/>
      <c r="G94" s="128"/>
      <c r="H94" s="128"/>
      <c r="I94" s="128"/>
      <c r="J94" s="128"/>
      <c r="K94" s="128"/>
      <c r="L94" s="128"/>
      <c r="M94" s="128"/>
      <c r="N94" s="128"/>
      <c r="O94" s="128"/>
      <c r="P94" s="128"/>
    </row>
    <row r="95" spans="1:16" ht="94.5" customHeight="1">
      <c r="A95" s="351" t="s">
        <v>458</v>
      </c>
      <c r="B95" s="352" t="s">
        <v>807</v>
      </c>
      <c r="C95" s="128"/>
      <c r="D95" s="128"/>
      <c r="E95" s="128"/>
      <c r="F95" s="128"/>
      <c r="G95" s="128"/>
      <c r="H95" s="128"/>
      <c r="I95" s="128"/>
      <c r="J95" s="128"/>
      <c r="K95" s="128"/>
      <c r="L95" s="128"/>
      <c r="M95" s="128"/>
      <c r="N95" s="128"/>
      <c r="O95" s="128"/>
      <c r="P95" s="128"/>
    </row>
    <row r="96" spans="1:16" ht="42.75" customHeight="1">
      <c r="A96" s="98" t="s">
        <v>34</v>
      </c>
      <c r="B96" s="99" t="s">
        <v>565</v>
      </c>
      <c r="C96" s="128"/>
      <c r="D96" s="128"/>
      <c r="E96" s="128"/>
      <c r="F96" s="128"/>
      <c r="G96" s="128"/>
      <c r="H96" s="128"/>
      <c r="I96" s="190">
        <f>I97</f>
        <v>133950</v>
      </c>
      <c r="J96" s="190">
        <f t="shared" ref="J96:M97" si="1">J97</f>
        <v>133950</v>
      </c>
      <c r="K96" s="190"/>
      <c r="L96" s="190"/>
      <c r="M96" s="190">
        <f t="shared" si="1"/>
        <v>133950</v>
      </c>
      <c r="N96" s="128"/>
      <c r="O96" s="128"/>
      <c r="P96" s="128"/>
    </row>
    <row r="97" spans="1:18" ht="39.75" customHeight="1">
      <c r="A97" s="6">
        <v>2</v>
      </c>
      <c r="B97" s="7" t="s">
        <v>130</v>
      </c>
      <c r="C97" s="128"/>
      <c r="D97" s="128"/>
      <c r="E97" s="128"/>
      <c r="F97" s="128"/>
      <c r="G97" s="128"/>
      <c r="H97" s="128"/>
      <c r="I97" s="190">
        <f>I98</f>
        <v>133950</v>
      </c>
      <c r="J97" s="190">
        <f t="shared" si="1"/>
        <v>133950</v>
      </c>
      <c r="K97" s="190"/>
      <c r="L97" s="190"/>
      <c r="M97" s="190">
        <f t="shared" si="1"/>
        <v>133950</v>
      </c>
      <c r="N97" s="128"/>
      <c r="O97" s="128"/>
      <c r="P97" s="128"/>
    </row>
    <row r="98" spans="1:18" ht="54" customHeight="1">
      <c r="A98" s="6" t="s">
        <v>93</v>
      </c>
      <c r="B98" s="7" t="s">
        <v>131</v>
      </c>
      <c r="C98" s="128"/>
      <c r="D98" s="128"/>
      <c r="E98" s="128"/>
      <c r="F98" s="128"/>
      <c r="G98" s="128"/>
      <c r="H98" s="128"/>
      <c r="I98" s="190">
        <f>SUM(I99:I108)</f>
        <v>133950</v>
      </c>
      <c r="J98" s="190">
        <f t="shared" ref="J98:M98" si="2">SUM(J99:J108)</f>
        <v>133950</v>
      </c>
      <c r="K98" s="190"/>
      <c r="L98" s="190"/>
      <c r="M98" s="190">
        <f t="shared" si="2"/>
        <v>133950</v>
      </c>
      <c r="N98" s="128"/>
      <c r="O98" s="128"/>
      <c r="P98" s="128"/>
    </row>
    <row r="99" spans="1:18" s="13" customFormat="1" ht="125.25" customHeight="1">
      <c r="A99" s="10">
        <v>1</v>
      </c>
      <c r="B99" s="102" t="s">
        <v>686</v>
      </c>
      <c r="C99" s="39" t="s">
        <v>263</v>
      </c>
      <c r="D99" s="335" t="s">
        <v>689</v>
      </c>
      <c r="E99" s="10">
        <v>2026</v>
      </c>
      <c r="F99" s="10">
        <v>2028</v>
      </c>
      <c r="G99" s="108" t="s">
        <v>691</v>
      </c>
      <c r="H99" s="12"/>
      <c r="I99" s="150">
        <v>14000</v>
      </c>
      <c r="J99" s="150">
        <v>14000</v>
      </c>
      <c r="K99" s="148"/>
      <c r="L99" s="148"/>
      <c r="M99" s="150">
        <v>14000</v>
      </c>
      <c r="N99" s="12"/>
      <c r="O99" s="12"/>
      <c r="P99" s="12"/>
    </row>
    <row r="100" spans="1:18" s="13" customFormat="1" ht="87.75" customHeight="1">
      <c r="A100" s="10">
        <v>2</v>
      </c>
      <c r="B100" s="102" t="s">
        <v>687</v>
      </c>
      <c r="C100" s="39" t="s">
        <v>263</v>
      </c>
      <c r="D100" s="108" t="s">
        <v>183</v>
      </c>
      <c r="E100" s="10">
        <v>2026</v>
      </c>
      <c r="F100" s="10">
        <v>2028</v>
      </c>
      <c r="G100" s="108" t="s">
        <v>691</v>
      </c>
      <c r="H100" s="12"/>
      <c r="I100" s="150">
        <v>14500</v>
      </c>
      <c r="J100" s="150">
        <v>14500</v>
      </c>
      <c r="K100" s="148"/>
      <c r="L100" s="148"/>
      <c r="M100" s="150">
        <v>14500</v>
      </c>
      <c r="N100" s="12"/>
      <c r="O100" s="12"/>
      <c r="P100" s="12"/>
    </row>
    <row r="101" spans="1:18" s="13" customFormat="1" ht="94.5" customHeight="1">
      <c r="A101" s="10">
        <v>3</v>
      </c>
      <c r="B101" s="102" t="s">
        <v>688</v>
      </c>
      <c r="C101" s="39" t="s">
        <v>263</v>
      </c>
      <c r="D101" s="108" t="s">
        <v>638</v>
      </c>
      <c r="E101" s="10">
        <v>2026</v>
      </c>
      <c r="F101" s="10">
        <v>2028</v>
      </c>
      <c r="G101" s="108" t="s">
        <v>691</v>
      </c>
      <c r="H101" s="12"/>
      <c r="I101" s="150">
        <v>14500</v>
      </c>
      <c r="J101" s="150">
        <v>14500</v>
      </c>
      <c r="K101" s="148"/>
      <c r="L101" s="148"/>
      <c r="M101" s="150">
        <v>14500</v>
      </c>
      <c r="N101" s="12"/>
      <c r="O101" s="12"/>
      <c r="P101" s="12"/>
    </row>
    <row r="102" spans="1:18" s="13" customFormat="1" ht="141" customHeight="1">
      <c r="A102" s="10">
        <v>4</v>
      </c>
      <c r="B102" s="349" t="s">
        <v>733</v>
      </c>
      <c r="C102" s="133" t="s">
        <v>263</v>
      </c>
      <c r="D102" s="335" t="s">
        <v>737</v>
      </c>
      <c r="E102" s="134">
        <v>2026</v>
      </c>
      <c r="F102" s="134">
        <v>2028</v>
      </c>
      <c r="G102" s="335" t="s">
        <v>735</v>
      </c>
      <c r="H102" s="350"/>
      <c r="I102" s="188">
        <v>14950</v>
      </c>
      <c r="J102" s="188">
        <v>14950</v>
      </c>
      <c r="K102" s="156"/>
      <c r="L102" s="156"/>
      <c r="M102" s="188">
        <v>14950</v>
      </c>
      <c r="N102" s="135"/>
      <c r="O102" s="135"/>
      <c r="P102" s="135"/>
    </row>
    <row r="103" spans="1:18" s="13" customFormat="1" ht="75" customHeight="1">
      <c r="A103" s="10">
        <v>5</v>
      </c>
      <c r="B103" s="353" t="s">
        <v>747</v>
      </c>
      <c r="C103" s="39" t="s">
        <v>263</v>
      </c>
      <c r="D103" s="198" t="s">
        <v>300</v>
      </c>
      <c r="E103" s="10">
        <v>2026</v>
      </c>
      <c r="F103" s="10">
        <v>2028</v>
      </c>
      <c r="G103" s="198" t="s">
        <v>767</v>
      </c>
      <c r="H103" s="12"/>
      <c r="I103" s="189">
        <v>10500</v>
      </c>
      <c r="J103" s="189">
        <v>10500</v>
      </c>
      <c r="K103" s="148"/>
      <c r="L103" s="148"/>
      <c r="M103" s="189">
        <v>10500</v>
      </c>
      <c r="N103" s="12"/>
      <c r="O103" s="12"/>
      <c r="P103" s="12"/>
    </row>
    <row r="104" spans="1:18" s="13" customFormat="1" ht="162" customHeight="1">
      <c r="A104" s="10">
        <v>6</v>
      </c>
      <c r="B104" s="349" t="s">
        <v>748</v>
      </c>
      <c r="C104" s="133" t="s">
        <v>263</v>
      </c>
      <c r="D104" s="335" t="s">
        <v>304</v>
      </c>
      <c r="E104" s="134">
        <v>2026</v>
      </c>
      <c r="F104" s="134">
        <v>2028</v>
      </c>
      <c r="G104" s="335" t="s">
        <v>768</v>
      </c>
      <c r="H104" s="135"/>
      <c r="I104" s="188">
        <v>11500</v>
      </c>
      <c r="J104" s="188">
        <v>11500</v>
      </c>
      <c r="K104" s="156"/>
      <c r="L104" s="156"/>
      <c r="M104" s="188">
        <v>11500</v>
      </c>
      <c r="N104" s="135"/>
      <c r="O104" s="135"/>
      <c r="P104" s="135"/>
    </row>
    <row r="105" spans="1:18" s="13" customFormat="1" ht="161.25" customHeight="1">
      <c r="A105" s="10">
        <v>7</v>
      </c>
      <c r="B105" s="137" t="s">
        <v>749</v>
      </c>
      <c r="C105" s="90" t="s">
        <v>263</v>
      </c>
      <c r="D105" s="138" t="s">
        <v>638</v>
      </c>
      <c r="E105" s="91">
        <v>2026</v>
      </c>
      <c r="F105" s="91">
        <v>2028</v>
      </c>
      <c r="G105" s="138" t="s">
        <v>769</v>
      </c>
      <c r="H105" s="92"/>
      <c r="I105" s="158">
        <v>14900</v>
      </c>
      <c r="J105" s="158">
        <v>14900</v>
      </c>
      <c r="K105" s="149"/>
      <c r="L105" s="149"/>
      <c r="M105" s="158">
        <v>14900</v>
      </c>
      <c r="N105" s="92"/>
      <c r="O105" s="92"/>
      <c r="P105" s="92"/>
    </row>
    <row r="106" spans="1:18" s="13" customFormat="1" ht="107.25" customHeight="1">
      <c r="A106" s="10">
        <v>8</v>
      </c>
      <c r="B106" s="109" t="s">
        <v>750</v>
      </c>
      <c r="C106" s="39" t="s">
        <v>263</v>
      </c>
      <c r="D106" s="108" t="s">
        <v>761</v>
      </c>
      <c r="E106" s="10">
        <v>2026</v>
      </c>
      <c r="F106" s="10">
        <v>2028</v>
      </c>
      <c r="G106" s="108" t="s">
        <v>770</v>
      </c>
      <c r="H106" s="12"/>
      <c r="I106" s="157">
        <v>14900</v>
      </c>
      <c r="J106" s="157">
        <v>14900</v>
      </c>
      <c r="K106" s="148"/>
      <c r="L106" s="148"/>
      <c r="M106" s="157">
        <v>14900</v>
      </c>
      <c r="N106" s="12"/>
      <c r="O106" s="12"/>
      <c r="P106" s="12"/>
    </row>
    <row r="107" spans="1:18" s="13" customFormat="1" ht="168" customHeight="1">
      <c r="A107" s="10">
        <v>9</v>
      </c>
      <c r="B107" s="137" t="s">
        <v>759</v>
      </c>
      <c r="C107" s="90" t="s">
        <v>263</v>
      </c>
      <c r="D107" s="138" t="s">
        <v>645</v>
      </c>
      <c r="E107" s="91">
        <v>2026</v>
      </c>
      <c r="F107" s="91">
        <v>2028</v>
      </c>
      <c r="G107" s="138" t="s">
        <v>779</v>
      </c>
      <c r="H107" s="92"/>
      <c r="I107" s="158">
        <v>13200</v>
      </c>
      <c r="J107" s="158">
        <v>13200</v>
      </c>
      <c r="K107" s="149"/>
      <c r="L107" s="149"/>
      <c r="M107" s="158">
        <v>13200</v>
      </c>
      <c r="N107" s="92"/>
      <c r="O107" s="92"/>
      <c r="P107" s="92"/>
      <c r="R107" s="63"/>
    </row>
    <row r="108" spans="1:18" s="13" customFormat="1" ht="166.5" customHeight="1">
      <c r="A108" s="10">
        <v>10</v>
      </c>
      <c r="B108" s="197" t="s">
        <v>760</v>
      </c>
      <c r="C108" s="39" t="s">
        <v>263</v>
      </c>
      <c r="D108" s="198" t="s">
        <v>576</v>
      </c>
      <c r="E108" s="10">
        <v>2026</v>
      </c>
      <c r="F108" s="10">
        <v>2028</v>
      </c>
      <c r="G108" s="198" t="s">
        <v>780</v>
      </c>
      <c r="H108" s="12"/>
      <c r="I108" s="189">
        <v>11000</v>
      </c>
      <c r="J108" s="189">
        <v>11000</v>
      </c>
      <c r="K108" s="148"/>
      <c r="L108" s="148"/>
      <c r="M108" s="189">
        <v>11000</v>
      </c>
      <c r="N108" s="12"/>
      <c r="O108" s="12"/>
      <c r="P108" s="12"/>
    </row>
    <row r="109" spans="1:18" ht="30.75" customHeight="1">
      <c r="A109" s="6" t="s">
        <v>36</v>
      </c>
      <c r="B109" s="210" t="s">
        <v>562</v>
      </c>
      <c r="C109" s="128"/>
      <c r="D109" s="128"/>
      <c r="E109" s="128"/>
      <c r="F109" s="128"/>
      <c r="G109" s="128"/>
      <c r="H109" s="128"/>
      <c r="I109" s="199">
        <f>I110</f>
        <v>73800</v>
      </c>
      <c r="J109" s="199">
        <f t="shared" ref="J109:M110" si="3">J110</f>
        <v>73800</v>
      </c>
      <c r="K109" s="199"/>
      <c r="L109" s="199"/>
      <c r="M109" s="199">
        <f t="shared" si="3"/>
        <v>73800</v>
      </c>
      <c r="N109" s="128"/>
      <c r="O109" s="128"/>
      <c r="P109" s="128"/>
    </row>
    <row r="110" spans="1:18" ht="36.75" customHeight="1">
      <c r="A110" s="195">
        <v>2</v>
      </c>
      <c r="B110" s="196" t="s">
        <v>130</v>
      </c>
      <c r="C110" s="193"/>
      <c r="D110" s="193"/>
      <c r="E110" s="193"/>
      <c r="F110" s="193"/>
      <c r="G110" s="193"/>
      <c r="H110" s="193"/>
      <c r="I110" s="194">
        <f>I111</f>
        <v>73800</v>
      </c>
      <c r="J110" s="194">
        <f t="shared" si="3"/>
        <v>73800</v>
      </c>
      <c r="K110" s="194"/>
      <c r="L110" s="194"/>
      <c r="M110" s="194">
        <f t="shared" si="3"/>
        <v>73800</v>
      </c>
      <c r="N110" s="193"/>
      <c r="O110" s="193"/>
      <c r="P110" s="193"/>
    </row>
    <row r="111" spans="1:18" ht="54.75" customHeight="1">
      <c r="A111" s="6" t="s">
        <v>93</v>
      </c>
      <c r="B111" s="7" t="s">
        <v>131</v>
      </c>
      <c r="C111" s="128"/>
      <c r="D111" s="128"/>
      <c r="E111" s="128"/>
      <c r="F111" s="128"/>
      <c r="G111" s="128"/>
      <c r="H111" s="128"/>
      <c r="I111" s="190">
        <f>SUM(I112:I116)</f>
        <v>73800</v>
      </c>
      <c r="J111" s="190">
        <f>SUM(J112:J116)</f>
        <v>73800</v>
      </c>
      <c r="K111" s="190"/>
      <c r="L111" s="190"/>
      <c r="M111" s="190">
        <f>SUM(M112:M116)</f>
        <v>73800</v>
      </c>
      <c r="N111" s="128"/>
      <c r="O111" s="128"/>
      <c r="P111" s="128"/>
    </row>
    <row r="112" spans="1:18" s="13" customFormat="1" ht="91.5" customHeight="1">
      <c r="A112" s="10">
        <v>1</v>
      </c>
      <c r="B112" s="137" t="s">
        <v>623</v>
      </c>
      <c r="C112" s="39" t="s">
        <v>263</v>
      </c>
      <c r="D112" s="138" t="s">
        <v>640</v>
      </c>
      <c r="E112" s="10">
        <v>2026</v>
      </c>
      <c r="F112" s="10">
        <v>2030</v>
      </c>
      <c r="G112" s="138" t="s">
        <v>647</v>
      </c>
      <c r="H112" s="12"/>
      <c r="I112" s="158">
        <v>14950</v>
      </c>
      <c r="J112" s="158">
        <v>14950</v>
      </c>
      <c r="K112" s="148"/>
      <c r="L112" s="148"/>
      <c r="M112" s="158">
        <v>14950</v>
      </c>
      <c r="N112" s="12"/>
      <c r="O112" s="12"/>
      <c r="P112" s="12"/>
    </row>
    <row r="113" spans="1:16" s="13" customFormat="1" ht="54.75" customHeight="1">
      <c r="A113" s="10">
        <v>2</v>
      </c>
      <c r="B113" s="102" t="s">
        <v>621</v>
      </c>
      <c r="C113" s="39" t="s">
        <v>263</v>
      </c>
      <c r="D113" s="108" t="s">
        <v>639</v>
      </c>
      <c r="E113" s="10">
        <v>2026</v>
      </c>
      <c r="F113" s="10">
        <v>2030</v>
      </c>
      <c r="G113" s="108" t="s">
        <v>654</v>
      </c>
      <c r="H113" s="12"/>
      <c r="I113" s="157">
        <v>14950</v>
      </c>
      <c r="J113" s="157">
        <v>14950</v>
      </c>
      <c r="K113" s="148"/>
      <c r="L113" s="148"/>
      <c r="M113" s="157">
        <v>14950</v>
      </c>
      <c r="N113" s="12"/>
      <c r="O113" s="12"/>
      <c r="P113" s="12"/>
    </row>
    <row r="114" spans="1:16" s="13" customFormat="1" ht="88.5" customHeight="1">
      <c r="A114" s="10">
        <v>3</v>
      </c>
      <c r="B114" s="102" t="s">
        <v>624</v>
      </c>
      <c r="C114" s="39" t="s">
        <v>263</v>
      </c>
      <c r="D114" s="108" t="s">
        <v>641</v>
      </c>
      <c r="E114" s="10">
        <v>2026</v>
      </c>
      <c r="F114" s="10">
        <v>2030</v>
      </c>
      <c r="G114" s="108" t="s">
        <v>655</v>
      </c>
      <c r="H114" s="12"/>
      <c r="I114" s="157">
        <v>14950</v>
      </c>
      <c r="J114" s="157">
        <v>14950</v>
      </c>
      <c r="K114" s="148"/>
      <c r="L114" s="148"/>
      <c r="M114" s="157">
        <v>14950</v>
      </c>
      <c r="N114" s="12"/>
      <c r="O114" s="12"/>
      <c r="P114" s="12"/>
    </row>
    <row r="115" spans="1:16" s="13" customFormat="1" ht="63" customHeight="1">
      <c r="A115" s="10">
        <v>4</v>
      </c>
      <c r="B115" s="109" t="s">
        <v>625</v>
      </c>
      <c r="C115" s="39" t="s">
        <v>263</v>
      </c>
      <c r="D115" s="108" t="s">
        <v>641</v>
      </c>
      <c r="E115" s="10">
        <v>2026</v>
      </c>
      <c r="F115" s="10">
        <v>2030</v>
      </c>
      <c r="G115" s="108" t="s">
        <v>654</v>
      </c>
      <c r="H115" s="12"/>
      <c r="I115" s="157">
        <v>14950</v>
      </c>
      <c r="J115" s="157">
        <v>14950</v>
      </c>
      <c r="K115" s="148"/>
      <c r="L115" s="148"/>
      <c r="M115" s="157">
        <v>14950</v>
      </c>
      <c r="N115" s="12"/>
      <c r="O115" s="12"/>
      <c r="P115" s="12"/>
    </row>
    <row r="116" spans="1:16" s="13" customFormat="1" ht="65.25" customHeight="1">
      <c r="A116" s="10">
        <v>5</v>
      </c>
      <c r="B116" s="102" t="s">
        <v>633</v>
      </c>
      <c r="C116" s="39" t="s">
        <v>263</v>
      </c>
      <c r="D116" s="108" t="s">
        <v>645</v>
      </c>
      <c r="E116" s="10">
        <v>2026</v>
      </c>
      <c r="F116" s="10">
        <v>2030</v>
      </c>
      <c r="G116" s="108" t="s">
        <v>660</v>
      </c>
      <c r="H116" s="12"/>
      <c r="I116" s="157">
        <v>14000</v>
      </c>
      <c r="J116" s="157">
        <v>14000</v>
      </c>
      <c r="K116" s="148"/>
      <c r="L116" s="148"/>
      <c r="M116" s="157">
        <v>14000</v>
      </c>
      <c r="N116" s="12"/>
      <c r="O116" s="12"/>
      <c r="P116" s="12"/>
    </row>
    <row r="117" spans="1:16" ht="38.25" customHeight="1">
      <c r="A117" s="206" t="s">
        <v>52</v>
      </c>
      <c r="B117" s="99" t="s">
        <v>566</v>
      </c>
      <c r="C117" s="128"/>
      <c r="D117" s="128"/>
      <c r="E117" s="128"/>
      <c r="F117" s="128"/>
      <c r="G117" s="128"/>
      <c r="H117" s="128"/>
      <c r="I117" s="190">
        <f>I118</f>
        <v>111900</v>
      </c>
      <c r="J117" s="190">
        <f t="shared" ref="J117:M118" si="4">J118</f>
        <v>111900</v>
      </c>
      <c r="K117" s="190"/>
      <c r="L117" s="190"/>
      <c r="M117" s="190">
        <f t="shared" si="4"/>
        <v>111900</v>
      </c>
      <c r="N117" s="128"/>
      <c r="O117" s="128"/>
      <c r="P117" s="128"/>
    </row>
    <row r="118" spans="1:16" ht="38.25" customHeight="1">
      <c r="A118" s="6">
        <v>2</v>
      </c>
      <c r="B118" s="7" t="s">
        <v>130</v>
      </c>
      <c r="C118" s="128"/>
      <c r="D118" s="128"/>
      <c r="E118" s="128"/>
      <c r="F118" s="128"/>
      <c r="G118" s="128"/>
      <c r="H118" s="128"/>
      <c r="I118" s="190">
        <f>I119</f>
        <v>111900</v>
      </c>
      <c r="J118" s="190">
        <f t="shared" si="4"/>
        <v>111900</v>
      </c>
      <c r="K118" s="190"/>
      <c r="L118" s="190"/>
      <c r="M118" s="190">
        <f t="shared" si="4"/>
        <v>111900</v>
      </c>
      <c r="N118" s="128"/>
      <c r="O118" s="128"/>
      <c r="P118" s="128"/>
    </row>
    <row r="119" spans="1:16" ht="55.5" customHeight="1">
      <c r="A119" s="6" t="s">
        <v>93</v>
      </c>
      <c r="B119" s="7" t="s">
        <v>131</v>
      </c>
      <c r="C119" s="128"/>
      <c r="D119" s="128"/>
      <c r="E119" s="128"/>
      <c r="F119" s="128"/>
      <c r="G119" s="128"/>
      <c r="H119" s="128"/>
      <c r="I119" s="190">
        <f>SUM(I120:I127)</f>
        <v>111900</v>
      </c>
      <c r="J119" s="190">
        <f>SUM(J120:J127)</f>
        <v>111900</v>
      </c>
      <c r="K119" s="190"/>
      <c r="L119" s="190"/>
      <c r="M119" s="190">
        <f>SUM(M120:M127)</f>
        <v>111900</v>
      </c>
      <c r="N119" s="128"/>
      <c r="O119" s="128"/>
      <c r="P119" s="128"/>
    </row>
    <row r="120" spans="1:16" s="13" customFormat="1" ht="132.75" customHeight="1">
      <c r="A120" s="10">
        <v>1</v>
      </c>
      <c r="B120" s="11" t="s">
        <v>692</v>
      </c>
      <c r="C120" s="39" t="s">
        <v>263</v>
      </c>
      <c r="D120" s="39" t="s">
        <v>300</v>
      </c>
      <c r="E120" s="10">
        <v>2026</v>
      </c>
      <c r="F120" s="10">
        <v>2028</v>
      </c>
      <c r="G120" s="113" t="s">
        <v>693</v>
      </c>
      <c r="H120" s="12"/>
      <c r="I120" s="148">
        <v>11000</v>
      </c>
      <c r="J120" s="148">
        <v>11000</v>
      </c>
      <c r="K120" s="148"/>
      <c r="L120" s="148"/>
      <c r="M120" s="148">
        <v>11000</v>
      </c>
      <c r="N120" s="12"/>
      <c r="O120" s="12"/>
      <c r="P120" s="12"/>
    </row>
    <row r="121" spans="1:16" s="13" customFormat="1" ht="57" customHeight="1">
      <c r="A121" s="10">
        <v>2</v>
      </c>
      <c r="B121" s="341" t="s">
        <v>152</v>
      </c>
      <c r="C121" s="39" t="s">
        <v>263</v>
      </c>
      <c r="D121" s="12" t="s">
        <v>304</v>
      </c>
      <c r="E121" s="10">
        <v>2026</v>
      </c>
      <c r="F121" s="10">
        <v>2028</v>
      </c>
      <c r="G121" s="342" t="s">
        <v>696</v>
      </c>
      <c r="H121" s="343"/>
      <c r="I121" s="150">
        <v>10000</v>
      </c>
      <c r="J121" s="150">
        <v>10000</v>
      </c>
      <c r="K121" s="148"/>
      <c r="L121" s="148"/>
      <c r="M121" s="150">
        <v>10000</v>
      </c>
      <c r="N121" s="12"/>
      <c r="O121" s="12"/>
      <c r="P121" s="12"/>
    </row>
    <row r="122" spans="1:16" s="13" customFormat="1" ht="91.5" customHeight="1">
      <c r="A122" s="10">
        <v>3</v>
      </c>
      <c r="B122" s="354" t="s">
        <v>704</v>
      </c>
      <c r="C122" s="39" t="s">
        <v>263</v>
      </c>
      <c r="D122" s="39" t="s">
        <v>576</v>
      </c>
      <c r="E122" s="10">
        <v>2026</v>
      </c>
      <c r="F122" s="10">
        <v>2028</v>
      </c>
      <c r="G122" s="342" t="s">
        <v>717</v>
      </c>
      <c r="H122" s="12"/>
      <c r="I122" s="150">
        <v>14500</v>
      </c>
      <c r="J122" s="150">
        <v>14500</v>
      </c>
      <c r="K122" s="148"/>
      <c r="L122" s="148"/>
      <c r="M122" s="150">
        <v>14500</v>
      </c>
      <c r="N122" s="12"/>
      <c r="O122" s="12"/>
      <c r="P122" s="12"/>
    </row>
    <row r="123" spans="1:16" s="13" customFormat="1" ht="117.75" customHeight="1">
      <c r="A123" s="10">
        <v>4</v>
      </c>
      <c r="B123" s="348" t="s">
        <v>706</v>
      </c>
      <c r="C123" s="39" t="s">
        <v>263</v>
      </c>
      <c r="D123" s="39" t="s">
        <v>644</v>
      </c>
      <c r="E123" s="10">
        <v>2026</v>
      </c>
      <c r="F123" s="10">
        <v>2028</v>
      </c>
      <c r="G123" s="342" t="s">
        <v>725</v>
      </c>
      <c r="H123" s="12"/>
      <c r="I123" s="345">
        <v>14500</v>
      </c>
      <c r="J123" s="346">
        <v>14500</v>
      </c>
      <c r="K123" s="148"/>
      <c r="L123" s="148"/>
      <c r="M123" s="347">
        <v>14500</v>
      </c>
      <c r="N123" s="12"/>
      <c r="O123" s="12"/>
      <c r="P123" s="12"/>
    </row>
    <row r="124" spans="1:16" s="13" customFormat="1" ht="86.25" customHeight="1">
      <c r="A124" s="10">
        <v>5</v>
      </c>
      <c r="B124" s="354" t="s">
        <v>707</v>
      </c>
      <c r="C124" s="39" t="s">
        <v>263</v>
      </c>
      <c r="D124" s="39" t="s">
        <v>639</v>
      </c>
      <c r="E124" s="10">
        <v>2026</v>
      </c>
      <c r="F124" s="10">
        <v>2028</v>
      </c>
      <c r="G124" s="342" t="s">
        <v>726</v>
      </c>
      <c r="H124" s="12"/>
      <c r="I124" s="150">
        <v>14950</v>
      </c>
      <c r="J124" s="150">
        <v>14950</v>
      </c>
      <c r="K124" s="148"/>
      <c r="L124" s="148"/>
      <c r="M124" s="150">
        <v>14950</v>
      </c>
      <c r="N124" s="12"/>
      <c r="O124" s="12"/>
      <c r="P124" s="12"/>
    </row>
    <row r="125" spans="1:16" s="13" customFormat="1" ht="135.75" customHeight="1">
      <c r="A125" s="10">
        <v>6</v>
      </c>
      <c r="B125" s="354" t="s">
        <v>708</v>
      </c>
      <c r="C125" s="39" t="s">
        <v>263</v>
      </c>
      <c r="D125" s="10" t="s">
        <v>580</v>
      </c>
      <c r="E125" s="10">
        <v>2026</v>
      </c>
      <c r="F125" s="10">
        <v>2028</v>
      </c>
      <c r="G125" s="342" t="s">
        <v>727</v>
      </c>
      <c r="H125" s="12"/>
      <c r="I125" s="150">
        <v>28000</v>
      </c>
      <c r="J125" s="150">
        <v>28000</v>
      </c>
      <c r="K125" s="148"/>
      <c r="L125" s="148"/>
      <c r="M125" s="150">
        <v>28000</v>
      </c>
      <c r="N125" s="12"/>
      <c r="O125" s="12"/>
      <c r="P125" s="12"/>
    </row>
    <row r="126" spans="1:16" s="13" customFormat="1" ht="97.5" customHeight="1">
      <c r="A126" s="10">
        <v>7</v>
      </c>
      <c r="B126" s="354" t="s">
        <v>712</v>
      </c>
      <c r="C126" s="39" t="s">
        <v>263</v>
      </c>
      <c r="D126" s="39" t="s">
        <v>641</v>
      </c>
      <c r="E126" s="10">
        <v>2026</v>
      </c>
      <c r="F126" s="10">
        <v>2028</v>
      </c>
      <c r="G126" s="342" t="s">
        <v>720</v>
      </c>
      <c r="H126" s="12"/>
      <c r="I126" s="150">
        <v>14950</v>
      </c>
      <c r="J126" s="150">
        <v>14950</v>
      </c>
      <c r="K126" s="148"/>
      <c r="L126" s="148"/>
      <c r="M126" s="150">
        <v>14950</v>
      </c>
      <c r="N126" s="12"/>
      <c r="O126" s="12"/>
      <c r="P126" s="12"/>
    </row>
    <row r="127" spans="1:16" s="13" customFormat="1" ht="57" customHeight="1">
      <c r="A127" s="10">
        <v>8</v>
      </c>
      <c r="B127" s="355" t="s">
        <v>171</v>
      </c>
      <c r="C127" s="90" t="s">
        <v>263</v>
      </c>
      <c r="D127" s="90" t="s">
        <v>642</v>
      </c>
      <c r="E127" s="91">
        <v>2026</v>
      </c>
      <c r="F127" s="91">
        <v>2028</v>
      </c>
      <c r="G127" s="356" t="s">
        <v>721</v>
      </c>
      <c r="H127" s="92"/>
      <c r="I127" s="151">
        <v>4000</v>
      </c>
      <c r="J127" s="151">
        <v>4000</v>
      </c>
      <c r="K127" s="149"/>
      <c r="L127" s="149"/>
      <c r="M127" s="151">
        <v>4000</v>
      </c>
      <c r="N127" s="92"/>
      <c r="O127" s="92"/>
      <c r="P127" s="92"/>
    </row>
    <row r="128" spans="1:16" ht="47.25" customHeight="1">
      <c r="A128" s="202" t="s">
        <v>567</v>
      </c>
      <c r="B128" s="210" t="s">
        <v>591</v>
      </c>
      <c r="C128" s="128"/>
      <c r="D128" s="128"/>
      <c r="E128" s="128"/>
      <c r="F128" s="128"/>
      <c r="G128" s="128"/>
      <c r="H128" s="128"/>
      <c r="I128" s="190">
        <f>I129</f>
        <v>69500</v>
      </c>
      <c r="J128" s="190">
        <f t="shared" ref="J128:M129" si="5">J129</f>
        <v>69500</v>
      </c>
      <c r="K128" s="190"/>
      <c r="L128" s="190"/>
      <c r="M128" s="190">
        <f t="shared" si="5"/>
        <v>69500</v>
      </c>
      <c r="N128" s="128"/>
      <c r="O128" s="128"/>
      <c r="P128" s="128"/>
    </row>
    <row r="129" spans="1:16" ht="47.25" customHeight="1">
      <c r="A129" s="6">
        <v>2</v>
      </c>
      <c r="B129" s="7" t="s">
        <v>130</v>
      </c>
      <c r="C129" s="128"/>
      <c r="D129" s="128"/>
      <c r="E129" s="128"/>
      <c r="F129" s="128"/>
      <c r="G129" s="128"/>
      <c r="H129" s="128"/>
      <c r="I129" s="190">
        <f>I130</f>
        <v>69500</v>
      </c>
      <c r="J129" s="190">
        <f t="shared" si="5"/>
        <v>69500</v>
      </c>
      <c r="K129" s="190"/>
      <c r="L129" s="190"/>
      <c r="M129" s="190">
        <f t="shared" si="5"/>
        <v>69500</v>
      </c>
      <c r="N129" s="128"/>
      <c r="O129" s="128"/>
      <c r="P129" s="128"/>
    </row>
    <row r="130" spans="1:16" ht="57.75" customHeight="1">
      <c r="A130" s="6" t="s">
        <v>93</v>
      </c>
      <c r="B130" s="7" t="s">
        <v>131</v>
      </c>
      <c r="C130" s="128"/>
      <c r="D130" s="128"/>
      <c r="E130" s="128"/>
      <c r="F130" s="128"/>
      <c r="G130" s="128"/>
      <c r="H130" s="128"/>
      <c r="I130" s="190">
        <f>SUM(I131:I136)</f>
        <v>69500</v>
      </c>
      <c r="J130" s="190">
        <f t="shared" ref="J130:M130" si="6">SUM(J131:J136)</f>
        <v>69500</v>
      </c>
      <c r="K130" s="190"/>
      <c r="L130" s="190"/>
      <c r="M130" s="190">
        <f t="shared" si="6"/>
        <v>69500</v>
      </c>
      <c r="N130" s="128"/>
      <c r="O130" s="128"/>
      <c r="P130" s="128"/>
    </row>
    <row r="131" spans="1:16" s="13" customFormat="1" ht="120.75" customHeight="1">
      <c r="A131" s="10">
        <v>1</v>
      </c>
      <c r="B131" s="102" t="s">
        <v>666</v>
      </c>
      <c r="C131" s="39" t="s">
        <v>263</v>
      </c>
      <c r="D131" s="108" t="s">
        <v>641</v>
      </c>
      <c r="E131" s="10">
        <v>2026</v>
      </c>
      <c r="F131" s="10">
        <v>2030</v>
      </c>
      <c r="G131" s="108" t="s">
        <v>675</v>
      </c>
      <c r="H131" s="12"/>
      <c r="I131" s="148">
        <v>12500</v>
      </c>
      <c r="J131" s="148">
        <v>12500</v>
      </c>
      <c r="K131" s="148"/>
      <c r="L131" s="148"/>
      <c r="M131" s="148">
        <v>12500</v>
      </c>
      <c r="N131" s="12"/>
      <c r="O131" s="12"/>
      <c r="P131" s="12"/>
    </row>
    <row r="132" spans="1:16" s="13" customFormat="1" ht="118.5" customHeight="1">
      <c r="A132" s="10">
        <v>2</v>
      </c>
      <c r="B132" s="137" t="s">
        <v>795</v>
      </c>
      <c r="C132" s="39" t="s">
        <v>263</v>
      </c>
      <c r="D132" s="138" t="s">
        <v>641</v>
      </c>
      <c r="E132" s="10">
        <v>2026</v>
      </c>
      <c r="F132" s="10">
        <v>2030</v>
      </c>
      <c r="G132" s="138" t="s">
        <v>676</v>
      </c>
      <c r="H132" s="12"/>
      <c r="I132" s="148">
        <v>14500</v>
      </c>
      <c r="J132" s="148">
        <v>14500</v>
      </c>
      <c r="K132" s="148"/>
      <c r="L132" s="148"/>
      <c r="M132" s="148">
        <v>14500</v>
      </c>
      <c r="N132" s="12"/>
      <c r="O132" s="12"/>
      <c r="P132" s="12"/>
    </row>
    <row r="133" spans="1:16" s="13" customFormat="1" ht="119.25" customHeight="1">
      <c r="A133" s="10">
        <v>3</v>
      </c>
      <c r="B133" s="102" t="s">
        <v>801</v>
      </c>
      <c r="C133" s="39" t="s">
        <v>263</v>
      </c>
      <c r="D133" s="108" t="s">
        <v>672</v>
      </c>
      <c r="E133" s="10">
        <v>2026</v>
      </c>
      <c r="F133" s="10">
        <v>2030</v>
      </c>
      <c r="G133" s="108" t="s">
        <v>677</v>
      </c>
      <c r="H133" s="12"/>
      <c r="I133" s="148">
        <v>12000</v>
      </c>
      <c r="J133" s="148">
        <v>12000</v>
      </c>
      <c r="K133" s="148"/>
      <c r="L133" s="148"/>
      <c r="M133" s="148">
        <v>12000</v>
      </c>
      <c r="N133" s="12"/>
      <c r="O133" s="12"/>
      <c r="P133" s="12"/>
    </row>
    <row r="134" spans="1:16" s="13" customFormat="1" ht="112.5" customHeight="1">
      <c r="A134" s="10">
        <v>4</v>
      </c>
      <c r="B134" s="102" t="s">
        <v>799</v>
      </c>
      <c r="C134" s="39" t="s">
        <v>263</v>
      </c>
      <c r="D134" s="108" t="s">
        <v>673</v>
      </c>
      <c r="E134" s="10">
        <v>2026</v>
      </c>
      <c r="F134" s="10">
        <v>2030</v>
      </c>
      <c r="G134" s="108" t="s">
        <v>678</v>
      </c>
      <c r="H134" s="12"/>
      <c r="I134" s="148">
        <v>12000</v>
      </c>
      <c r="J134" s="148">
        <v>12000</v>
      </c>
      <c r="K134" s="148"/>
      <c r="L134" s="148"/>
      <c r="M134" s="148">
        <v>12000</v>
      </c>
      <c r="N134" s="12"/>
      <c r="O134" s="12"/>
      <c r="P134" s="12"/>
    </row>
    <row r="135" spans="1:16" s="13" customFormat="1" ht="87" customHeight="1">
      <c r="A135" s="10">
        <v>5</v>
      </c>
      <c r="B135" s="102" t="s">
        <v>665</v>
      </c>
      <c r="C135" s="39" t="s">
        <v>263</v>
      </c>
      <c r="D135" s="108" t="s">
        <v>671</v>
      </c>
      <c r="E135" s="10">
        <v>2026</v>
      </c>
      <c r="F135" s="10">
        <v>2030</v>
      </c>
      <c r="G135" s="108" t="s">
        <v>674</v>
      </c>
      <c r="H135" s="12"/>
      <c r="I135" s="148">
        <v>14500</v>
      </c>
      <c r="J135" s="148">
        <v>14500</v>
      </c>
      <c r="K135" s="148"/>
      <c r="L135" s="148"/>
      <c r="M135" s="148">
        <v>14500</v>
      </c>
      <c r="N135" s="12"/>
      <c r="O135" s="12"/>
      <c r="P135" s="12"/>
    </row>
    <row r="136" spans="1:16" s="13" customFormat="1" ht="62.25" customHeight="1">
      <c r="A136" s="10">
        <v>6</v>
      </c>
      <c r="B136" s="197" t="s">
        <v>592</v>
      </c>
      <c r="C136" s="39" t="s">
        <v>263</v>
      </c>
      <c r="D136" s="198" t="s">
        <v>180</v>
      </c>
      <c r="E136" s="10">
        <v>2026</v>
      </c>
      <c r="F136" s="10">
        <v>2030</v>
      </c>
      <c r="G136" s="198" t="s">
        <v>594</v>
      </c>
      <c r="H136" s="12"/>
      <c r="I136" s="148">
        <v>4000</v>
      </c>
      <c r="J136" s="148">
        <v>4000</v>
      </c>
      <c r="K136" s="148"/>
      <c r="L136" s="148"/>
      <c r="M136" s="148">
        <v>4000</v>
      </c>
      <c r="N136" s="12"/>
      <c r="O136" s="12"/>
      <c r="P136" s="12"/>
    </row>
  </sheetData>
  <mergeCells count="26">
    <mergeCell ref="A1:P1"/>
    <mergeCell ref="A2:P2"/>
    <mergeCell ref="A3:P3"/>
    <mergeCell ref="A4:P4"/>
    <mergeCell ref="A5:A11"/>
    <mergeCell ref="B5:B11"/>
    <mergeCell ref="C5:C11"/>
    <mergeCell ref="D5:D11"/>
    <mergeCell ref="E5:F6"/>
    <mergeCell ref="G5:G11"/>
    <mergeCell ref="H5:J6"/>
    <mergeCell ref="K5:L6"/>
    <mergeCell ref="M5:O6"/>
    <mergeCell ref="P5:P11"/>
    <mergeCell ref="E7:E11"/>
    <mergeCell ref="F7:F11"/>
    <mergeCell ref="H7:H11"/>
    <mergeCell ref="I7:J7"/>
    <mergeCell ref="K7:K11"/>
    <mergeCell ref="L7:L11"/>
    <mergeCell ref="M7:M11"/>
    <mergeCell ref="N7:O7"/>
    <mergeCell ref="I8:I11"/>
    <mergeCell ref="J8:J11"/>
    <mergeCell ref="N8:N11"/>
    <mergeCell ref="O8:O11"/>
  </mergeCells>
  <pageMargins left="0.39370078740157483" right="0.19685039370078741" top="0.39370078740157483" bottom="0.19685039370078741" header="0.31496062992125984" footer="0.31496062992125984"/>
  <pageSetup paperSize="9" scale="6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85" zoomScaleNormal="85" workbookViewId="0">
      <selection activeCell="J18" sqref="J18"/>
    </sheetView>
  </sheetViews>
  <sheetFormatPr defaultRowHeight="15.75"/>
  <cols>
    <col min="1" max="1" width="5.42578125" style="4" customWidth="1"/>
    <col min="2" max="2" width="35" style="2" customWidth="1"/>
    <col min="3" max="3" width="9.85546875" style="2" customWidth="1"/>
    <col min="4" max="7" width="9.140625" style="2"/>
    <col min="8" max="8" width="12.140625" style="2" customWidth="1"/>
    <col min="9" max="12" width="13" style="2" customWidth="1"/>
    <col min="13" max="16384" width="9.140625" style="2"/>
  </cols>
  <sheetData>
    <row r="1" spans="1:16" s="5" customFormat="1">
      <c r="A1" s="269" t="s">
        <v>443</v>
      </c>
      <c r="B1" s="269"/>
      <c r="C1" s="269"/>
      <c r="D1" s="269"/>
      <c r="E1" s="269"/>
      <c r="F1" s="269"/>
      <c r="G1" s="269"/>
      <c r="H1" s="269"/>
      <c r="I1" s="269"/>
      <c r="J1" s="269"/>
      <c r="K1" s="269"/>
      <c r="L1" s="269"/>
      <c r="M1" s="269"/>
      <c r="N1" s="269"/>
      <c r="O1" s="269"/>
      <c r="P1" s="269"/>
    </row>
    <row r="2" spans="1:16" ht="33" customHeight="1">
      <c r="A2" s="271" t="s">
        <v>444</v>
      </c>
      <c r="B2" s="272"/>
      <c r="C2" s="272"/>
      <c r="D2" s="272"/>
      <c r="E2" s="272"/>
      <c r="F2" s="272"/>
      <c r="G2" s="272"/>
      <c r="H2" s="272"/>
      <c r="I2" s="272"/>
      <c r="J2" s="272"/>
      <c r="K2" s="272"/>
      <c r="L2" s="272"/>
      <c r="M2" s="272"/>
      <c r="N2" s="272"/>
      <c r="O2" s="272"/>
      <c r="P2" s="272"/>
    </row>
    <row r="3" spans="1:16">
      <c r="A3" s="270" t="str">
        <f>'Bieu TH 21-25'!A3:V3</f>
        <v>(Kèm theo Báo cáo số 448/BC-UBND ngày 10/9/2024 của UBND huyện Tuần Giáo)</v>
      </c>
      <c r="B3" s="270"/>
      <c r="C3" s="270"/>
      <c r="D3" s="270"/>
      <c r="E3" s="270"/>
      <c r="F3" s="270"/>
      <c r="G3" s="270"/>
      <c r="H3" s="270"/>
      <c r="I3" s="270"/>
      <c r="J3" s="270"/>
      <c r="K3" s="270"/>
      <c r="L3" s="270"/>
      <c r="M3" s="270"/>
      <c r="N3" s="270"/>
      <c r="O3" s="270"/>
      <c r="P3" s="270"/>
    </row>
    <row r="4" spans="1:16">
      <c r="A4" s="273" t="s">
        <v>31</v>
      </c>
      <c r="B4" s="273"/>
      <c r="C4" s="273"/>
      <c r="D4" s="273"/>
      <c r="E4" s="273"/>
      <c r="F4" s="273"/>
      <c r="G4" s="273"/>
      <c r="H4" s="273"/>
      <c r="I4" s="273"/>
      <c r="J4" s="273"/>
      <c r="K4" s="273"/>
      <c r="L4" s="273"/>
      <c r="M4" s="273"/>
      <c r="N4" s="273"/>
      <c r="O4" s="273"/>
      <c r="P4" s="273"/>
    </row>
    <row r="5" spans="1:16" ht="15.75" customHeight="1">
      <c r="A5" s="268" t="s">
        <v>0</v>
      </c>
      <c r="B5" s="268" t="s">
        <v>1</v>
      </c>
      <c r="C5" s="255" t="s">
        <v>79</v>
      </c>
      <c r="D5" s="268" t="s">
        <v>2</v>
      </c>
      <c r="E5" s="258" t="s">
        <v>3</v>
      </c>
      <c r="F5" s="260"/>
      <c r="G5" s="255" t="s">
        <v>4</v>
      </c>
      <c r="H5" s="268" t="s">
        <v>126</v>
      </c>
      <c r="I5" s="268"/>
      <c r="J5" s="268"/>
      <c r="K5" s="268" t="s">
        <v>127</v>
      </c>
      <c r="L5" s="268"/>
      <c r="M5" s="258" t="s">
        <v>128</v>
      </c>
      <c r="N5" s="259"/>
      <c r="O5" s="260"/>
      <c r="P5" s="268" t="s">
        <v>13</v>
      </c>
    </row>
    <row r="6" spans="1:16" ht="36.75" customHeight="1">
      <c r="A6" s="268"/>
      <c r="B6" s="268"/>
      <c r="C6" s="256"/>
      <c r="D6" s="268"/>
      <c r="E6" s="261"/>
      <c r="F6" s="263"/>
      <c r="G6" s="256"/>
      <c r="H6" s="268"/>
      <c r="I6" s="268"/>
      <c r="J6" s="268"/>
      <c r="K6" s="268"/>
      <c r="L6" s="268"/>
      <c r="M6" s="261"/>
      <c r="N6" s="262"/>
      <c r="O6" s="263"/>
      <c r="P6" s="268"/>
    </row>
    <row r="7" spans="1:16" ht="15.75" customHeight="1">
      <c r="A7" s="268"/>
      <c r="B7" s="268"/>
      <c r="C7" s="256"/>
      <c r="D7" s="268"/>
      <c r="E7" s="255" t="s">
        <v>14</v>
      </c>
      <c r="F7" s="255" t="s">
        <v>15</v>
      </c>
      <c r="G7" s="256"/>
      <c r="H7" s="268" t="s">
        <v>16</v>
      </c>
      <c r="I7" s="268" t="s">
        <v>17</v>
      </c>
      <c r="J7" s="268"/>
      <c r="K7" s="268" t="s">
        <v>18</v>
      </c>
      <c r="L7" s="268" t="s">
        <v>439</v>
      </c>
      <c r="M7" s="274" t="s">
        <v>23</v>
      </c>
      <c r="N7" s="264" t="s">
        <v>24</v>
      </c>
      <c r="O7" s="264"/>
      <c r="P7" s="268"/>
    </row>
    <row r="8" spans="1:16" ht="15.75" customHeight="1">
      <c r="A8" s="268"/>
      <c r="B8" s="268"/>
      <c r="C8" s="256"/>
      <c r="D8" s="268"/>
      <c r="E8" s="256"/>
      <c r="F8" s="256"/>
      <c r="G8" s="256"/>
      <c r="H8" s="268"/>
      <c r="I8" s="268" t="s">
        <v>18</v>
      </c>
      <c r="J8" s="268" t="s">
        <v>440</v>
      </c>
      <c r="K8" s="268"/>
      <c r="L8" s="268"/>
      <c r="M8" s="275"/>
      <c r="N8" s="265" t="s">
        <v>26</v>
      </c>
      <c r="O8" s="265" t="s">
        <v>27</v>
      </c>
      <c r="P8" s="268"/>
    </row>
    <row r="9" spans="1:16" ht="15.75" customHeight="1">
      <c r="A9" s="268"/>
      <c r="B9" s="268"/>
      <c r="C9" s="256"/>
      <c r="D9" s="268"/>
      <c r="E9" s="256"/>
      <c r="F9" s="256"/>
      <c r="G9" s="256"/>
      <c r="H9" s="268"/>
      <c r="I9" s="268"/>
      <c r="J9" s="268"/>
      <c r="K9" s="268"/>
      <c r="L9" s="268"/>
      <c r="M9" s="275"/>
      <c r="N9" s="266"/>
      <c r="O9" s="266"/>
      <c r="P9" s="268"/>
    </row>
    <row r="10" spans="1:16">
      <c r="A10" s="268"/>
      <c r="B10" s="268"/>
      <c r="C10" s="256"/>
      <c r="D10" s="268"/>
      <c r="E10" s="256"/>
      <c r="F10" s="256"/>
      <c r="G10" s="256"/>
      <c r="H10" s="268"/>
      <c r="I10" s="268"/>
      <c r="J10" s="268"/>
      <c r="K10" s="268"/>
      <c r="L10" s="268"/>
      <c r="M10" s="275"/>
      <c r="N10" s="266"/>
      <c r="O10" s="266"/>
      <c r="P10" s="268"/>
    </row>
    <row r="11" spans="1:16" ht="51.75" customHeight="1">
      <c r="A11" s="268"/>
      <c r="B11" s="268"/>
      <c r="C11" s="257"/>
      <c r="D11" s="268"/>
      <c r="E11" s="257"/>
      <c r="F11" s="257"/>
      <c r="G11" s="257"/>
      <c r="H11" s="268"/>
      <c r="I11" s="268"/>
      <c r="J11" s="268"/>
      <c r="K11" s="268"/>
      <c r="L11" s="268"/>
      <c r="M11" s="276"/>
      <c r="N11" s="267"/>
      <c r="O11" s="267"/>
      <c r="P11" s="268"/>
    </row>
    <row r="12" spans="1:16">
      <c r="A12" s="1">
        <v>1</v>
      </c>
      <c r="B12" s="1">
        <v>2</v>
      </c>
      <c r="C12" s="1">
        <v>3</v>
      </c>
      <c r="D12" s="1">
        <v>4</v>
      </c>
      <c r="E12" s="1">
        <v>5</v>
      </c>
      <c r="F12" s="1">
        <v>6</v>
      </c>
      <c r="G12" s="1">
        <v>7</v>
      </c>
      <c r="H12" s="1">
        <v>8</v>
      </c>
      <c r="I12" s="1">
        <v>9</v>
      </c>
      <c r="J12" s="1">
        <v>10</v>
      </c>
      <c r="K12" s="1">
        <v>11</v>
      </c>
      <c r="L12" s="1">
        <v>12</v>
      </c>
      <c r="M12" s="1">
        <v>13</v>
      </c>
      <c r="N12" s="1">
        <v>14</v>
      </c>
      <c r="O12" s="1">
        <v>15</v>
      </c>
      <c r="P12" s="1">
        <v>16</v>
      </c>
    </row>
    <row r="13" spans="1:16" s="17" customFormat="1">
      <c r="A13" s="14" t="s">
        <v>34</v>
      </c>
      <c r="B13" s="15" t="s">
        <v>445</v>
      </c>
      <c r="C13" s="15"/>
      <c r="D13" s="16"/>
      <c r="E13" s="16"/>
      <c r="F13" s="16"/>
      <c r="G13" s="16"/>
      <c r="H13" s="16"/>
      <c r="I13" s="16"/>
      <c r="J13" s="16"/>
      <c r="K13" s="16"/>
      <c r="L13" s="16"/>
      <c r="M13" s="16"/>
      <c r="N13" s="16"/>
      <c r="O13" s="16"/>
      <c r="P13" s="16"/>
    </row>
    <row r="14" spans="1:16" s="9" customFormat="1" ht="47.25">
      <c r="A14" s="6">
        <v>1</v>
      </c>
      <c r="B14" s="7" t="s">
        <v>129</v>
      </c>
      <c r="C14" s="7"/>
      <c r="D14" s="8"/>
      <c r="E14" s="8"/>
      <c r="F14" s="8"/>
      <c r="G14" s="8"/>
      <c r="H14" s="8"/>
      <c r="I14" s="8"/>
      <c r="J14" s="8"/>
      <c r="K14" s="8"/>
      <c r="L14" s="8"/>
      <c r="M14" s="8"/>
      <c r="N14" s="8"/>
      <c r="O14" s="8"/>
      <c r="P14" s="8"/>
    </row>
    <row r="15" spans="1:16" s="13" customFormat="1">
      <c r="A15" s="10"/>
      <c r="B15" s="11" t="s">
        <v>40</v>
      </c>
      <c r="C15" s="11"/>
      <c r="D15" s="12"/>
      <c r="E15" s="12"/>
      <c r="F15" s="12"/>
      <c r="G15" s="12"/>
      <c r="H15" s="12"/>
      <c r="I15" s="12"/>
      <c r="J15" s="12"/>
      <c r="K15" s="12"/>
      <c r="L15" s="12"/>
      <c r="M15" s="12"/>
      <c r="N15" s="12"/>
      <c r="O15" s="12"/>
      <c r="P15" s="12"/>
    </row>
    <row r="16" spans="1:16" s="13" customFormat="1">
      <c r="A16" s="10"/>
      <c r="B16" s="11"/>
      <c r="C16" s="11"/>
      <c r="D16" s="12"/>
      <c r="E16" s="12"/>
      <c r="F16" s="12"/>
      <c r="G16" s="12"/>
      <c r="H16" s="12"/>
      <c r="I16" s="12"/>
      <c r="J16" s="12"/>
      <c r="K16" s="12"/>
      <c r="L16" s="12"/>
      <c r="M16" s="12"/>
      <c r="N16" s="12"/>
      <c r="O16" s="12"/>
      <c r="P16" s="12"/>
    </row>
    <row r="17" spans="1:16" s="9" customFormat="1" ht="31.5">
      <c r="A17" s="6">
        <v>2</v>
      </c>
      <c r="B17" s="7" t="s">
        <v>130</v>
      </c>
      <c r="C17" s="7"/>
      <c r="D17" s="8"/>
      <c r="E17" s="8"/>
      <c r="F17" s="8"/>
      <c r="G17" s="8"/>
      <c r="H17" s="8"/>
      <c r="I17" s="8"/>
      <c r="J17" s="8"/>
      <c r="K17" s="8"/>
      <c r="L17" s="8"/>
      <c r="M17" s="8"/>
      <c r="N17" s="8"/>
      <c r="O17" s="8"/>
      <c r="P17" s="8"/>
    </row>
    <row r="18" spans="1:16" s="9" customFormat="1" ht="47.25">
      <c r="A18" s="6" t="s">
        <v>93</v>
      </c>
      <c r="B18" s="7" t="s">
        <v>131</v>
      </c>
      <c r="C18" s="7"/>
      <c r="D18" s="8"/>
      <c r="E18" s="8"/>
      <c r="F18" s="8"/>
      <c r="G18" s="8"/>
      <c r="H18" s="8"/>
      <c r="I18" s="8"/>
      <c r="J18" s="8"/>
      <c r="K18" s="8"/>
      <c r="L18" s="8"/>
      <c r="M18" s="8"/>
      <c r="N18" s="8"/>
      <c r="O18" s="8"/>
      <c r="P18" s="8"/>
    </row>
    <row r="19" spans="1:16" s="13" customFormat="1">
      <c r="A19" s="10"/>
      <c r="B19" s="11" t="s">
        <v>40</v>
      </c>
      <c r="C19" s="11"/>
      <c r="D19" s="12"/>
      <c r="E19" s="12"/>
      <c r="F19" s="12"/>
      <c r="G19" s="12"/>
      <c r="H19" s="12"/>
      <c r="I19" s="12"/>
      <c r="J19" s="12"/>
      <c r="K19" s="12"/>
      <c r="L19" s="12"/>
      <c r="M19" s="12"/>
      <c r="N19" s="12"/>
      <c r="O19" s="12"/>
      <c r="P19" s="12"/>
    </row>
    <row r="20" spans="1:16" s="13" customFormat="1">
      <c r="A20" s="10"/>
      <c r="B20" s="11"/>
      <c r="C20" s="11"/>
      <c r="D20" s="12"/>
      <c r="E20" s="12"/>
      <c r="F20" s="12"/>
      <c r="G20" s="12"/>
      <c r="H20" s="12"/>
      <c r="I20" s="12"/>
      <c r="J20" s="12"/>
      <c r="K20" s="12"/>
      <c r="L20" s="12"/>
      <c r="M20" s="12"/>
      <c r="N20" s="12"/>
      <c r="O20" s="12"/>
      <c r="P20" s="12"/>
    </row>
    <row r="21" spans="1:16" s="9" customFormat="1" ht="31.5">
      <c r="A21" s="6" t="s">
        <v>94</v>
      </c>
      <c r="B21" s="7" t="s">
        <v>132</v>
      </c>
      <c r="C21" s="7"/>
      <c r="D21" s="8"/>
      <c r="E21" s="8"/>
      <c r="F21" s="8"/>
      <c r="G21" s="8"/>
      <c r="H21" s="8"/>
      <c r="I21" s="8"/>
      <c r="J21" s="8"/>
      <c r="K21" s="8"/>
      <c r="L21" s="8"/>
      <c r="M21" s="8"/>
      <c r="N21" s="8"/>
      <c r="O21" s="8"/>
      <c r="P21" s="8"/>
    </row>
    <row r="22" spans="1:16" s="13" customFormat="1">
      <c r="A22" s="10"/>
      <c r="B22" s="11" t="s">
        <v>40</v>
      </c>
      <c r="C22" s="11"/>
      <c r="D22" s="12"/>
      <c r="E22" s="12"/>
      <c r="F22" s="12"/>
      <c r="G22" s="12"/>
      <c r="H22" s="12"/>
      <c r="I22" s="12"/>
      <c r="J22" s="12"/>
      <c r="K22" s="12"/>
      <c r="L22" s="12"/>
      <c r="M22" s="12"/>
      <c r="N22" s="12"/>
      <c r="O22" s="12"/>
      <c r="P22" s="12"/>
    </row>
    <row r="23" spans="1:16" s="13" customFormat="1">
      <c r="A23" s="10"/>
      <c r="B23" s="11"/>
      <c r="C23" s="11"/>
      <c r="D23" s="12"/>
      <c r="E23" s="12"/>
      <c r="F23" s="12"/>
      <c r="G23" s="12"/>
      <c r="H23" s="12"/>
      <c r="I23" s="12"/>
      <c r="J23" s="12"/>
      <c r="K23" s="12"/>
      <c r="L23" s="12"/>
      <c r="M23" s="12"/>
      <c r="N23" s="12"/>
      <c r="O23" s="12"/>
      <c r="P23" s="12"/>
    </row>
    <row r="24" spans="1:16" s="13" customFormat="1" ht="31.5">
      <c r="A24" s="6">
        <v>3</v>
      </c>
      <c r="B24" s="7" t="s">
        <v>133</v>
      </c>
      <c r="C24" s="11"/>
      <c r="D24" s="12"/>
      <c r="E24" s="12"/>
      <c r="F24" s="12"/>
      <c r="G24" s="12"/>
      <c r="H24" s="12"/>
      <c r="I24" s="12"/>
      <c r="J24" s="12"/>
      <c r="K24" s="12"/>
      <c r="L24" s="12"/>
      <c r="M24" s="12"/>
      <c r="N24" s="12"/>
      <c r="O24" s="12"/>
      <c r="P24" s="12"/>
    </row>
    <row r="25" spans="1:16" s="13" customFormat="1">
      <c r="A25" s="10"/>
      <c r="B25" s="11" t="s">
        <v>40</v>
      </c>
      <c r="C25" s="11"/>
      <c r="D25" s="12"/>
      <c r="E25" s="12"/>
      <c r="F25" s="12"/>
      <c r="G25" s="12"/>
      <c r="H25" s="12"/>
      <c r="I25" s="12"/>
      <c r="J25" s="12"/>
      <c r="K25" s="12"/>
      <c r="L25" s="12"/>
      <c r="M25" s="12"/>
      <c r="N25" s="12"/>
      <c r="O25" s="12"/>
      <c r="P25" s="12"/>
    </row>
    <row r="26" spans="1:16" s="13" customFormat="1">
      <c r="A26" s="10"/>
      <c r="B26" s="11"/>
      <c r="C26" s="11"/>
      <c r="D26" s="12"/>
      <c r="E26" s="12"/>
      <c r="F26" s="12"/>
      <c r="G26" s="12"/>
      <c r="H26" s="12"/>
      <c r="I26" s="12"/>
      <c r="J26" s="12"/>
      <c r="K26" s="12"/>
      <c r="L26" s="12"/>
      <c r="M26" s="12"/>
      <c r="N26" s="12"/>
      <c r="O26" s="12"/>
      <c r="P26" s="12"/>
    </row>
    <row r="27" spans="1:16" s="13" customFormat="1">
      <c r="A27" s="10"/>
      <c r="B27" s="11"/>
      <c r="C27" s="11"/>
      <c r="D27" s="12"/>
      <c r="E27" s="12"/>
      <c r="F27" s="12"/>
      <c r="G27" s="12"/>
      <c r="H27" s="12"/>
      <c r="I27" s="12"/>
      <c r="J27" s="12"/>
      <c r="K27" s="12"/>
      <c r="L27" s="12"/>
      <c r="M27" s="12"/>
      <c r="N27" s="12"/>
      <c r="O27" s="12"/>
      <c r="P27" s="12"/>
    </row>
    <row r="28" spans="1:16" s="13" customFormat="1">
      <c r="A28" s="10"/>
      <c r="B28" s="11"/>
      <c r="C28" s="11"/>
      <c r="D28" s="12"/>
      <c r="E28" s="12"/>
      <c r="F28" s="12"/>
      <c r="G28" s="12"/>
      <c r="H28" s="12"/>
      <c r="I28" s="12"/>
      <c r="J28" s="12"/>
      <c r="K28" s="12"/>
      <c r="L28" s="12"/>
      <c r="M28" s="12"/>
      <c r="N28" s="12"/>
      <c r="O28" s="12"/>
      <c r="P28" s="12"/>
    </row>
    <row r="30" spans="1:16">
      <c r="B30" s="2" t="s">
        <v>92</v>
      </c>
    </row>
  </sheetData>
  <mergeCells count="26">
    <mergeCell ref="N7:O7"/>
    <mergeCell ref="I8:I11"/>
    <mergeCell ref="J8:J11"/>
    <mergeCell ref="N8:N11"/>
    <mergeCell ref="O8:O11"/>
    <mergeCell ref="H7:H11"/>
    <mergeCell ref="I7:J7"/>
    <mergeCell ref="K7:K11"/>
    <mergeCell ref="L7:L11"/>
    <mergeCell ref="M7:M11"/>
    <mergeCell ref="A1:P1"/>
    <mergeCell ref="A2:P2"/>
    <mergeCell ref="A3:P3"/>
    <mergeCell ref="A4:P4"/>
    <mergeCell ref="A5:A11"/>
    <mergeCell ref="B5:B11"/>
    <mergeCell ref="C5:C11"/>
    <mergeCell ref="D5:D11"/>
    <mergeCell ref="E5:F6"/>
    <mergeCell ref="G5:G11"/>
    <mergeCell ref="H5:J6"/>
    <mergeCell ref="K5:L6"/>
    <mergeCell ref="M5:O6"/>
    <mergeCell ref="P5:P11"/>
    <mergeCell ref="E7:E11"/>
    <mergeCell ref="F7: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4"/>
  <sheetViews>
    <sheetView view="pageBreakPreview" topLeftCell="M21" zoomScale="40" zoomScaleNormal="40" zoomScaleSheetLayoutView="40" workbookViewId="0">
      <selection activeCell="AT41" sqref="AT41"/>
    </sheetView>
  </sheetViews>
  <sheetFormatPr defaultColWidth="9.140625" defaultRowHeight="15.75"/>
  <cols>
    <col min="1" max="1" width="5.42578125" style="4" customWidth="1"/>
    <col min="2" max="2" width="35" style="2" customWidth="1"/>
    <col min="3" max="3" width="9.85546875" style="2" customWidth="1"/>
    <col min="4" max="4" width="10.42578125" style="2" customWidth="1"/>
    <col min="5" max="6" width="9.140625" style="2"/>
    <col min="7" max="7" width="15.42578125" style="2" customWidth="1"/>
    <col min="8" max="8" width="12.140625" style="2" customWidth="1"/>
    <col min="9" max="9" width="13" style="2" customWidth="1"/>
    <col min="10" max="10" width="11.28515625" style="2" customWidth="1"/>
    <col min="11" max="12" width="13" style="2" customWidth="1"/>
    <col min="13" max="13" width="12.42578125" style="2" customWidth="1"/>
    <col min="14" max="15" width="9.140625" style="2"/>
    <col min="16" max="19" width="11.5703125" style="2" customWidth="1"/>
    <col min="20" max="20" width="13.85546875" style="2" customWidth="1"/>
    <col min="21" max="24" width="11.5703125" style="2" customWidth="1"/>
    <col min="25" max="25" width="15.28515625" style="2" customWidth="1"/>
    <col min="26" max="26" width="10.42578125" style="2" customWidth="1"/>
    <col min="27" max="29" width="11.5703125" style="2" customWidth="1"/>
    <col min="30" max="30" width="13.85546875" style="2" customWidth="1"/>
    <col min="31" max="31" width="9.140625" style="2" customWidth="1"/>
    <col min="32" max="34" width="11.5703125" style="2" customWidth="1"/>
    <col min="35" max="35" width="14" style="2" customWidth="1"/>
    <col min="36" max="39" width="10.7109375" style="2" customWidth="1"/>
    <col min="40" max="40" width="12.42578125" style="2" customWidth="1"/>
    <col min="41" max="41" width="9.140625" style="2"/>
    <col min="42" max="42" width="14.7109375" style="2" customWidth="1"/>
    <col min="43" max="16384" width="9.140625" style="2"/>
  </cols>
  <sheetData>
    <row r="1" spans="1:44" s="5" customFormat="1">
      <c r="A1" s="269" t="s">
        <v>44</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row>
    <row r="2" spans="1:44" ht="33" customHeight="1">
      <c r="A2" s="271" t="s">
        <v>78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row>
    <row r="3" spans="1:44">
      <c r="A3" s="270" t="str">
        <f>'Bieu TH 21-25'!A3</f>
        <v>(Kèm theo Báo cáo số 448/BC-UBND ngày 10/9/2024 của UBND huyện Tuần Giáo)</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row>
    <row r="4" spans="1:44">
      <c r="A4" s="273" t="s">
        <v>31</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row>
    <row r="5" spans="1:44" ht="15.75" customHeight="1">
      <c r="A5" s="313" t="s">
        <v>0</v>
      </c>
      <c r="B5" s="313" t="s">
        <v>1</v>
      </c>
      <c r="C5" s="314" t="s">
        <v>79</v>
      </c>
      <c r="D5" s="313" t="s">
        <v>2</v>
      </c>
      <c r="E5" s="315" t="s">
        <v>3</v>
      </c>
      <c r="F5" s="316"/>
      <c r="G5" s="314" t="s">
        <v>4</v>
      </c>
      <c r="H5" s="313" t="s">
        <v>5</v>
      </c>
      <c r="I5" s="313"/>
      <c r="J5" s="313"/>
      <c r="K5" s="313" t="s">
        <v>6</v>
      </c>
      <c r="L5" s="313"/>
      <c r="M5" s="315" t="s">
        <v>80</v>
      </c>
      <c r="N5" s="317"/>
      <c r="O5" s="316"/>
      <c r="P5" s="410" t="s">
        <v>71</v>
      </c>
      <c r="Q5" s="411"/>
      <c r="R5" s="411"/>
      <c r="S5" s="411"/>
      <c r="T5" s="411"/>
      <c r="U5" s="411"/>
      <c r="V5" s="411"/>
      <c r="W5" s="411"/>
      <c r="X5" s="411"/>
      <c r="Y5" s="411"/>
      <c r="Z5" s="411"/>
      <c r="AA5" s="411"/>
      <c r="AB5" s="411"/>
      <c r="AC5" s="411"/>
      <c r="AD5" s="411"/>
      <c r="AE5" s="411"/>
      <c r="AF5" s="411"/>
      <c r="AG5" s="411"/>
      <c r="AH5" s="411"/>
      <c r="AI5" s="411"/>
      <c r="AJ5" s="411"/>
      <c r="AK5" s="411"/>
      <c r="AL5" s="411"/>
      <c r="AM5" s="411"/>
      <c r="AN5" s="412"/>
      <c r="AO5" s="313" t="s">
        <v>13</v>
      </c>
    </row>
    <row r="6" spans="1:44" ht="36.75" customHeight="1">
      <c r="A6" s="313"/>
      <c r="B6" s="313"/>
      <c r="C6" s="318"/>
      <c r="D6" s="313"/>
      <c r="E6" s="319"/>
      <c r="F6" s="320"/>
      <c r="G6" s="318"/>
      <c r="H6" s="313"/>
      <c r="I6" s="313"/>
      <c r="J6" s="313"/>
      <c r="K6" s="313"/>
      <c r="L6" s="313"/>
      <c r="M6" s="319"/>
      <c r="N6" s="321"/>
      <c r="O6" s="320"/>
      <c r="P6" s="410" t="s">
        <v>8</v>
      </c>
      <c r="Q6" s="411"/>
      <c r="R6" s="411"/>
      <c r="S6" s="411"/>
      <c r="T6" s="412"/>
      <c r="U6" s="410" t="s">
        <v>9</v>
      </c>
      <c r="V6" s="411"/>
      <c r="W6" s="411"/>
      <c r="X6" s="411"/>
      <c r="Y6" s="412"/>
      <c r="Z6" s="410" t="s">
        <v>10</v>
      </c>
      <c r="AA6" s="411"/>
      <c r="AB6" s="411"/>
      <c r="AC6" s="411"/>
      <c r="AD6" s="412"/>
      <c r="AE6" s="410" t="s">
        <v>11</v>
      </c>
      <c r="AF6" s="411"/>
      <c r="AG6" s="411"/>
      <c r="AH6" s="411"/>
      <c r="AI6" s="412"/>
      <c r="AJ6" s="410" t="s">
        <v>12</v>
      </c>
      <c r="AK6" s="411"/>
      <c r="AL6" s="411"/>
      <c r="AM6" s="411"/>
      <c r="AN6" s="412"/>
      <c r="AO6" s="313"/>
    </row>
    <row r="7" spans="1:44" ht="15.75" customHeight="1">
      <c r="A7" s="313"/>
      <c r="B7" s="313"/>
      <c r="C7" s="318"/>
      <c r="D7" s="313"/>
      <c r="E7" s="314" t="s">
        <v>14</v>
      </c>
      <c r="F7" s="314" t="s">
        <v>15</v>
      </c>
      <c r="G7" s="318"/>
      <c r="H7" s="313" t="s">
        <v>16</v>
      </c>
      <c r="I7" s="313" t="s">
        <v>17</v>
      </c>
      <c r="J7" s="313"/>
      <c r="K7" s="313" t="s">
        <v>18</v>
      </c>
      <c r="L7" s="313" t="s">
        <v>19</v>
      </c>
      <c r="M7" s="322" t="s">
        <v>23</v>
      </c>
      <c r="N7" s="323" t="s">
        <v>24</v>
      </c>
      <c r="O7" s="323"/>
      <c r="P7" s="313" t="s">
        <v>20</v>
      </c>
      <c r="Q7" s="313"/>
      <c r="R7" s="410" t="s">
        <v>21</v>
      </c>
      <c r="S7" s="411"/>
      <c r="T7" s="412"/>
      <c r="U7" s="410" t="s">
        <v>20</v>
      </c>
      <c r="V7" s="412"/>
      <c r="W7" s="410" t="s">
        <v>21</v>
      </c>
      <c r="X7" s="411"/>
      <c r="Y7" s="412"/>
      <c r="Z7" s="410" t="s">
        <v>20</v>
      </c>
      <c r="AA7" s="412"/>
      <c r="AB7" s="410" t="s">
        <v>21</v>
      </c>
      <c r="AC7" s="411"/>
      <c r="AD7" s="412"/>
      <c r="AE7" s="410" t="s">
        <v>20</v>
      </c>
      <c r="AF7" s="412"/>
      <c r="AG7" s="410" t="s">
        <v>74</v>
      </c>
      <c r="AH7" s="411"/>
      <c r="AI7" s="412"/>
      <c r="AJ7" s="410" t="s">
        <v>22</v>
      </c>
      <c r="AK7" s="412"/>
      <c r="AL7" s="410" t="s">
        <v>74</v>
      </c>
      <c r="AM7" s="411"/>
      <c r="AN7" s="412"/>
      <c r="AO7" s="313"/>
    </row>
    <row r="8" spans="1:44" ht="15.75" customHeight="1">
      <c r="A8" s="313"/>
      <c r="B8" s="313"/>
      <c r="C8" s="318"/>
      <c r="D8" s="313"/>
      <c r="E8" s="318"/>
      <c r="F8" s="318"/>
      <c r="G8" s="318"/>
      <c r="H8" s="313"/>
      <c r="I8" s="313" t="s">
        <v>18</v>
      </c>
      <c r="J8" s="313" t="s">
        <v>19</v>
      </c>
      <c r="K8" s="313"/>
      <c r="L8" s="313"/>
      <c r="M8" s="324"/>
      <c r="N8" s="325" t="s">
        <v>26</v>
      </c>
      <c r="O8" s="325" t="s">
        <v>27</v>
      </c>
      <c r="P8" s="314" t="s">
        <v>23</v>
      </c>
      <c r="Q8" s="314" t="s">
        <v>32</v>
      </c>
      <c r="R8" s="314" t="s">
        <v>23</v>
      </c>
      <c r="S8" s="410" t="s">
        <v>25</v>
      </c>
      <c r="T8" s="412"/>
      <c r="U8" s="314" t="s">
        <v>23</v>
      </c>
      <c r="V8" s="314" t="s">
        <v>33</v>
      </c>
      <c r="W8" s="314" t="s">
        <v>23</v>
      </c>
      <c r="X8" s="410" t="s">
        <v>25</v>
      </c>
      <c r="Y8" s="412"/>
      <c r="Z8" s="314" t="s">
        <v>23</v>
      </c>
      <c r="AA8" s="314" t="s">
        <v>83</v>
      </c>
      <c r="AB8" s="314" t="s">
        <v>23</v>
      </c>
      <c r="AC8" s="410" t="s">
        <v>25</v>
      </c>
      <c r="AD8" s="412"/>
      <c r="AE8" s="314" t="s">
        <v>23</v>
      </c>
      <c r="AF8" s="314" t="s">
        <v>86</v>
      </c>
      <c r="AG8" s="314" t="s">
        <v>23</v>
      </c>
      <c r="AH8" s="410" t="s">
        <v>25</v>
      </c>
      <c r="AI8" s="412"/>
      <c r="AJ8" s="314" t="s">
        <v>23</v>
      </c>
      <c r="AK8" s="314" t="s">
        <v>89</v>
      </c>
      <c r="AL8" s="314" t="s">
        <v>23</v>
      </c>
      <c r="AM8" s="410" t="s">
        <v>25</v>
      </c>
      <c r="AN8" s="412"/>
      <c r="AO8" s="313"/>
    </row>
    <row r="9" spans="1:44" ht="15.75" customHeight="1">
      <c r="A9" s="313"/>
      <c r="B9" s="313"/>
      <c r="C9" s="318"/>
      <c r="D9" s="313"/>
      <c r="E9" s="318"/>
      <c r="F9" s="318"/>
      <c r="G9" s="318"/>
      <c r="H9" s="313"/>
      <c r="I9" s="313"/>
      <c r="J9" s="313"/>
      <c r="K9" s="313"/>
      <c r="L9" s="313"/>
      <c r="M9" s="324"/>
      <c r="N9" s="326"/>
      <c r="O9" s="326"/>
      <c r="P9" s="318"/>
      <c r="Q9" s="318"/>
      <c r="R9" s="318"/>
      <c r="S9" s="314" t="s">
        <v>81</v>
      </c>
      <c r="T9" s="314" t="s">
        <v>99</v>
      </c>
      <c r="U9" s="318"/>
      <c r="V9" s="318"/>
      <c r="W9" s="318"/>
      <c r="X9" s="314" t="s">
        <v>82</v>
      </c>
      <c r="Y9" s="314" t="s">
        <v>100</v>
      </c>
      <c r="Z9" s="318"/>
      <c r="AA9" s="318"/>
      <c r="AB9" s="318"/>
      <c r="AC9" s="314" t="s">
        <v>85</v>
      </c>
      <c r="AD9" s="314" t="s">
        <v>101</v>
      </c>
      <c r="AE9" s="318"/>
      <c r="AF9" s="318"/>
      <c r="AG9" s="318"/>
      <c r="AH9" s="314" t="s">
        <v>87</v>
      </c>
      <c r="AI9" s="314" t="s">
        <v>102</v>
      </c>
      <c r="AJ9" s="318"/>
      <c r="AK9" s="318"/>
      <c r="AL9" s="318"/>
      <c r="AM9" s="314" t="s">
        <v>90</v>
      </c>
      <c r="AN9" s="314" t="s">
        <v>103</v>
      </c>
      <c r="AO9" s="313"/>
    </row>
    <row r="10" spans="1:44">
      <c r="A10" s="313"/>
      <c r="B10" s="313"/>
      <c r="C10" s="318"/>
      <c r="D10" s="313"/>
      <c r="E10" s="318"/>
      <c r="F10" s="318"/>
      <c r="G10" s="318"/>
      <c r="H10" s="313"/>
      <c r="I10" s="313"/>
      <c r="J10" s="313"/>
      <c r="K10" s="313"/>
      <c r="L10" s="313"/>
      <c r="M10" s="324"/>
      <c r="N10" s="326"/>
      <c r="O10" s="326"/>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3"/>
    </row>
    <row r="11" spans="1:44" ht="51.75" customHeight="1">
      <c r="A11" s="313"/>
      <c r="B11" s="313"/>
      <c r="C11" s="327"/>
      <c r="D11" s="313"/>
      <c r="E11" s="327"/>
      <c r="F11" s="327"/>
      <c r="G11" s="327"/>
      <c r="H11" s="313"/>
      <c r="I11" s="313"/>
      <c r="J11" s="313"/>
      <c r="K11" s="313"/>
      <c r="L11" s="313"/>
      <c r="M11" s="328"/>
      <c r="N11" s="329"/>
      <c r="O11" s="329"/>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13"/>
    </row>
    <row r="12" spans="1:44" ht="31.5">
      <c r="A12" s="330">
        <v>1</v>
      </c>
      <c r="B12" s="330">
        <v>2</v>
      </c>
      <c r="C12" s="330">
        <v>3</v>
      </c>
      <c r="D12" s="330">
        <v>4</v>
      </c>
      <c r="E12" s="330">
        <v>5</v>
      </c>
      <c r="F12" s="330">
        <v>6</v>
      </c>
      <c r="G12" s="330">
        <v>7</v>
      </c>
      <c r="H12" s="330">
        <v>8</v>
      </c>
      <c r="I12" s="330">
        <v>9</v>
      </c>
      <c r="J12" s="330">
        <v>10</v>
      </c>
      <c r="K12" s="330">
        <v>11</v>
      </c>
      <c r="L12" s="330">
        <v>12</v>
      </c>
      <c r="M12" s="413">
        <v>13</v>
      </c>
      <c r="N12" s="330">
        <v>14</v>
      </c>
      <c r="O12" s="330">
        <v>15</v>
      </c>
      <c r="P12" s="330">
        <v>16</v>
      </c>
      <c r="Q12" s="330">
        <v>17</v>
      </c>
      <c r="R12" s="330" t="s">
        <v>28</v>
      </c>
      <c r="S12" s="330">
        <v>19</v>
      </c>
      <c r="T12" s="330">
        <v>20</v>
      </c>
      <c r="U12" s="330">
        <v>21</v>
      </c>
      <c r="V12" s="330">
        <v>22</v>
      </c>
      <c r="W12" s="330" t="s">
        <v>29</v>
      </c>
      <c r="X12" s="330">
        <v>24</v>
      </c>
      <c r="Y12" s="330">
        <v>25</v>
      </c>
      <c r="Z12" s="330">
        <v>26</v>
      </c>
      <c r="AA12" s="330">
        <v>27</v>
      </c>
      <c r="AB12" s="330" t="s">
        <v>84</v>
      </c>
      <c r="AC12" s="330">
        <v>29</v>
      </c>
      <c r="AD12" s="330">
        <v>30</v>
      </c>
      <c r="AE12" s="330">
        <v>31</v>
      </c>
      <c r="AF12" s="330">
        <v>32</v>
      </c>
      <c r="AG12" s="330" t="s">
        <v>88</v>
      </c>
      <c r="AH12" s="330">
        <v>34</v>
      </c>
      <c r="AI12" s="330">
        <v>35</v>
      </c>
      <c r="AJ12" s="330">
        <v>36</v>
      </c>
      <c r="AK12" s="330">
        <v>37</v>
      </c>
      <c r="AL12" s="330" t="s">
        <v>91</v>
      </c>
      <c r="AM12" s="330">
        <v>39</v>
      </c>
      <c r="AN12" s="330">
        <v>40</v>
      </c>
      <c r="AO12" s="330">
        <v>41</v>
      </c>
    </row>
    <row r="13" spans="1:44" s="9" customFormat="1" ht="31.5" customHeight="1">
      <c r="A13" s="6" t="s">
        <v>41</v>
      </c>
      <c r="B13" s="7" t="s">
        <v>35</v>
      </c>
      <c r="C13" s="7"/>
      <c r="D13" s="8"/>
      <c r="E13" s="8"/>
      <c r="F13" s="8"/>
      <c r="G13" s="8"/>
      <c r="H13" s="8"/>
      <c r="I13" s="43">
        <f t="shared" ref="I13:AN13" si="0">I14+I26+I33</f>
        <v>296843.283</v>
      </c>
      <c r="J13" s="43">
        <f t="shared" si="0"/>
        <v>207164.08499999999</v>
      </c>
      <c r="K13" s="43">
        <f t="shared" si="0"/>
        <v>155771.89200000002</v>
      </c>
      <c r="L13" s="43">
        <f t="shared" si="0"/>
        <v>155771.89200000002</v>
      </c>
      <c r="M13" s="43">
        <f t="shared" si="0"/>
        <v>42814.192999999999</v>
      </c>
      <c r="N13" s="43">
        <f t="shared" si="0"/>
        <v>0</v>
      </c>
      <c r="O13" s="43">
        <f t="shared" si="0"/>
        <v>0</v>
      </c>
      <c r="P13" s="43">
        <f t="shared" si="0"/>
        <v>0</v>
      </c>
      <c r="Q13" s="43">
        <f t="shared" si="0"/>
        <v>0</v>
      </c>
      <c r="R13" s="43">
        <f t="shared" si="0"/>
        <v>0</v>
      </c>
      <c r="S13" s="43">
        <f t="shared" si="0"/>
        <v>0</v>
      </c>
      <c r="T13" s="43">
        <f t="shared" si="0"/>
        <v>0</v>
      </c>
      <c r="U13" s="43">
        <f t="shared" si="0"/>
        <v>20850.391</v>
      </c>
      <c r="V13" s="43">
        <f t="shared" si="0"/>
        <v>0</v>
      </c>
      <c r="W13" s="43">
        <f t="shared" si="0"/>
        <v>20561.665000000001</v>
      </c>
      <c r="X13" s="43">
        <f t="shared" si="0"/>
        <v>20561.665000000001</v>
      </c>
      <c r="Y13" s="43">
        <f t="shared" si="0"/>
        <v>0</v>
      </c>
      <c r="Z13" s="43">
        <f t="shared" si="0"/>
        <v>2541.8020000000001</v>
      </c>
      <c r="AA13" s="43">
        <f t="shared" si="0"/>
        <v>0</v>
      </c>
      <c r="AB13" s="43">
        <f t="shared" si="0"/>
        <v>2541.8020000000001</v>
      </c>
      <c r="AC13" s="43">
        <f t="shared" si="0"/>
        <v>2541.8020000000001</v>
      </c>
      <c r="AD13" s="43">
        <f t="shared" si="0"/>
        <v>0</v>
      </c>
      <c r="AE13" s="43">
        <f t="shared" si="0"/>
        <v>700</v>
      </c>
      <c r="AF13" s="43">
        <f t="shared" si="0"/>
        <v>0</v>
      </c>
      <c r="AG13" s="43">
        <f t="shared" si="0"/>
        <v>700</v>
      </c>
      <c r="AH13" s="43">
        <f t="shared" si="0"/>
        <v>700</v>
      </c>
      <c r="AI13" s="43">
        <f t="shared" si="0"/>
        <v>0</v>
      </c>
      <c r="AJ13" s="43">
        <f t="shared" si="0"/>
        <v>18722</v>
      </c>
      <c r="AK13" s="43">
        <f t="shared" si="0"/>
        <v>0</v>
      </c>
      <c r="AL13" s="43">
        <f t="shared" si="0"/>
        <v>18722</v>
      </c>
      <c r="AM13" s="43">
        <f t="shared" si="0"/>
        <v>18722</v>
      </c>
      <c r="AN13" s="43">
        <f t="shared" si="0"/>
        <v>0</v>
      </c>
      <c r="AO13" s="8"/>
      <c r="AP13" s="83"/>
      <c r="AR13" s="86"/>
    </row>
    <row r="14" spans="1:44" s="9" customFormat="1" ht="54" customHeight="1">
      <c r="A14" s="6">
        <v>1</v>
      </c>
      <c r="B14" s="7" t="s">
        <v>38</v>
      </c>
      <c r="C14" s="7"/>
      <c r="D14" s="8"/>
      <c r="E14" s="8"/>
      <c r="F14" s="8"/>
      <c r="G14" s="8"/>
      <c r="H14" s="8"/>
      <c r="I14" s="43">
        <f>SUM(I15:I25)</f>
        <v>218843.283</v>
      </c>
      <c r="J14" s="43">
        <f t="shared" ref="J14:AN14" si="1">SUM(J15:J25)</f>
        <v>159595.08499999999</v>
      </c>
      <c r="K14" s="43">
        <f t="shared" si="1"/>
        <v>155471.89200000002</v>
      </c>
      <c r="L14" s="43">
        <f t="shared" si="1"/>
        <v>155471.89200000002</v>
      </c>
      <c r="M14" s="43">
        <f t="shared" si="1"/>
        <v>4123.1930000000002</v>
      </c>
      <c r="N14" s="43">
        <f t="shared" si="1"/>
        <v>0</v>
      </c>
      <c r="O14" s="43">
        <f t="shared" si="1"/>
        <v>0</v>
      </c>
      <c r="P14" s="43">
        <f t="shared" si="1"/>
        <v>0</v>
      </c>
      <c r="Q14" s="43">
        <f t="shared" si="1"/>
        <v>0</v>
      </c>
      <c r="R14" s="43">
        <f t="shared" si="1"/>
        <v>0</v>
      </c>
      <c r="S14" s="43">
        <f t="shared" si="1"/>
        <v>0</v>
      </c>
      <c r="T14" s="43">
        <f t="shared" si="1"/>
        <v>0</v>
      </c>
      <c r="U14" s="43">
        <f t="shared" si="1"/>
        <v>4081.3910000000005</v>
      </c>
      <c r="V14" s="43">
        <f t="shared" si="1"/>
        <v>0</v>
      </c>
      <c r="W14" s="43">
        <f t="shared" si="1"/>
        <v>3792.665</v>
      </c>
      <c r="X14" s="43">
        <f t="shared" si="1"/>
        <v>3792.665</v>
      </c>
      <c r="Y14" s="43">
        <f t="shared" si="1"/>
        <v>0</v>
      </c>
      <c r="Z14" s="43">
        <f t="shared" si="1"/>
        <v>41.802</v>
      </c>
      <c r="AA14" s="43">
        <f t="shared" si="1"/>
        <v>0</v>
      </c>
      <c r="AB14" s="43">
        <f t="shared" si="1"/>
        <v>41.802</v>
      </c>
      <c r="AC14" s="43">
        <f t="shared" si="1"/>
        <v>41.802</v>
      </c>
      <c r="AD14" s="43">
        <f t="shared" si="1"/>
        <v>0</v>
      </c>
      <c r="AE14" s="43">
        <f t="shared" si="1"/>
        <v>0</v>
      </c>
      <c r="AF14" s="43">
        <f t="shared" si="1"/>
        <v>0</v>
      </c>
      <c r="AG14" s="43">
        <f t="shared" si="1"/>
        <v>0</v>
      </c>
      <c r="AH14" s="43">
        <f t="shared" si="1"/>
        <v>0</v>
      </c>
      <c r="AI14" s="43">
        <f t="shared" si="1"/>
        <v>0</v>
      </c>
      <c r="AJ14" s="43">
        <f t="shared" si="1"/>
        <v>0</v>
      </c>
      <c r="AK14" s="43">
        <f t="shared" si="1"/>
        <v>0</v>
      </c>
      <c r="AL14" s="43">
        <f t="shared" si="1"/>
        <v>0</v>
      </c>
      <c r="AM14" s="43">
        <f t="shared" si="1"/>
        <v>0</v>
      </c>
      <c r="AN14" s="43">
        <f t="shared" si="1"/>
        <v>0</v>
      </c>
      <c r="AO14" s="8"/>
      <c r="AP14" s="83"/>
    </row>
    <row r="15" spans="1:44" s="9" customFormat="1" ht="54" customHeight="1">
      <c r="A15" s="10">
        <v>1</v>
      </c>
      <c r="B15" s="446" t="s">
        <v>402</v>
      </c>
      <c r="C15" s="11" t="s">
        <v>263</v>
      </c>
      <c r="D15" s="100" t="s">
        <v>412</v>
      </c>
      <c r="E15" s="8"/>
      <c r="F15" s="8"/>
      <c r="G15" s="8"/>
      <c r="H15" s="8"/>
      <c r="I15" s="447">
        <v>4535</v>
      </c>
      <c r="J15" s="447">
        <v>4535</v>
      </c>
      <c r="K15" s="40">
        <f>J15-M15</f>
        <v>4301.232</v>
      </c>
      <c r="L15" s="40">
        <f>K15</f>
        <v>4301.232</v>
      </c>
      <c r="M15" s="12">
        <v>233.768</v>
      </c>
      <c r="N15" s="8"/>
      <c r="O15" s="8"/>
      <c r="P15" s="8"/>
      <c r="Q15" s="8"/>
      <c r="R15" s="8"/>
      <c r="S15" s="8"/>
      <c r="T15" s="8"/>
      <c r="U15" s="12">
        <v>233.768</v>
      </c>
      <c r="V15" s="8"/>
      <c r="W15" s="12">
        <v>233.768</v>
      </c>
      <c r="X15" s="12">
        <v>233.768</v>
      </c>
      <c r="Y15" s="8"/>
      <c r="Z15" s="8"/>
      <c r="AA15" s="8"/>
      <c r="AB15" s="8"/>
      <c r="AC15" s="8"/>
      <c r="AD15" s="8"/>
      <c r="AE15" s="8"/>
      <c r="AF15" s="8"/>
      <c r="AG15" s="8"/>
      <c r="AH15" s="8"/>
      <c r="AI15" s="8"/>
      <c r="AJ15" s="8"/>
      <c r="AK15" s="8"/>
      <c r="AL15" s="8"/>
      <c r="AM15" s="8"/>
      <c r="AN15" s="8"/>
      <c r="AO15" s="8"/>
    </row>
    <row r="16" spans="1:44" s="9" customFormat="1" ht="54" customHeight="1">
      <c r="A16" s="10">
        <v>2</v>
      </c>
      <c r="B16" s="446" t="s">
        <v>403</v>
      </c>
      <c r="C16" s="11" t="s">
        <v>263</v>
      </c>
      <c r="D16" s="100" t="s">
        <v>190</v>
      </c>
      <c r="E16" s="8"/>
      <c r="F16" s="8"/>
      <c r="G16" s="8"/>
      <c r="H16" s="8"/>
      <c r="I16" s="447">
        <v>7300</v>
      </c>
      <c r="J16" s="447">
        <v>7300</v>
      </c>
      <c r="K16" s="40">
        <f t="shared" ref="K16:K24" si="2">J16-M16</f>
        <v>7265.634</v>
      </c>
      <c r="L16" s="40">
        <f t="shared" ref="L16:L24" si="3">K16</f>
        <v>7265.634</v>
      </c>
      <c r="M16" s="12">
        <v>34.366</v>
      </c>
      <c r="N16" s="8"/>
      <c r="O16" s="8"/>
      <c r="P16" s="8"/>
      <c r="Q16" s="8"/>
      <c r="R16" s="8"/>
      <c r="S16" s="8"/>
      <c r="T16" s="8"/>
      <c r="U16" s="12">
        <v>34.366</v>
      </c>
      <c r="V16" s="8"/>
      <c r="W16" s="12">
        <v>34.366</v>
      </c>
      <c r="X16" s="12">
        <v>34.366</v>
      </c>
      <c r="Y16" s="8"/>
      <c r="Z16" s="8"/>
      <c r="AA16" s="8"/>
      <c r="AB16" s="8"/>
      <c r="AC16" s="8"/>
      <c r="AD16" s="8"/>
      <c r="AE16" s="8"/>
      <c r="AF16" s="8"/>
      <c r="AG16" s="8"/>
      <c r="AH16" s="8"/>
      <c r="AI16" s="8"/>
      <c r="AJ16" s="8"/>
      <c r="AK16" s="8"/>
      <c r="AL16" s="8"/>
      <c r="AM16" s="8"/>
      <c r="AN16" s="8"/>
      <c r="AO16" s="8"/>
    </row>
    <row r="17" spans="1:42" s="9" customFormat="1" ht="54" customHeight="1">
      <c r="A17" s="10">
        <v>3</v>
      </c>
      <c r="B17" s="446" t="s">
        <v>404</v>
      </c>
      <c r="C17" s="11" t="s">
        <v>263</v>
      </c>
      <c r="D17" s="100" t="s">
        <v>413</v>
      </c>
      <c r="E17" s="8"/>
      <c r="F17" s="8"/>
      <c r="G17" s="8"/>
      <c r="H17" s="8"/>
      <c r="I17" s="447">
        <v>9200</v>
      </c>
      <c r="J17" s="447">
        <v>9200</v>
      </c>
      <c r="K17" s="40">
        <f t="shared" si="2"/>
        <v>8877.3520000000008</v>
      </c>
      <c r="L17" s="40">
        <f t="shared" si="3"/>
        <v>8877.3520000000008</v>
      </c>
      <c r="M17" s="12">
        <v>322.64800000000002</v>
      </c>
      <c r="N17" s="8"/>
      <c r="O17" s="8"/>
      <c r="P17" s="8"/>
      <c r="Q17" s="8"/>
      <c r="R17" s="8"/>
      <c r="S17" s="8"/>
      <c r="T17" s="8"/>
      <c r="U17" s="12">
        <v>322.64800000000002</v>
      </c>
      <c r="V17" s="8"/>
      <c r="W17" s="12">
        <v>322.64800000000002</v>
      </c>
      <c r="X17" s="12">
        <v>322.64800000000002</v>
      </c>
      <c r="Y17" s="8"/>
      <c r="Z17" s="8"/>
      <c r="AA17" s="8"/>
      <c r="AB17" s="8"/>
      <c r="AC17" s="8"/>
      <c r="AD17" s="8"/>
      <c r="AE17" s="8"/>
      <c r="AF17" s="8"/>
      <c r="AG17" s="8"/>
      <c r="AH17" s="8"/>
      <c r="AI17" s="8"/>
      <c r="AJ17" s="8"/>
      <c r="AK17" s="8"/>
      <c r="AL17" s="8"/>
      <c r="AM17" s="8"/>
      <c r="AN17" s="8"/>
      <c r="AO17" s="8"/>
    </row>
    <row r="18" spans="1:42" s="9" customFormat="1" ht="54" customHeight="1">
      <c r="A18" s="10">
        <v>4</v>
      </c>
      <c r="B18" s="446" t="s">
        <v>405</v>
      </c>
      <c r="C18" s="11" t="s">
        <v>263</v>
      </c>
      <c r="D18" s="100" t="s">
        <v>177</v>
      </c>
      <c r="E18" s="8"/>
      <c r="F18" s="8"/>
      <c r="G18" s="8"/>
      <c r="H18" s="8"/>
      <c r="I18" s="447">
        <v>30566</v>
      </c>
      <c r="J18" s="447">
        <v>30566</v>
      </c>
      <c r="K18" s="40">
        <f t="shared" si="2"/>
        <v>29756.296999999999</v>
      </c>
      <c r="L18" s="40">
        <f t="shared" si="3"/>
        <v>29756.296999999999</v>
      </c>
      <c r="M18" s="12">
        <v>809.70299999999997</v>
      </c>
      <c r="N18" s="8"/>
      <c r="O18" s="8"/>
      <c r="P18" s="8"/>
      <c r="Q18" s="8"/>
      <c r="R18" s="8"/>
      <c r="S18" s="8"/>
      <c r="T18" s="8"/>
      <c r="U18" s="12">
        <v>809.70299999999997</v>
      </c>
      <c r="V18" s="8"/>
      <c r="W18" s="12">
        <v>793.7</v>
      </c>
      <c r="X18" s="12">
        <v>793.7</v>
      </c>
      <c r="Y18" s="8"/>
      <c r="Z18" s="8"/>
      <c r="AA18" s="8"/>
      <c r="AB18" s="8"/>
      <c r="AC18" s="8"/>
      <c r="AD18" s="8"/>
      <c r="AE18" s="8"/>
      <c r="AF18" s="8"/>
      <c r="AG18" s="8"/>
      <c r="AH18" s="8"/>
      <c r="AI18" s="8"/>
      <c r="AJ18" s="8"/>
      <c r="AK18" s="8"/>
      <c r="AL18" s="8"/>
      <c r="AM18" s="8"/>
      <c r="AN18" s="8"/>
      <c r="AO18" s="8"/>
    </row>
    <row r="19" spans="1:42" s="9" customFormat="1" ht="54" customHeight="1">
      <c r="A19" s="10">
        <v>5</v>
      </c>
      <c r="B19" s="446" t="s">
        <v>406</v>
      </c>
      <c r="C19" s="11" t="s">
        <v>263</v>
      </c>
      <c r="D19" s="100" t="s">
        <v>185</v>
      </c>
      <c r="E19" s="8"/>
      <c r="F19" s="8"/>
      <c r="G19" s="8"/>
      <c r="H19" s="8"/>
      <c r="I19" s="447">
        <v>46300</v>
      </c>
      <c r="J19" s="447">
        <v>46300</v>
      </c>
      <c r="K19" s="40">
        <f t="shared" si="2"/>
        <v>45919.991999999998</v>
      </c>
      <c r="L19" s="40">
        <f t="shared" si="3"/>
        <v>45919.991999999998</v>
      </c>
      <c r="M19" s="12">
        <v>380.00799999999998</v>
      </c>
      <c r="N19" s="8"/>
      <c r="O19" s="8"/>
      <c r="P19" s="8"/>
      <c r="Q19" s="8"/>
      <c r="R19" s="8"/>
      <c r="S19" s="8"/>
      <c r="T19" s="8"/>
      <c r="U19" s="12">
        <v>380.00799999999998</v>
      </c>
      <c r="V19" s="8"/>
      <c r="W19" s="12">
        <v>380.00799999999998</v>
      </c>
      <c r="X19" s="12">
        <v>380.00799999999998</v>
      </c>
      <c r="Y19" s="8"/>
      <c r="Z19" s="8"/>
      <c r="AA19" s="8"/>
      <c r="AB19" s="8"/>
      <c r="AC19" s="8"/>
      <c r="AD19" s="8"/>
      <c r="AE19" s="8"/>
      <c r="AF19" s="8"/>
      <c r="AG19" s="8"/>
      <c r="AH19" s="8"/>
      <c r="AI19" s="8"/>
      <c r="AJ19" s="8"/>
      <c r="AK19" s="8"/>
      <c r="AL19" s="8"/>
      <c r="AM19" s="8"/>
      <c r="AN19" s="8"/>
      <c r="AO19" s="8"/>
    </row>
    <row r="20" spans="1:42" s="9" customFormat="1" ht="36.75" customHeight="1">
      <c r="A20" s="10">
        <v>6</v>
      </c>
      <c r="B20" s="446" t="s">
        <v>407</v>
      </c>
      <c r="C20" s="11" t="s">
        <v>263</v>
      </c>
      <c r="D20" s="100" t="s">
        <v>392</v>
      </c>
      <c r="E20" s="8"/>
      <c r="F20" s="8"/>
      <c r="G20" s="8"/>
      <c r="H20" s="8"/>
      <c r="I20" s="447">
        <v>3162.11</v>
      </c>
      <c r="J20" s="447">
        <v>3162.11</v>
      </c>
      <c r="K20" s="40">
        <f t="shared" si="2"/>
        <v>2372.319</v>
      </c>
      <c r="L20" s="40">
        <f t="shared" si="3"/>
        <v>2372.319</v>
      </c>
      <c r="M20" s="12">
        <v>789.79100000000005</v>
      </c>
      <c r="N20" s="8"/>
      <c r="O20" s="8"/>
      <c r="P20" s="8"/>
      <c r="Q20" s="8"/>
      <c r="R20" s="8"/>
      <c r="S20" s="8"/>
      <c r="T20" s="8"/>
      <c r="U20" s="12">
        <v>789.79100000000005</v>
      </c>
      <c r="V20" s="8"/>
      <c r="W20" s="12">
        <v>777.23500000000001</v>
      </c>
      <c r="X20" s="12">
        <v>777.23500000000001</v>
      </c>
      <c r="Y20" s="8"/>
      <c r="Z20" s="8"/>
      <c r="AA20" s="8"/>
      <c r="AB20" s="8"/>
      <c r="AC20" s="8"/>
      <c r="AD20" s="8"/>
      <c r="AE20" s="8"/>
      <c r="AF20" s="8"/>
      <c r="AG20" s="8"/>
      <c r="AH20" s="8"/>
      <c r="AI20" s="8"/>
      <c r="AJ20" s="8"/>
      <c r="AK20" s="8"/>
      <c r="AL20" s="8"/>
      <c r="AM20" s="8"/>
      <c r="AN20" s="8"/>
      <c r="AO20" s="8"/>
    </row>
    <row r="21" spans="1:42" s="9" customFormat="1" ht="39.75" customHeight="1">
      <c r="A21" s="10">
        <v>7</v>
      </c>
      <c r="B21" s="446" t="s">
        <v>408</v>
      </c>
      <c r="C21" s="11" t="s">
        <v>263</v>
      </c>
      <c r="D21" s="100" t="s">
        <v>414</v>
      </c>
      <c r="E21" s="8"/>
      <c r="F21" s="8"/>
      <c r="G21" s="8"/>
      <c r="H21" s="8"/>
      <c r="I21" s="447">
        <v>4990.1729999999998</v>
      </c>
      <c r="J21" s="447">
        <v>4990.1729999999998</v>
      </c>
      <c r="K21" s="40">
        <f t="shared" si="2"/>
        <v>4825.0639999999994</v>
      </c>
      <c r="L21" s="40">
        <f t="shared" si="3"/>
        <v>4825.0639999999994</v>
      </c>
      <c r="M21" s="12">
        <v>165.10900000000001</v>
      </c>
      <c r="N21" s="8"/>
      <c r="O21" s="8"/>
      <c r="P21" s="8"/>
      <c r="Q21" s="8"/>
      <c r="R21" s="8"/>
      <c r="S21" s="8"/>
      <c r="T21" s="8"/>
      <c r="U21" s="12">
        <v>165.10900000000001</v>
      </c>
      <c r="V21" s="8"/>
      <c r="W21" s="12">
        <v>0</v>
      </c>
      <c r="X21" s="12">
        <v>0</v>
      </c>
      <c r="Y21" s="8"/>
      <c r="Z21" s="8"/>
      <c r="AA21" s="8"/>
      <c r="AB21" s="8"/>
      <c r="AC21" s="8"/>
      <c r="AD21" s="8"/>
      <c r="AE21" s="8"/>
      <c r="AF21" s="8"/>
      <c r="AG21" s="8"/>
      <c r="AH21" s="8"/>
      <c r="AI21" s="8"/>
      <c r="AJ21" s="8"/>
      <c r="AK21" s="8"/>
      <c r="AL21" s="8"/>
      <c r="AM21" s="8"/>
      <c r="AN21" s="8"/>
      <c r="AO21" s="8"/>
    </row>
    <row r="22" spans="1:42" s="9" customFormat="1" ht="46.5" customHeight="1">
      <c r="A22" s="10">
        <v>8</v>
      </c>
      <c r="B22" s="446" t="s">
        <v>409</v>
      </c>
      <c r="C22" s="11" t="s">
        <v>263</v>
      </c>
      <c r="D22" s="100" t="s">
        <v>412</v>
      </c>
      <c r="E22" s="8"/>
      <c r="F22" s="8"/>
      <c r="G22" s="8"/>
      <c r="H22" s="8"/>
      <c r="I22" s="447">
        <v>43500</v>
      </c>
      <c r="J22" s="447">
        <v>43500</v>
      </c>
      <c r="K22" s="40">
        <f t="shared" si="2"/>
        <v>42452.476999999999</v>
      </c>
      <c r="L22" s="40">
        <f t="shared" si="3"/>
        <v>42452.476999999999</v>
      </c>
      <c r="M22" s="12">
        <v>1047.5229999999999</v>
      </c>
      <c r="N22" s="8"/>
      <c r="O22" s="8"/>
      <c r="P22" s="8"/>
      <c r="Q22" s="8"/>
      <c r="R22" s="8"/>
      <c r="S22" s="8"/>
      <c r="T22" s="8"/>
      <c r="U22" s="12">
        <v>1047.5229999999999</v>
      </c>
      <c r="V22" s="8"/>
      <c r="W22" s="12">
        <v>953.53499999999997</v>
      </c>
      <c r="X22" s="12">
        <v>953.53499999999997</v>
      </c>
      <c r="Y22" s="8"/>
      <c r="Z22" s="8"/>
      <c r="AA22" s="8"/>
      <c r="AB22" s="8"/>
      <c r="AC22" s="8"/>
      <c r="AD22" s="8"/>
      <c r="AE22" s="8"/>
      <c r="AF22" s="8"/>
      <c r="AG22" s="8"/>
      <c r="AH22" s="8"/>
      <c r="AI22" s="8"/>
      <c r="AJ22" s="8"/>
      <c r="AK22" s="8"/>
      <c r="AL22" s="8"/>
      <c r="AM22" s="8"/>
      <c r="AN22" s="8"/>
      <c r="AO22" s="8"/>
    </row>
    <row r="23" spans="1:42" s="9" customFormat="1" ht="44.25" customHeight="1">
      <c r="A23" s="10">
        <v>9</v>
      </c>
      <c r="B23" s="446" t="s">
        <v>410</v>
      </c>
      <c r="C23" s="11" t="s">
        <v>263</v>
      </c>
      <c r="D23" s="100" t="s">
        <v>176</v>
      </c>
      <c r="E23" s="8"/>
      <c r="F23" s="8"/>
      <c r="G23" s="8"/>
      <c r="H23" s="8"/>
      <c r="I23" s="447">
        <v>5000</v>
      </c>
      <c r="J23" s="447">
        <v>5000</v>
      </c>
      <c r="K23" s="40">
        <f t="shared" si="2"/>
        <v>4972.6130000000003</v>
      </c>
      <c r="L23" s="40">
        <f t="shared" si="3"/>
        <v>4972.6130000000003</v>
      </c>
      <c r="M23" s="12">
        <v>27.387</v>
      </c>
      <c r="N23" s="8"/>
      <c r="O23" s="8"/>
      <c r="P23" s="8"/>
      <c r="Q23" s="8"/>
      <c r="R23" s="8"/>
      <c r="S23" s="8"/>
      <c r="T23" s="8"/>
      <c r="U23" s="12">
        <v>27.387</v>
      </c>
      <c r="V23" s="8"/>
      <c r="W23" s="12">
        <v>27.387</v>
      </c>
      <c r="X23" s="12">
        <v>27.387</v>
      </c>
      <c r="Y23" s="8"/>
      <c r="Z23" s="8"/>
      <c r="AA23" s="8"/>
      <c r="AB23" s="8"/>
      <c r="AC23" s="8"/>
      <c r="AD23" s="8"/>
      <c r="AE23" s="8"/>
      <c r="AF23" s="8"/>
      <c r="AG23" s="8"/>
      <c r="AH23" s="8"/>
      <c r="AI23" s="8"/>
      <c r="AJ23" s="8"/>
      <c r="AK23" s="8"/>
      <c r="AL23" s="8"/>
      <c r="AM23" s="8"/>
      <c r="AN23" s="8"/>
      <c r="AO23" s="8"/>
    </row>
    <row r="24" spans="1:42" s="9" customFormat="1" ht="44.25" customHeight="1">
      <c r="A24" s="10">
        <v>10</v>
      </c>
      <c r="B24" s="446" t="s">
        <v>411</v>
      </c>
      <c r="C24" s="11" t="s">
        <v>263</v>
      </c>
      <c r="D24" s="100" t="s">
        <v>180</v>
      </c>
      <c r="E24" s="8"/>
      <c r="F24" s="8"/>
      <c r="G24" s="8"/>
      <c r="H24" s="8"/>
      <c r="I24" s="447">
        <v>5000</v>
      </c>
      <c r="J24" s="447">
        <v>5000</v>
      </c>
      <c r="K24" s="40">
        <f t="shared" si="2"/>
        <v>4728.9120000000003</v>
      </c>
      <c r="L24" s="40">
        <f t="shared" si="3"/>
        <v>4728.9120000000003</v>
      </c>
      <c r="M24" s="12">
        <v>271.08800000000002</v>
      </c>
      <c r="N24" s="8"/>
      <c r="O24" s="8"/>
      <c r="P24" s="8"/>
      <c r="Q24" s="8"/>
      <c r="R24" s="8"/>
      <c r="S24" s="8"/>
      <c r="T24" s="8"/>
      <c r="U24" s="12">
        <v>271.08800000000002</v>
      </c>
      <c r="V24" s="8"/>
      <c r="W24" s="12">
        <v>270.01799999999997</v>
      </c>
      <c r="X24" s="12">
        <v>270.01799999999997</v>
      </c>
      <c r="Y24" s="8"/>
      <c r="Z24" s="8"/>
      <c r="AA24" s="8"/>
      <c r="AB24" s="8"/>
      <c r="AC24" s="8"/>
      <c r="AD24" s="8"/>
      <c r="AE24" s="8"/>
      <c r="AF24" s="8"/>
      <c r="AG24" s="8"/>
      <c r="AH24" s="8"/>
      <c r="AI24" s="8"/>
      <c r="AJ24" s="8"/>
      <c r="AK24" s="8"/>
      <c r="AL24" s="8"/>
      <c r="AM24" s="8"/>
      <c r="AN24" s="8"/>
      <c r="AO24" s="8"/>
    </row>
    <row r="25" spans="1:42" s="9" customFormat="1" ht="56.25" customHeight="1">
      <c r="A25" s="10">
        <v>11</v>
      </c>
      <c r="B25" s="446" t="s">
        <v>451</v>
      </c>
      <c r="C25" s="11" t="s">
        <v>263</v>
      </c>
      <c r="D25" s="100" t="s">
        <v>452</v>
      </c>
      <c r="E25" s="8"/>
      <c r="F25" s="8"/>
      <c r="G25" s="8"/>
      <c r="H25" s="8"/>
      <c r="I25" s="447">
        <v>59290</v>
      </c>
      <c r="J25" s="447">
        <v>41.802</v>
      </c>
      <c r="K25" s="40"/>
      <c r="L25" s="40"/>
      <c r="M25" s="447">
        <v>41.802</v>
      </c>
      <c r="N25" s="8"/>
      <c r="O25" s="8"/>
      <c r="P25" s="8"/>
      <c r="Q25" s="8"/>
      <c r="R25" s="8"/>
      <c r="S25" s="8"/>
      <c r="T25" s="8"/>
      <c r="U25" s="12"/>
      <c r="V25" s="8"/>
      <c r="W25" s="12"/>
      <c r="X25" s="12"/>
      <c r="Y25" s="8"/>
      <c r="Z25" s="447">
        <v>41.802</v>
      </c>
      <c r="AA25" s="8"/>
      <c r="AB25" s="447">
        <v>41.802</v>
      </c>
      <c r="AC25" s="447">
        <v>41.802</v>
      </c>
      <c r="AD25" s="8"/>
      <c r="AE25" s="8"/>
      <c r="AF25" s="8"/>
      <c r="AG25" s="8"/>
      <c r="AH25" s="8"/>
      <c r="AI25" s="8"/>
      <c r="AJ25" s="8"/>
      <c r="AK25" s="8"/>
      <c r="AL25" s="8"/>
      <c r="AM25" s="8"/>
      <c r="AN25" s="8"/>
      <c r="AO25" s="8"/>
    </row>
    <row r="26" spans="1:42" s="9" customFormat="1" ht="46.5" customHeight="1">
      <c r="A26" s="6">
        <v>2</v>
      </c>
      <c r="B26" s="7" t="s">
        <v>39</v>
      </c>
      <c r="C26" s="7"/>
      <c r="D26" s="8"/>
      <c r="E26" s="8"/>
      <c r="F26" s="8"/>
      <c r="G26" s="8"/>
      <c r="H26" s="8"/>
      <c r="I26" s="43">
        <f t="shared" ref="I26:AN26" si="4">I27+I31</f>
        <v>78000</v>
      </c>
      <c r="J26" s="43">
        <f t="shared" si="4"/>
        <v>47569</v>
      </c>
      <c r="K26" s="43">
        <f t="shared" si="4"/>
        <v>300</v>
      </c>
      <c r="L26" s="43">
        <f t="shared" si="4"/>
        <v>300</v>
      </c>
      <c r="M26" s="43">
        <f t="shared" si="4"/>
        <v>38691</v>
      </c>
      <c r="N26" s="43">
        <f t="shared" si="4"/>
        <v>0</v>
      </c>
      <c r="O26" s="43">
        <f t="shared" si="4"/>
        <v>0</v>
      </c>
      <c r="P26" s="43">
        <f t="shared" si="4"/>
        <v>0</v>
      </c>
      <c r="Q26" s="43">
        <f t="shared" si="4"/>
        <v>0</v>
      </c>
      <c r="R26" s="43">
        <f t="shared" si="4"/>
        <v>0</v>
      </c>
      <c r="S26" s="43">
        <f t="shared" si="4"/>
        <v>0</v>
      </c>
      <c r="T26" s="43">
        <f t="shared" si="4"/>
        <v>0</v>
      </c>
      <c r="U26" s="43">
        <f t="shared" si="4"/>
        <v>16769</v>
      </c>
      <c r="V26" s="43">
        <f t="shared" si="4"/>
        <v>0</v>
      </c>
      <c r="W26" s="43">
        <f t="shared" si="4"/>
        <v>16769</v>
      </c>
      <c r="X26" s="43">
        <f t="shared" si="4"/>
        <v>16769</v>
      </c>
      <c r="Y26" s="43">
        <f t="shared" si="4"/>
        <v>0</v>
      </c>
      <c r="Z26" s="43">
        <f t="shared" si="4"/>
        <v>2500</v>
      </c>
      <c r="AA26" s="43">
        <f t="shared" si="4"/>
        <v>0</v>
      </c>
      <c r="AB26" s="43">
        <f t="shared" si="4"/>
        <v>2500</v>
      </c>
      <c r="AC26" s="43">
        <f t="shared" si="4"/>
        <v>2500</v>
      </c>
      <c r="AD26" s="43">
        <f t="shared" si="4"/>
        <v>0</v>
      </c>
      <c r="AE26" s="43">
        <f t="shared" si="4"/>
        <v>700</v>
      </c>
      <c r="AF26" s="43">
        <f t="shared" si="4"/>
        <v>0</v>
      </c>
      <c r="AG26" s="43">
        <f t="shared" si="4"/>
        <v>700</v>
      </c>
      <c r="AH26" s="43">
        <f t="shared" si="4"/>
        <v>700</v>
      </c>
      <c r="AI26" s="43">
        <f t="shared" si="4"/>
        <v>0</v>
      </c>
      <c r="AJ26" s="43">
        <f t="shared" si="4"/>
        <v>18722</v>
      </c>
      <c r="AK26" s="43">
        <f t="shared" si="4"/>
        <v>0</v>
      </c>
      <c r="AL26" s="43">
        <f t="shared" si="4"/>
        <v>18722</v>
      </c>
      <c r="AM26" s="43">
        <f t="shared" si="4"/>
        <v>18722</v>
      </c>
      <c r="AN26" s="43">
        <f t="shared" si="4"/>
        <v>0</v>
      </c>
      <c r="AO26" s="8"/>
    </row>
    <row r="27" spans="1:42" s="9" customFormat="1" ht="47.25">
      <c r="A27" s="6" t="s">
        <v>93</v>
      </c>
      <c r="B27" s="7" t="s">
        <v>96</v>
      </c>
      <c r="C27" s="7"/>
      <c r="D27" s="8"/>
      <c r="E27" s="8"/>
      <c r="F27" s="8"/>
      <c r="G27" s="8"/>
      <c r="H27" s="8"/>
      <c r="I27" s="41">
        <f>SUM(I28:I30)</f>
        <v>33500</v>
      </c>
      <c r="J27" s="41">
        <f t="shared" ref="J27:AN27" si="5">SUM(J28:J30)</f>
        <v>23069</v>
      </c>
      <c r="K27" s="41">
        <f t="shared" si="5"/>
        <v>300</v>
      </c>
      <c r="L27" s="41">
        <f t="shared" si="5"/>
        <v>300</v>
      </c>
      <c r="M27" s="41">
        <f t="shared" si="5"/>
        <v>19769</v>
      </c>
      <c r="N27" s="41">
        <f t="shared" si="5"/>
        <v>0</v>
      </c>
      <c r="O27" s="41">
        <f t="shared" si="5"/>
        <v>0</v>
      </c>
      <c r="P27" s="41">
        <f t="shared" si="5"/>
        <v>0</v>
      </c>
      <c r="Q27" s="41">
        <f t="shared" si="5"/>
        <v>0</v>
      </c>
      <c r="R27" s="41">
        <f t="shared" si="5"/>
        <v>0</v>
      </c>
      <c r="S27" s="41">
        <f t="shared" si="5"/>
        <v>0</v>
      </c>
      <c r="T27" s="41">
        <f t="shared" si="5"/>
        <v>0</v>
      </c>
      <c r="U27" s="41">
        <f t="shared" si="5"/>
        <v>16769</v>
      </c>
      <c r="V27" s="41">
        <f t="shared" si="5"/>
        <v>0</v>
      </c>
      <c r="W27" s="41">
        <f t="shared" si="5"/>
        <v>16769</v>
      </c>
      <c r="X27" s="41">
        <f t="shared" si="5"/>
        <v>16769</v>
      </c>
      <c r="Y27" s="41">
        <f t="shared" si="5"/>
        <v>0</v>
      </c>
      <c r="Z27" s="41">
        <f t="shared" si="5"/>
        <v>2500</v>
      </c>
      <c r="AA27" s="41">
        <f t="shared" si="5"/>
        <v>0</v>
      </c>
      <c r="AB27" s="41">
        <f t="shared" si="5"/>
        <v>2500</v>
      </c>
      <c r="AC27" s="41">
        <f t="shared" si="5"/>
        <v>2500</v>
      </c>
      <c r="AD27" s="41">
        <f t="shared" si="5"/>
        <v>0</v>
      </c>
      <c r="AE27" s="41">
        <f t="shared" si="5"/>
        <v>200</v>
      </c>
      <c r="AF27" s="41">
        <f t="shared" si="5"/>
        <v>0</v>
      </c>
      <c r="AG27" s="41">
        <f t="shared" si="5"/>
        <v>200</v>
      </c>
      <c r="AH27" s="41">
        <f t="shared" si="5"/>
        <v>200</v>
      </c>
      <c r="AI27" s="41">
        <f t="shared" si="5"/>
        <v>0</v>
      </c>
      <c r="AJ27" s="41">
        <f t="shared" si="5"/>
        <v>300</v>
      </c>
      <c r="AK27" s="41">
        <f t="shared" si="5"/>
        <v>0</v>
      </c>
      <c r="AL27" s="41">
        <f t="shared" si="5"/>
        <v>300</v>
      </c>
      <c r="AM27" s="41">
        <f t="shared" si="5"/>
        <v>300</v>
      </c>
      <c r="AN27" s="41">
        <f t="shared" si="5"/>
        <v>0</v>
      </c>
      <c r="AO27" s="8"/>
    </row>
    <row r="28" spans="1:42" s="13" customFormat="1" ht="57.75" customHeight="1">
      <c r="A28" s="10">
        <v>1</v>
      </c>
      <c r="B28" s="11" t="s">
        <v>447</v>
      </c>
      <c r="C28" s="11" t="s">
        <v>263</v>
      </c>
      <c r="D28" s="39" t="s">
        <v>319</v>
      </c>
      <c r="E28" s="10">
        <v>2021</v>
      </c>
      <c r="F28" s="10">
        <v>2023</v>
      </c>
      <c r="G28" s="39" t="s">
        <v>353</v>
      </c>
      <c r="H28" s="39" t="s">
        <v>320</v>
      </c>
      <c r="I28" s="42">
        <v>12000</v>
      </c>
      <c r="J28" s="42">
        <v>10000</v>
      </c>
      <c r="K28" s="42">
        <v>200</v>
      </c>
      <c r="L28" s="42">
        <v>200</v>
      </c>
      <c r="M28" s="42">
        <v>6800</v>
      </c>
      <c r="N28" s="42"/>
      <c r="O28" s="42"/>
      <c r="P28" s="42"/>
      <c r="Q28" s="42"/>
      <c r="R28" s="42"/>
      <c r="S28" s="42"/>
      <c r="T28" s="42"/>
      <c r="U28" s="42">
        <v>6800</v>
      </c>
      <c r="V28" s="42"/>
      <c r="W28" s="42">
        <f>X28+Y28</f>
        <v>6800</v>
      </c>
      <c r="X28" s="42">
        <v>6800</v>
      </c>
      <c r="Y28" s="42"/>
      <c r="Z28" s="41"/>
      <c r="AA28" s="41"/>
      <c r="AB28" s="41"/>
      <c r="AC28" s="41"/>
      <c r="AD28" s="42"/>
      <c r="AE28" s="42"/>
      <c r="AF28" s="42"/>
      <c r="AG28" s="42"/>
      <c r="AH28" s="42"/>
      <c r="AI28" s="42"/>
      <c r="AJ28" s="42"/>
      <c r="AK28" s="42"/>
      <c r="AL28" s="42"/>
      <c r="AM28" s="42"/>
      <c r="AN28" s="42"/>
      <c r="AO28" s="12"/>
    </row>
    <row r="29" spans="1:42" s="13" customFormat="1" ht="57" customHeight="1">
      <c r="A29" s="10">
        <v>2</v>
      </c>
      <c r="B29" s="11" t="s">
        <v>446</v>
      </c>
      <c r="C29" s="11" t="s">
        <v>263</v>
      </c>
      <c r="D29" s="39" t="s">
        <v>322</v>
      </c>
      <c r="E29" s="10">
        <v>2020</v>
      </c>
      <c r="F29" s="10">
        <v>2022</v>
      </c>
      <c r="G29" s="39" t="s">
        <v>453</v>
      </c>
      <c r="H29" s="39" t="s">
        <v>323</v>
      </c>
      <c r="I29" s="42">
        <v>14000</v>
      </c>
      <c r="J29" s="42">
        <v>10100</v>
      </c>
      <c r="K29" s="42">
        <v>100</v>
      </c>
      <c r="L29" s="42">
        <v>100</v>
      </c>
      <c r="M29" s="42">
        <v>10000</v>
      </c>
      <c r="N29" s="42"/>
      <c r="O29" s="42"/>
      <c r="P29" s="42"/>
      <c r="Q29" s="42"/>
      <c r="R29" s="42"/>
      <c r="S29" s="42"/>
      <c r="T29" s="42"/>
      <c r="U29" s="42">
        <v>7000</v>
      </c>
      <c r="V29" s="42"/>
      <c r="W29" s="42">
        <f>X29+Y29</f>
        <v>7000</v>
      </c>
      <c r="X29" s="42">
        <v>7000</v>
      </c>
      <c r="Y29" s="42"/>
      <c r="Z29" s="42">
        <v>2500</v>
      </c>
      <c r="AA29" s="42"/>
      <c r="AB29" s="42">
        <f>AC29+AD29</f>
        <v>2500</v>
      </c>
      <c r="AC29" s="42">
        <v>2500</v>
      </c>
      <c r="AD29" s="42"/>
      <c r="AE29" s="42">
        <v>200</v>
      </c>
      <c r="AF29" s="42"/>
      <c r="AG29" s="42">
        <f>AH29+AI29</f>
        <v>200</v>
      </c>
      <c r="AH29" s="42">
        <v>200</v>
      </c>
      <c r="AI29" s="42"/>
      <c r="AJ29" s="42">
        <v>300</v>
      </c>
      <c r="AK29" s="42"/>
      <c r="AL29" s="42">
        <f>AM29+AN29</f>
        <v>300</v>
      </c>
      <c r="AM29" s="42">
        <v>300</v>
      </c>
      <c r="AN29" s="42"/>
      <c r="AO29" s="12"/>
      <c r="AP29" s="63"/>
    </row>
    <row r="30" spans="1:42" s="13" customFormat="1" ht="51" customHeight="1">
      <c r="A30" s="10">
        <v>3</v>
      </c>
      <c r="B30" s="446" t="s">
        <v>349</v>
      </c>
      <c r="C30" s="11" t="s">
        <v>263</v>
      </c>
      <c r="D30" s="39" t="s">
        <v>351</v>
      </c>
      <c r="E30" s="10">
        <v>2020</v>
      </c>
      <c r="F30" s="10">
        <v>2021</v>
      </c>
      <c r="G30" s="39" t="s">
        <v>352</v>
      </c>
      <c r="H30" s="39" t="s">
        <v>350</v>
      </c>
      <c r="I30" s="42">
        <v>7500</v>
      </c>
      <c r="J30" s="42">
        <v>2969</v>
      </c>
      <c r="K30" s="42"/>
      <c r="L30" s="42"/>
      <c r="M30" s="42">
        <v>2969</v>
      </c>
      <c r="N30" s="42"/>
      <c r="O30" s="42"/>
      <c r="P30" s="42"/>
      <c r="Q30" s="42"/>
      <c r="R30" s="42"/>
      <c r="S30" s="42"/>
      <c r="T30" s="42"/>
      <c r="U30" s="42">
        <v>2969</v>
      </c>
      <c r="V30" s="42"/>
      <c r="W30" s="42">
        <v>2969</v>
      </c>
      <c r="X30" s="42">
        <v>2969</v>
      </c>
      <c r="Y30" s="42"/>
      <c r="Z30" s="42"/>
      <c r="AA30" s="42"/>
      <c r="AB30" s="42"/>
      <c r="AC30" s="42"/>
      <c r="AD30" s="42"/>
      <c r="AE30" s="42"/>
      <c r="AF30" s="42"/>
      <c r="AG30" s="42"/>
      <c r="AH30" s="42"/>
      <c r="AI30" s="42"/>
      <c r="AJ30" s="42"/>
      <c r="AK30" s="42"/>
      <c r="AL30" s="42"/>
      <c r="AM30" s="42"/>
      <c r="AN30" s="42"/>
      <c r="AO30" s="12"/>
    </row>
    <row r="31" spans="1:42" s="9" customFormat="1" ht="36" customHeight="1">
      <c r="A31" s="6" t="s">
        <v>94</v>
      </c>
      <c r="B31" s="7" t="s">
        <v>95</v>
      </c>
      <c r="C31" s="7"/>
      <c r="D31" s="39"/>
      <c r="E31" s="10"/>
      <c r="F31" s="10"/>
      <c r="G31" s="8"/>
      <c r="H31" s="8"/>
      <c r="I31" s="41">
        <f>I32</f>
        <v>44500</v>
      </c>
      <c r="J31" s="41">
        <f t="shared" ref="J31:AN31" si="6">J32</f>
        <v>24500</v>
      </c>
      <c r="K31" s="41">
        <f t="shared" si="6"/>
        <v>0</v>
      </c>
      <c r="L31" s="41">
        <f t="shared" si="6"/>
        <v>0</v>
      </c>
      <c r="M31" s="41">
        <f t="shared" si="6"/>
        <v>18922</v>
      </c>
      <c r="N31" s="41">
        <f t="shared" si="6"/>
        <v>0</v>
      </c>
      <c r="O31" s="41">
        <f t="shared" si="6"/>
        <v>0</v>
      </c>
      <c r="P31" s="41">
        <f t="shared" si="6"/>
        <v>0</v>
      </c>
      <c r="Q31" s="41">
        <f t="shared" si="6"/>
        <v>0</v>
      </c>
      <c r="R31" s="41">
        <f t="shared" si="6"/>
        <v>0</v>
      </c>
      <c r="S31" s="41">
        <f t="shared" si="6"/>
        <v>0</v>
      </c>
      <c r="T31" s="41">
        <f t="shared" si="6"/>
        <v>0</v>
      </c>
      <c r="U31" s="41">
        <f t="shared" si="6"/>
        <v>0</v>
      </c>
      <c r="V31" s="41">
        <f t="shared" si="6"/>
        <v>0</v>
      </c>
      <c r="W31" s="41">
        <f t="shared" si="6"/>
        <v>0</v>
      </c>
      <c r="X31" s="41">
        <f t="shared" si="6"/>
        <v>0</v>
      </c>
      <c r="Y31" s="41">
        <f t="shared" si="6"/>
        <v>0</v>
      </c>
      <c r="Z31" s="41">
        <f t="shared" si="6"/>
        <v>0</v>
      </c>
      <c r="AA31" s="41">
        <f t="shared" si="6"/>
        <v>0</v>
      </c>
      <c r="AB31" s="41">
        <f t="shared" si="6"/>
        <v>0</v>
      </c>
      <c r="AC31" s="41">
        <f t="shared" si="6"/>
        <v>0</v>
      </c>
      <c r="AD31" s="41">
        <f t="shared" si="6"/>
        <v>0</v>
      </c>
      <c r="AE31" s="41">
        <f t="shared" si="6"/>
        <v>500</v>
      </c>
      <c r="AF31" s="41">
        <f t="shared" si="6"/>
        <v>0</v>
      </c>
      <c r="AG31" s="41">
        <f t="shared" si="6"/>
        <v>500</v>
      </c>
      <c r="AH31" s="41">
        <f t="shared" si="6"/>
        <v>500</v>
      </c>
      <c r="AI31" s="41">
        <f t="shared" si="6"/>
        <v>0</v>
      </c>
      <c r="AJ31" s="41">
        <f t="shared" si="6"/>
        <v>18422</v>
      </c>
      <c r="AK31" s="41">
        <f t="shared" si="6"/>
        <v>0</v>
      </c>
      <c r="AL31" s="41">
        <f t="shared" si="6"/>
        <v>18422</v>
      </c>
      <c r="AM31" s="41">
        <f t="shared" si="6"/>
        <v>18422</v>
      </c>
      <c r="AN31" s="41">
        <f t="shared" si="6"/>
        <v>0</v>
      </c>
      <c r="AO31" s="8"/>
    </row>
    <row r="32" spans="1:42" s="13" customFormat="1" ht="68.25" customHeight="1">
      <c r="A32" s="10">
        <v>1</v>
      </c>
      <c r="B32" s="11" t="s">
        <v>354</v>
      </c>
      <c r="C32" s="11" t="s">
        <v>259</v>
      </c>
      <c r="D32" s="39" t="s">
        <v>260</v>
      </c>
      <c r="E32" s="10">
        <v>2024</v>
      </c>
      <c r="F32" s="10">
        <v>2026</v>
      </c>
      <c r="G32" s="12"/>
      <c r="H32" s="12"/>
      <c r="I32" s="42">
        <v>44500</v>
      </c>
      <c r="J32" s="42">
        <v>24500</v>
      </c>
      <c r="K32" s="45"/>
      <c r="L32" s="45"/>
      <c r="M32" s="42">
        <v>18922</v>
      </c>
      <c r="N32" s="45"/>
      <c r="O32" s="45"/>
      <c r="P32" s="45"/>
      <c r="Q32" s="45"/>
      <c r="R32" s="45"/>
      <c r="S32" s="45"/>
      <c r="T32" s="45"/>
      <c r="U32" s="45"/>
      <c r="V32" s="45"/>
      <c r="W32" s="45"/>
      <c r="X32" s="45"/>
      <c r="Y32" s="45"/>
      <c r="Z32" s="45"/>
      <c r="AA32" s="45"/>
      <c r="AB32" s="45"/>
      <c r="AC32" s="45"/>
      <c r="AD32" s="45"/>
      <c r="AE32" s="42">
        <v>500</v>
      </c>
      <c r="AF32" s="42"/>
      <c r="AG32" s="42">
        <v>500</v>
      </c>
      <c r="AH32" s="42">
        <v>500</v>
      </c>
      <c r="AI32" s="45"/>
      <c r="AJ32" s="42">
        <f>M32-AE32</f>
        <v>18422</v>
      </c>
      <c r="AK32" s="45"/>
      <c r="AL32" s="42">
        <f>AJ32</f>
        <v>18422</v>
      </c>
      <c r="AM32" s="42">
        <f>AL32</f>
        <v>18422</v>
      </c>
      <c r="AN32" s="45"/>
      <c r="AO32" s="39" t="s">
        <v>355</v>
      </c>
    </row>
    <row r="33" spans="1:42" s="13" customFormat="1" ht="39.75" customHeight="1">
      <c r="A33" s="6">
        <v>3</v>
      </c>
      <c r="B33" s="7" t="s">
        <v>97</v>
      </c>
      <c r="C33" s="11"/>
      <c r="D33" s="12"/>
      <c r="E33" s="12"/>
      <c r="F33" s="12"/>
      <c r="G33" s="12"/>
      <c r="H33" s="12"/>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12"/>
    </row>
    <row r="34" spans="1:42" s="9" customFormat="1" ht="27.75" customHeight="1">
      <c r="A34" s="6" t="s">
        <v>42</v>
      </c>
      <c r="B34" s="7" t="s">
        <v>37</v>
      </c>
      <c r="C34" s="7"/>
      <c r="D34" s="8"/>
      <c r="E34" s="8"/>
      <c r="F34" s="8"/>
      <c r="G34" s="8"/>
      <c r="H34" s="8"/>
      <c r="I34" s="41">
        <f>I35+I47</f>
        <v>178790</v>
      </c>
      <c r="J34" s="41">
        <f t="shared" ref="J34:AN34" si="7">J35+J47</f>
        <v>176790</v>
      </c>
      <c r="K34" s="41">
        <f t="shared" si="7"/>
        <v>0</v>
      </c>
      <c r="L34" s="41">
        <f t="shared" si="7"/>
        <v>0</v>
      </c>
      <c r="M34" s="41">
        <f t="shared" si="7"/>
        <v>125336</v>
      </c>
      <c r="N34" s="41">
        <f t="shared" si="7"/>
        <v>0</v>
      </c>
      <c r="O34" s="41">
        <f t="shared" si="7"/>
        <v>0</v>
      </c>
      <c r="P34" s="41">
        <f t="shared" si="7"/>
        <v>22234</v>
      </c>
      <c r="Q34" s="41">
        <f t="shared" si="7"/>
        <v>0</v>
      </c>
      <c r="R34" s="41">
        <f t="shared" si="7"/>
        <v>22234</v>
      </c>
      <c r="S34" s="41">
        <f t="shared" si="7"/>
        <v>22234</v>
      </c>
      <c r="T34" s="41">
        <f t="shared" si="7"/>
        <v>0</v>
      </c>
      <c r="U34" s="41">
        <f t="shared" si="7"/>
        <v>22234</v>
      </c>
      <c r="V34" s="41">
        <f t="shared" si="7"/>
        <v>0</v>
      </c>
      <c r="W34" s="41">
        <f t="shared" si="7"/>
        <v>21622.001</v>
      </c>
      <c r="X34" s="41">
        <f t="shared" si="7"/>
        <v>21622.001</v>
      </c>
      <c r="Y34" s="41">
        <f t="shared" si="7"/>
        <v>0</v>
      </c>
      <c r="Z34" s="41">
        <f t="shared" si="7"/>
        <v>23368</v>
      </c>
      <c r="AA34" s="41">
        <f t="shared" si="7"/>
        <v>0</v>
      </c>
      <c r="AB34" s="41">
        <f t="shared" si="7"/>
        <v>23361.879000000001</v>
      </c>
      <c r="AC34" s="41">
        <f t="shared" si="7"/>
        <v>23361.879000000001</v>
      </c>
      <c r="AD34" s="41">
        <f t="shared" si="7"/>
        <v>0</v>
      </c>
      <c r="AE34" s="41">
        <f t="shared" si="7"/>
        <v>24045</v>
      </c>
      <c r="AF34" s="41">
        <f t="shared" si="7"/>
        <v>0</v>
      </c>
      <c r="AG34" s="41">
        <f t="shared" si="7"/>
        <v>24045</v>
      </c>
      <c r="AH34" s="41">
        <f t="shared" si="7"/>
        <v>24045</v>
      </c>
      <c r="AI34" s="41">
        <f t="shared" si="7"/>
        <v>0</v>
      </c>
      <c r="AJ34" s="41">
        <f t="shared" si="7"/>
        <v>33338</v>
      </c>
      <c r="AK34" s="41">
        <f t="shared" si="7"/>
        <v>0</v>
      </c>
      <c r="AL34" s="41">
        <f t="shared" si="7"/>
        <v>33338</v>
      </c>
      <c r="AM34" s="41">
        <f t="shared" si="7"/>
        <v>33338</v>
      </c>
      <c r="AN34" s="41">
        <f t="shared" si="7"/>
        <v>0</v>
      </c>
      <c r="AO34" s="8"/>
      <c r="AP34" s="87"/>
    </row>
    <row r="35" spans="1:42" s="9" customFormat="1" ht="46.5" customHeight="1">
      <c r="A35" s="6">
        <v>1</v>
      </c>
      <c r="B35" s="7" t="s">
        <v>39</v>
      </c>
      <c r="C35" s="7"/>
      <c r="D35" s="8"/>
      <c r="E35" s="8"/>
      <c r="F35" s="8"/>
      <c r="G35" s="8"/>
      <c r="H35" s="8"/>
      <c r="I35" s="41">
        <f t="shared" ref="I35:AN35" si="8">I36+I43</f>
        <v>141290</v>
      </c>
      <c r="J35" s="41">
        <f t="shared" si="8"/>
        <v>139290</v>
      </c>
      <c r="K35" s="41">
        <f t="shared" si="8"/>
        <v>0</v>
      </c>
      <c r="L35" s="41">
        <f t="shared" si="8"/>
        <v>0</v>
      </c>
      <c r="M35" s="41">
        <f t="shared" si="8"/>
        <v>124443</v>
      </c>
      <c r="N35" s="41">
        <f t="shared" si="8"/>
        <v>0</v>
      </c>
      <c r="O35" s="41">
        <f t="shared" si="8"/>
        <v>0</v>
      </c>
      <c r="P35" s="41">
        <f t="shared" si="8"/>
        <v>22234</v>
      </c>
      <c r="Q35" s="41">
        <f t="shared" si="8"/>
        <v>0</v>
      </c>
      <c r="R35" s="41">
        <f t="shared" si="8"/>
        <v>22234</v>
      </c>
      <c r="S35" s="41">
        <f t="shared" si="8"/>
        <v>22234</v>
      </c>
      <c r="T35" s="41">
        <f t="shared" si="8"/>
        <v>0</v>
      </c>
      <c r="U35" s="41">
        <f t="shared" si="8"/>
        <v>22234</v>
      </c>
      <c r="V35" s="41">
        <f t="shared" si="8"/>
        <v>0</v>
      </c>
      <c r="W35" s="41">
        <f t="shared" si="8"/>
        <v>21622.001</v>
      </c>
      <c r="X35" s="41">
        <f t="shared" si="8"/>
        <v>21622.001</v>
      </c>
      <c r="Y35" s="41">
        <f t="shared" si="8"/>
        <v>0</v>
      </c>
      <c r="Z35" s="41">
        <f t="shared" si="8"/>
        <v>23368</v>
      </c>
      <c r="AA35" s="41">
        <f t="shared" si="8"/>
        <v>0</v>
      </c>
      <c r="AB35" s="41">
        <f t="shared" si="8"/>
        <v>23361.879000000001</v>
      </c>
      <c r="AC35" s="41">
        <f t="shared" si="8"/>
        <v>23361.879000000001</v>
      </c>
      <c r="AD35" s="41">
        <f t="shared" si="8"/>
        <v>0</v>
      </c>
      <c r="AE35" s="41">
        <f t="shared" si="8"/>
        <v>24045</v>
      </c>
      <c r="AF35" s="41">
        <f t="shared" si="8"/>
        <v>0</v>
      </c>
      <c r="AG35" s="41">
        <f t="shared" si="8"/>
        <v>24045</v>
      </c>
      <c r="AH35" s="41">
        <f t="shared" si="8"/>
        <v>24045</v>
      </c>
      <c r="AI35" s="41">
        <f t="shared" si="8"/>
        <v>0</v>
      </c>
      <c r="AJ35" s="41">
        <f t="shared" si="8"/>
        <v>32445</v>
      </c>
      <c r="AK35" s="41">
        <f t="shared" si="8"/>
        <v>0</v>
      </c>
      <c r="AL35" s="41">
        <f t="shared" si="8"/>
        <v>32445</v>
      </c>
      <c r="AM35" s="41">
        <f t="shared" si="8"/>
        <v>32445</v>
      </c>
      <c r="AN35" s="41">
        <f t="shared" si="8"/>
        <v>0</v>
      </c>
      <c r="AO35" s="8"/>
      <c r="AP35" s="86"/>
    </row>
    <row r="36" spans="1:42" s="9" customFormat="1" ht="47.25">
      <c r="A36" s="6" t="s">
        <v>93</v>
      </c>
      <c r="B36" s="7" t="s">
        <v>96</v>
      </c>
      <c r="C36" s="7"/>
      <c r="D36" s="8"/>
      <c r="E36" s="8"/>
      <c r="F36" s="8"/>
      <c r="G36" s="8"/>
      <c r="H36" s="8"/>
      <c r="I36" s="41">
        <f>I37+I38+I39+I40+I41+I42</f>
        <v>112840</v>
      </c>
      <c r="J36" s="41">
        <f t="shared" ref="J36:AN36" si="9">J37+J38+J39+J40+J41+J42</f>
        <v>110840</v>
      </c>
      <c r="K36" s="41">
        <f t="shared" si="9"/>
        <v>0</v>
      </c>
      <c r="L36" s="41">
        <f t="shared" si="9"/>
        <v>0</v>
      </c>
      <c r="M36" s="41">
        <f t="shared" si="9"/>
        <v>101443</v>
      </c>
      <c r="N36" s="41">
        <f t="shared" si="9"/>
        <v>0</v>
      </c>
      <c r="O36" s="41">
        <f t="shared" si="9"/>
        <v>0</v>
      </c>
      <c r="P36" s="41">
        <f t="shared" si="9"/>
        <v>22234</v>
      </c>
      <c r="Q36" s="41">
        <f t="shared" si="9"/>
        <v>0</v>
      </c>
      <c r="R36" s="41">
        <f t="shared" si="9"/>
        <v>22234</v>
      </c>
      <c r="S36" s="41">
        <f t="shared" si="9"/>
        <v>22234</v>
      </c>
      <c r="T36" s="41">
        <f t="shared" si="9"/>
        <v>0</v>
      </c>
      <c r="U36" s="41">
        <f t="shared" si="9"/>
        <v>22234</v>
      </c>
      <c r="V36" s="41">
        <f t="shared" si="9"/>
        <v>0</v>
      </c>
      <c r="W36" s="41">
        <f t="shared" si="9"/>
        <v>21622.001</v>
      </c>
      <c r="X36" s="41">
        <f t="shared" si="9"/>
        <v>21622.001</v>
      </c>
      <c r="Y36" s="41">
        <f t="shared" si="9"/>
        <v>0</v>
      </c>
      <c r="Z36" s="41">
        <f t="shared" si="9"/>
        <v>23368</v>
      </c>
      <c r="AA36" s="41">
        <f t="shared" si="9"/>
        <v>0</v>
      </c>
      <c r="AB36" s="41">
        <f t="shared" si="9"/>
        <v>23361.879000000001</v>
      </c>
      <c r="AC36" s="41">
        <f t="shared" si="9"/>
        <v>23361.879000000001</v>
      </c>
      <c r="AD36" s="41">
        <f t="shared" si="9"/>
        <v>0</v>
      </c>
      <c r="AE36" s="41">
        <f t="shared" si="9"/>
        <v>18045</v>
      </c>
      <c r="AF36" s="41">
        <f t="shared" si="9"/>
        <v>0</v>
      </c>
      <c r="AG36" s="41">
        <f t="shared" si="9"/>
        <v>18045</v>
      </c>
      <c r="AH36" s="41">
        <f t="shared" si="9"/>
        <v>18045</v>
      </c>
      <c r="AI36" s="41">
        <f t="shared" si="9"/>
        <v>0</v>
      </c>
      <c r="AJ36" s="41">
        <f t="shared" si="9"/>
        <v>15445</v>
      </c>
      <c r="AK36" s="41">
        <f t="shared" si="9"/>
        <v>0</v>
      </c>
      <c r="AL36" s="41">
        <f t="shared" si="9"/>
        <v>15445</v>
      </c>
      <c r="AM36" s="41">
        <f t="shared" si="9"/>
        <v>15445</v>
      </c>
      <c r="AN36" s="41">
        <f t="shared" si="9"/>
        <v>0</v>
      </c>
      <c r="AO36" s="8"/>
      <c r="AP36" s="88"/>
    </row>
    <row r="37" spans="1:42" s="13" customFormat="1" ht="52.5" customHeight="1">
      <c r="A37" s="10">
        <v>1</v>
      </c>
      <c r="B37" s="11" t="s">
        <v>318</v>
      </c>
      <c r="C37" s="11" t="s">
        <v>263</v>
      </c>
      <c r="D37" s="39" t="s">
        <v>319</v>
      </c>
      <c r="E37" s="12">
        <v>2021</v>
      </c>
      <c r="F37" s="12">
        <v>2023</v>
      </c>
      <c r="G37" s="39" t="s">
        <v>339</v>
      </c>
      <c r="H37" s="39" t="s">
        <v>320</v>
      </c>
      <c r="I37" s="42">
        <v>12000</v>
      </c>
      <c r="J37" s="42">
        <v>10000</v>
      </c>
      <c r="K37" s="42"/>
      <c r="L37" s="42"/>
      <c r="M37" s="42">
        <v>3000</v>
      </c>
      <c r="N37" s="42"/>
      <c r="O37" s="42"/>
      <c r="P37" s="42">
        <v>2000</v>
      </c>
      <c r="Q37" s="42"/>
      <c r="R37" s="42">
        <f>S37+T37</f>
        <v>2000</v>
      </c>
      <c r="S37" s="42">
        <v>2000</v>
      </c>
      <c r="T37" s="42"/>
      <c r="U37" s="42">
        <v>1000</v>
      </c>
      <c r="V37" s="42"/>
      <c r="W37" s="42">
        <f>X37+Y37</f>
        <v>1000</v>
      </c>
      <c r="X37" s="42">
        <v>1000</v>
      </c>
      <c r="Y37" s="42"/>
      <c r="Z37" s="41"/>
      <c r="AA37" s="41"/>
      <c r="AB37" s="41"/>
      <c r="AC37" s="41"/>
      <c r="AD37" s="42"/>
      <c r="AE37" s="42"/>
      <c r="AF37" s="42"/>
      <c r="AG37" s="42"/>
      <c r="AH37" s="42"/>
      <c r="AI37" s="42"/>
      <c r="AJ37" s="42"/>
      <c r="AK37" s="42"/>
      <c r="AL37" s="42"/>
      <c r="AM37" s="42"/>
      <c r="AN37" s="42"/>
      <c r="AO37" s="12"/>
    </row>
    <row r="38" spans="1:42" s="13" customFormat="1" ht="85.5" customHeight="1">
      <c r="A38" s="10">
        <v>2</v>
      </c>
      <c r="B38" s="11" t="s">
        <v>324</v>
      </c>
      <c r="C38" s="11" t="s">
        <v>263</v>
      </c>
      <c r="D38" s="39" t="s">
        <v>260</v>
      </c>
      <c r="E38" s="12">
        <v>2021</v>
      </c>
      <c r="F38" s="12">
        <v>2022</v>
      </c>
      <c r="G38" s="39" t="s">
        <v>341</v>
      </c>
      <c r="H38" s="39" t="s">
        <v>325</v>
      </c>
      <c r="I38" s="42">
        <v>5000</v>
      </c>
      <c r="J38" s="42">
        <v>5000</v>
      </c>
      <c r="K38" s="42"/>
      <c r="L38" s="42"/>
      <c r="M38" s="42">
        <v>5000</v>
      </c>
      <c r="N38" s="42"/>
      <c r="O38" s="42"/>
      <c r="P38" s="42">
        <v>2500</v>
      </c>
      <c r="Q38" s="42"/>
      <c r="R38" s="42">
        <f>S38+T38</f>
        <v>2500</v>
      </c>
      <c r="S38" s="42">
        <v>2500</v>
      </c>
      <c r="T38" s="42"/>
      <c r="U38" s="42">
        <v>1500</v>
      </c>
      <c r="V38" s="42"/>
      <c r="W38" s="42">
        <v>1310.385</v>
      </c>
      <c r="X38" s="42">
        <v>1310.385</v>
      </c>
      <c r="Y38" s="42"/>
      <c r="Z38" s="42">
        <v>883</v>
      </c>
      <c r="AA38" s="42"/>
      <c r="AB38" s="42">
        <v>882.38499999999999</v>
      </c>
      <c r="AC38" s="42">
        <v>882.38499999999999</v>
      </c>
      <c r="AD38" s="42"/>
      <c r="AE38" s="42"/>
      <c r="AF38" s="42"/>
      <c r="AG38" s="42"/>
      <c r="AH38" s="42"/>
      <c r="AI38" s="42"/>
      <c r="AJ38" s="42"/>
      <c r="AK38" s="42"/>
      <c r="AL38" s="42"/>
      <c r="AM38" s="42"/>
      <c r="AN38" s="42"/>
      <c r="AO38" s="12"/>
    </row>
    <row r="39" spans="1:42" s="13" customFormat="1" ht="78.75">
      <c r="A39" s="10">
        <v>3</v>
      </c>
      <c r="B39" s="11" t="s">
        <v>326</v>
      </c>
      <c r="C39" s="11" t="s">
        <v>263</v>
      </c>
      <c r="D39" s="39" t="s">
        <v>260</v>
      </c>
      <c r="E39" s="12">
        <v>2021</v>
      </c>
      <c r="F39" s="12">
        <v>2023</v>
      </c>
      <c r="G39" s="39" t="s">
        <v>327</v>
      </c>
      <c r="H39" s="39" t="s">
        <v>328</v>
      </c>
      <c r="I39" s="42">
        <v>33000</v>
      </c>
      <c r="J39" s="42">
        <v>33000</v>
      </c>
      <c r="K39" s="42"/>
      <c r="L39" s="42"/>
      <c r="M39" s="42">
        <v>30603</v>
      </c>
      <c r="N39" s="42"/>
      <c r="O39" s="42"/>
      <c r="P39" s="42">
        <v>4000</v>
      </c>
      <c r="Q39" s="42"/>
      <c r="R39" s="42">
        <f>S39+T39</f>
        <v>4000</v>
      </c>
      <c r="S39" s="42">
        <v>4000</v>
      </c>
      <c r="T39" s="42"/>
      <c r="U39" s="42">
        <v>6534</v>
      </c>
      <c r="V39" s="42"/>
      <c r="W39" s="42">
        <v>6111.616</v>
      </c>
      <c r="X39" s="42">
        <v>6111.616</v>
      </c>
      <c r="Y39" s="42"/>
      <c r="Z39" s="42">
        <v>7636</v>
      </c>
      <c r="AA39" s="42"/>
      <c r="AB39" s="42">
        <v>7630.4939999999997</v>
      </c>
      <c r="AC39" s="42">
        <v>7630.4939999999997</v>
      </c>
      <c r="AD39" s="42"/>
      <c r="AE39" s="42">
        <v>7059</v>
      </c>
      <c r="AF39" s="42"/>
      <c r="AG39" s="42">
        <f>AH39+AI39</f>
        <v>7059</v>
      </c>
      <c r="AH39" s="42">
        <v>7059</v>
      </c>
      <c r="AI39" s="42"/>
      <c r="AJ39" s="42">
        <v>5374</v>
      </c>
      <c r="AK39" s="42"/>
      <c r="AL39" s="42">
        <v>5374</v>
      </c>
      <c r="AM39" s="42">
        <v>5374</v>
      </c>
      <c r="AN39" s="42"/>
      <c r="AO39" s="12"/>
    </row>
    <row r="40" spans="1:42" s="13" customFormat="1" ht="94.5">
      <c r="A40" s="10">
        <v>4</v>
      </c>
      <c r="B40" s="11" t="s">
        <v>329</v>
      </c>
      <c r="C40" s="11" t="s">
        <v>263</v>
      </c>
      <c r="D40" s="39" t="s">
        <v>260</v>
      </c>
      <c r="E40" s="12">
        <v>2021</v>
      </c>
      <c r="F40" s="12">
        <v>2023</v>
      </c>
      <c r="G40" s="39" t="s">
        <v>454</v>
      </c>
      <c r="H40" s="39" t="s">
        <v>330</v>
      </c>
      <c r="I40" s="42">
        <v>40000</v>
      </c>
      <c r="J40" s="42">
        <v>40000</v>
      </c>
      <c r="K40" s="42"/>
      <c r="L40" s="42"/>
      <c r="M40" s="42">
        <v>40000</v>
      </c>
      <c r="N40" s="42"/>
      <c r="O40" s="42"/>
      <c r="P40" s="42">
        <v>4360</v>
      </c>
      <c r="Q40" s="42"/>
      <c r="R40" s="42">
        <f>S40+T40</f>
        <v>4360</v>
      </c>
      <c r="S40" s="42">
        <v>4360</v>
      </c>
      <c r="T40" s="42"/>
      <c r="U40" s="42">
        <v>8700</v>
      </c>
      <c r="V40" s="42"/>
      <c r="W40" s="42">
        <f>X40+Y40</f>
        <v>8700</v>
      </c>
      <c r="X40" s="42">
        <v>8700</v>
      </c>
      <c r="Y40" s="42"/>
      <c r="Z40" s="42">
        <v>8849</v>
      </c>
      <c r="AA40" s="42"/>
      <c r="AB40" s="42">
        <f>AC40+AD40</f>
        <v>8849</v>
      </c>
      <c r="AC40" s="42">
        <v>8849</v>
      </c>
      <c r="AD40" s="42"/>
      <c r="AE40" s="42">
        <v>8020</v>
      </c>
      <c r="AF40" s="42"/>
      <c r="AG40" s="42">
        <f>AH40+AI40</f>
        <v>8020</v>
      </c>
      <c r="AH40" s="42">
        <v>8020</v>
      </c>
      <c r="AI40" s="42"/>
      <c r="AJ40" s="42">
        <v>10071</v>
      </c>
      <c r="AK40" s="42"/>
      <c r="AL40" s="42">
        <f>AM40+AN40</f>
        <v>10071</v>
      </c>
      <c r="AM40" s="42">
        <v>10071</v>
      </c>
      <c r="AN40" s="42"/>
      <c r="AO40" s="12"/>
      <c r="AP40" s="63"/>
    </row>
    <row r="41" spans="1:42" s="13" customFormat="1" ht="63">
      <c r="A41" s="10">
        <v>5</v>
      </c>
      <c r="B41" s="11" t="s">
        <v>331</v>
      </c>
      <c r="C41" s="11" t="s">
        <v>263</v>
      </c>
      <c r="D41" s="39" t="s">
        <v>260</v>
      </c>
      <c r="E41" s="12">
        <v>2021</v>
      </c>
      <c r="F41" s="12">
        <v>2023</v>
      </c>
      <c r="G41" s="39" t="s">
        <v>359</v>
      </c>
      <c r="H41" s="39" t="s">
        <v>332</v>
      </c>
      <c r="I41" s="42">
        <v>18000</v>
      </c>
      <c r="J41" s="42">
        <v>18000</v>
      </c>
      <c r="K41" s="42"/>
      <c r="L41" s="42"/>
      <c r="M41" s="42">
        <v>18000</v>
      </c>
      <c r="N41" s="42"/>
      <c r="O41" s="42"/>
      <c r="P41" s="42">
        <v>4534</v>
      </c>
      <c r="Q41" s="42"/>
      <c r="R41" s="42">
        <f>S41+T41</f>
        <v>4534</v>
      </c>
      <c r="S41" s="42">
        <v>4534</v>
      </c>
      <c r="T41" s="42"/>
      <c r="U41" s="42">
        <v>4500</v>
      </c>
      <c r="V41" s="42"/>
      <c r="W41" s="42">
        <f>X41+Y41</f>
        <v>4500</v>
      </c>
      <c r="X41" s="42">
        <v>4500</v>
      </c>
      <c r="Y41" s="42"/>
      <c r="Z41" s="42">
        <v>6000</v>
      </c>
      <c r="AA41" s="42"/>
      <c r="AB41" s="42">
        <f>AC41+AD41</f>
        <v>6000</v>
      </c>
      <c r="AC41" s="42">
        <v>6000</v>
      </c>
      <c r="AD41" s="42"/>
      <c r="AE41" s="42">
        <v>2966</v>
      </c>
      <c r="AF41" s="42"/>
      <c r="AG41" s="42">
        <f>AH41+AI41</f>
        <v>2966</v>
      </c>
      <c r="AH41" s="42">
        <v>2966</v>
      </c>
      <c r="AI41" s="42"/>
      <c r="AJ41" s="42"/>
      <c r="AK41" s="42"/>
      <c r="AL41" s="42"/>
      <c r="AM41" s="42"/>
      <c r="AN41" s="42"/>
      <c r="AO41" s="12"/>
    </row>
    <row r="42" spans="1:42" s="13" customFormat="1" ht="51" customHeight="1">
      <c r="A42" s="10">
        <v>6</v>
      </c>
      <c r="B42" s="446" t="s">
        <v>380</v>
      </c>
      <c r="C42" s="11"/>
      <c r="D42" s="39"/>
      <c r="E42" s="10"/>
      <c r="F42" s="10"/>
      <c r="G42" s="39"/>
      <c r="H42" s="39"/>
      <c r="I42" s="423">
        <v>4840</v>
      </c>
      <c r="J42" s="423">
        <v>4840</v>
      </c>
      <c r="K42" s="42"/>
      <c r="L42" s="42"/>
      <c r="M42" s="423">
        <v>4840</v>
      </c>
      <c r="N42" s="42"/>
      <c r="O42" s="42"/>
      <c r="P42" s="423">
        <v>4840</v>
      </c>
      <c r="Q42" s="42"/>
      <c r="R42" s="423">
        <v>4840</v>
      </c>
      <c r="S42" s="423">
        <v>4840</v>
      </c>
      <c r="T42" s="42"/>
      <c r="U42" s="42"/>
      <c r="V42" s="42"/>
      <c r="W42" s="42"/>
      <c r="X42" s="42"/>
      <c r="Y42" s="42"/>
      <c r="Z42" s="42"/>
      <c r="AA42" s="42"/>
      <c r="AB42" s="42"/>
      <c r="AC42" s="42"/>
      <c r="AD42" s="42"/>
      <c r="AE42" s="42"/>
      <c r="AF42" s="42"/>
      <c r="AG42" s="42"/>
      <c r="AH42" s="42"/>
      <c r="AI42" s="42"/>
      <c r="AJ42" s="42"/>
      <c r="AK42" s="42"/>
      <c r="AL42" s="42"/>
      <c r="AM42" s="42"/>
      <c r="AN42" s="42"/>
      <c r="AO42" s="12"/>
    </row>
    <row r="43" spans="1:42" s="9" customFormat="1" ht="35.25" customHeight="1">
      <c r="A43" s="6" t="s">
        <v>94</v>
      </c>
      <c r="B43" s="7" t="s">
        <v>95</v>
      </c>
      <c r="C43" s="7"/>
      <c r="D43" s="46"/>
      <c r="E43" s="8"/>
      <c r="F43" s="8"/>
      <c r="G43" s="8"/>
      <c r="H43" s="46"/>
      <c r="I43" s="41">
        <f t="shared" ref="I43:L43" si="10">I44+I45</f>
        <v>28450</v>
      </c>
      <c r="J43" s="41">
        <f t="shared" si="10"/>
        <v>28450</v>
      </c>
      <c r="K43" s="41">
        <f t="shared" si="10"/>
        <v>0</v>
      </c>
      <c r="L43" s="41">
        <f t="shared" si="10"/>
        <v>0</v>
      </c>
      <c r="M43" s="41">
        <f>M44+M45</f>
        <v>23000</v>
      </c>
      <c r="N43" s="41">
        <f t="shared" ref="N43:AM43" si="11">N44+N45</f>
        <v>0</v>
      </c>
      <c r="O43" s="41">
        <f t="shared" si="11"/>
        <v>0</v>
      </c>
      <c r="P43" s="41">
        <f t="shared" si="11"/>
        <v>0</v>
      </c>
      <c r="Q43" s="41">
        <f t="shared" si="11"/>
        <v>0</v>
      </c>
      <c r="R43" s="41">
        <f t="shared" si="11"/>
        <v>0</v>
      </c>
      <c r="S43" s="41">
        <f t="shared" si="11"/>
        <v>0</v>
      </c>
      <c r="T43" s="41">
        <f t="shared" si="11"/>
        <v>0</v>
      </c>
      <c r="U43" s="41">
        <f t="shared" si="11"/>
        <v>0</v>
      </c>
      <c r="V43" s="41">
        <f t="shared" si="11"/>
        <v>0</v>
      </c>
      <c r="W43" s="41">
        <f t="shared" si="11"/>
        <v>0</v>
      </c>
      <c r="X43" s="41">
        <f t="shared" si="11"/>
        <v>0</v>
      </c>
      <c r="Y43" s="41">
        <f t="shared" si="11"/>
        <v>0</v>
      </c>
      <c r="Z43" s="41">
        <f t="shared" si="11"/>
        <v>0</v>
      </c>
      <c r="AA43" s="41">
        <f t="shared" si="11"/>
        <v>0</v>
      </c>
      <c r="AB43" s="41">
        <f t="shared" si="11"/>
        <v>0</v>
      </c>
      <c r="AC43" s="41">
        <f t="shared" si="11"/>
        <v>0</v>
      </c>
      <c r="AD43" s="41">
        <f t="shared" si="11"/>
        <v>0</v>
      </c>
      <c r="AE43" s="41">
        <f t="shared" si="11"/>
        <v>6000</v>
      </c>
      <c r="AF43" s="41">
        <f t="shared" si="11"/>
        <v>0</v>
      </c>
      <c r="AG43" s="41">
        <f t="shared" si="11"/>
        <v>6000</v>
      </c>
      <c r="AH43" s="41">
        <f t="shared" si="11"/>
        <v>6000</v>
      </c>
      <c r="AI43" s="41">
        <f t="shared" si="11"/>
        <v>0</v>
      </c>
      <c r="AJ43" s="41">
        <f t="shared" si="11"/>
        <v>17000</v>
      </c>
      <c r="AK43" s="41">
        <f t="shared" si="11"/>
        <v>0</v>
      </c>
      <c r="AL43" s="41">
        <f t="shared" si="11"/>
        <v>17000</v>
      </c>
      <c r="AM43" s="41">
        <f t="shared" si="11"/>
        <v>17000</v>
      </c>
      <c r="AN43" s="41"/>
      <c r="AO43" s="8"/>
    </row>
    <row r="44" spans="1:42" s="13" customFormat="1" ht="126">
      <c r="A44" s="10">
        <v>1</v>
      </c>
      <c r="B44" s="11" t="s">
        <v>448</v>
      </c>
      <c r="C44" s="11" t="s">
        <v>263</v>
      </c>
      <c r="D44" s="39" t="s">
        <v>260</v>
      </c>
      <c r="E44" s="12">
        <v>2024</v>
      </c>
      <c r="F44" s="12">
        <v>2026</v>
      </c>
      <c r="G44" s="39" t="s">
        <v>333</v>
      </c>
      <c r="H44" s="39" t="s">
        <v>334</v>
      </c>
      <c r="I44" s="42">
        <v>13500</v>
      </c>
      <c r="J44" s="42">
        <v>13500</v>
      </c>
      <c r="K44" s="42"/>
      <c r="L44" s="42"/>
      <c r="M44" s="42">
        <v>11000</v>
      </c>
      <c r="N44" s="42"/>
      <c r="O44" s="42"/>
      <c r="P44" s="42"/>
      <c r="Q44" s="42"/>
      <c r="R44" s="42"/>
      <c r="S44" s="42"/>
      <c r="T44" s="42"/>
      <c r="U44" s="42"/>
      <c r="V44" s="42"/>
      <c r="W44" s="42"/>
      <c r="X44" s="42"/>
      <c r="Y44" s="42"/>
      <c r="Z44" s="41"/>
      <c r="AA44" s="41"/>
      <c r="AB44" s="41"/>
      <c r="AC44" s="41"/>
      <c r="AD44" s="42"/>
      <c r="AE44" s="42">
        <v>3000</v>
      </c>
      <c r="AF44" s="42"/>
      <c r="AG44" s="42">
        <f>AH44+AI44</f>
        <v>3000</v>
      </c>
      <c r="AH44" s="42">
        <v>3000</v>
      </c>
      <c r="AI44" s="42"/>
      <c r="AJ44" s="42">
        <v>8000</v>
      </c>
      <c r="AK44" s="42"/>
      <c r="AL44" s="42">
        <f>AM44+AN44</f>
        <v>8000</v>
      </c>
      <c r="AM44" s="42">
        <v>8000</v>
      </c>
      <c r="AN44" s="42"/>
      <c r="AO44" s="39" t="s">
        <v>335</v>
      </c>
    </row>
    <row r="45" spans="1:42" s="13" customFormat="1" ht="63">
      <c r="A45" s="10">
        <v>2</v>
      </c>
      <c r="B45" s="11" t="s">
        <v>336</v>
      </c>
      <c r="C45" s="11" t="s">
        <v>263</v>
      </c>
      <c r="D45" s="39" t="s">
        <v>260</v>
      </c>
      <c r="E45" s="12">
        <v>2023</v>
      </c>
      <c r="F45" s="12">
        <v>2025</v>
      </c>
      <c r="G45" s="39" t="s">
        <v>337</v>
      </c>
      <c r="H45" s="39" t="s">
        <v>338</v>
      </c>
      <c r="I45" s="42">
        <v>14950</v>
      </c>
      <c r="J45" s="42">
        <v>14950</v>
      </c>
      <c r="K45" s="42"/>
      <c r="L45" s="42"/>
      <c r="M45" s="42">
        <v>12000</v>
      </c>
      <c r="N45" s="42"/>
      <c r="O45" s="42"/>
      <c r="P45" s="42"/>
      <c r="Q45" s="42"/>
      <c r="R45" s="42"/>
      <c r="S45" s="42"/>
      <c r="T45" s="42"/>
      <c r="U45" s="42"/>
      <c r="V45" s="42"/>
      <c r="W45" s="42"/>
      <c r="X45" s="42"/>
      <c r="Y45" s="42"/>
      <c r="Z45" s="41"/>
      <c r="AA45" s="41"/>
      <c r="AB45" s="41"/>
      <c r="AC45" s="41"/>
      <c r="AD45" s="42"/>
      <c r="AE45" s="42">
        <v>3000</v>
      </c>
      <c r="AF45" s="42"/>
      <c r="AG45" s="42">
        <f>AH45+AI45</f>
        <v>3000</v>
      </c>
      <c r="AH45" s="42">
        <v>3000</v>
      </c>
      <c r="AI45" s="42"/>
      <c r="AJ45" s="42">
        <v>9000</v>
      </c>
      <c r="AK45" s="42"/>
      <c r="AL45" s="42">
        <f>AM45+AN45</f>
        <v>9000</v>
      </c>
      <c r="AM45" s="42">
        <v>9000</v>
      </c>
      <c r="AN45" s="42"/>
      <c r="AO45" s="39" t="s">
        <v>335</v>
      </c>
    </row>
    <row r="46" spans="1:42" s="9" customFormat="1" ht="31.5">
      <c r="A46" s="6" t="s">
        <v>94</v>
      </c>
      <c r="B46" s="7" t="s">
        <v>95</v>
      </c>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row>
    <row r="47" spans="1:42" s="13" customFormat="1" ht="31.5">
      <c r="A47" s="6">
        <v>2</v>
      </c>
      <c r="B47" s="7" t="s">
        <v>97</v>
      </c>
      <c r="C47" s="11"/>
      <c r="D47" s="12"/>
      <c r="E47" s="12"/>
      <c r="F47" s="12"/>
      <c r="G47" s="12"/>
      <c r="H47" s="12"/>
      <c r="I47" s="43">
        <f>SUM(I48:I50)</f>
        <v>37500</v>
      </c>
      <c r="J47" s="43">
        <f t="shared" ref="J47:AN47" si="12">SUM(J48:J50)</f>
        <v>37500</v>
      </c>
      <c r="K47" s="43">
        <f t="shared" si="12"/>
        <v>0</v>
      </c>
      <c r="L47" s="43">
        <f t="shared" si="12"/>
        <v>0</v>
      </c>
      <c r="M47" s="43">
        <f t="shared" si="12"/>
        <v>893</v>
      </c>
      <c r="N47" s="43">
        <f t="shared" si="12"/>
        <v>0</v>
      </c>
      <c r="O47" s="43">
        <f t="shared" si="12"/>
        <v>0</v>
      </c>
      <c r="P47" s="43">
        <f t="shared" si="12"/>
        <v>0</v>
      </c>
      <c r="Q47" s="43">
        <f t="shared" si="12"/>
        <v>0</v>
      </c>
      <c r="R47" s="43">
        <f t="shared" si="12"/>
        <v>0</v>
      </c>
      <c r="S47" s="43">
        <f t="shared" si="12"/>
        <v>0</v>
      </c>
      <c r="T47" s="43">
        <f t="shared" si="12"/>
        <v>0</v>
      </c>
      <c r="U47" s="43">
        <f t="shared" si="12"/>
        <v>0</v>
      </c>
      <c r="V47" s="43">
        <f t="shared" si="12"/>
        <v>0</v>
      </c>
      <c r="W47" s="43">
        <f t="shared" si="12"/>
        <v>0</v>
      </c>
      <c r="X47" s="43">
        <f t="shared" si="12"/>
        <v>0</v>
      </c>
      <c r="Y47" s="43">
        <f t="shared" si="12"/>
        <v>0</v>
      </c>
      <c r="Z47" s="43">
        <f t="shared" si="12"/>
        <v>0</v>
      </c>
      <c r="AA47" s="43">
        <f t="shared" si="12"/>
        <v>0</v>
      </c>
      <c r="AB47" s="43">
        <f t="shared" si="12"/>
        <v>0</v>
      </c>
      <c r="AC47" s="43">
        <f t="shared" si="12"/>
        <v>0</v>
      </c>
      <c r="AD47" s="43">
        <f t="shared" si="12"/>
        <v>0</v>
      </c>
      <c r="AE47" s="43">
        <f t="shared" si="12"/>
        <v>0</v>
      </c>
      <c r="AF47" s="43">
        <f t="shared" si="12"/>
        <v>0</v>
      </c>
      <c r="AG47" s="43">
        <f t="shared" si="12"/>
        <v>0</v>
      </c>
      <c r="AH47" s="43">
        <f t="shared" si="12"/>
        <v>0</v>
      </c>
      <c r="AI47" s="43">
        <f t="shared" si="12"/>
        <v>0</v>
      </c>
      <c r="AJ47" s="43">
        <f t="shared" si="12"/>
        <v>893</v>
      </c>
      <c r="AK47" s="43">
        <f t="shared" si="12"/>
        <v>0</v>
      </c>
      <c r="AL47" s="43">
        <f t="shared" si="12"/>
        <v>893</v>
      </c>
      <c r="AM47" s="43">
        <f t="shared" si="12"/>
        <v>893</v>
      </c>
      <c r="AN47" s="43">
        <f t="shared" si="12"/>
        <v>0</v>
      </c>
      <c r="AO47" s="12"/>
    </row>
    <row r="48" spans="1:42" s="13" customFormat="1" ht="57" customHeight="1">
      <c r="A48" s="10">
        <v>1</v>
      </c>
      <c r="B48" s="11" t="s">
        <v>356</v>
      </c>
      <c r="C48" s="11" t="s">
        <v>263</v>
      </c>
      <c r="D48" s="39" t="s">
        <v>260</v>
      </c>
      <c r="E48" s="12"/>
      <c r="F48" s="12"/>
      <c r="G48" s="12"/>
      <c r="H48" s="12"/>
      <c r="I48" s="42">
        <v>14000</v>
      </c>
      <c r="J48" s="42">
        <v>14000</v>
      </c>
      <c r="K48" s="12"/>
      <c r="L48" s="12"/>
      <c r="M48" s="42">
        <v>300</v>
      </c>
      <c r="N48" s="12"/>
      <c r="O48" s="12"/>
      <c r="P48" s="12"/>
      <c r="Q48" s="12"/>
      <c r="R48" s="12"/>
      <c r="S48" s="12"/>
      <c r="T48" s="12"/>
      <c r="U48" s="12"/>
      <c r="V48" s="12"/>
      <c r="W48" s="12"/>
      <c r="X48" s="12"/>
      <c r="Y48" s="12"/>
      <c r="Z48" s="12"/>
      <c r="AA48" s="12"/>
      <c r="AB48" s="12"/>
      <c r="AC48" s="12"/>
      <c r="AD48" s="12"/>
      <c r="AE48" s="12"/>
      <c r="AF48" s="12"/>
      <c r="AG48" s="12"/>
      <c r="AH48" s="12"/>
      <c r="AI48" s="12"/>
      <c r="AJ48" s="42">
        <v>300</v>
      </c>
      <c r="AK48" s="12"/>
      <c r="AL48" s="42">
        <v>300</v>
      </c>
      <c r="AM48" s="42">
        <v>300</v>
      </c>
      <c r="AN48" s="12"/>
      <c r="AO48" s="39" t="s">
        <v>360</v>
      </c>
    </row>
    <row r="49" spans="1:41" s="13" customFormat="1" ht="41.25" customHeight="1">
      <c r="A49" s="10">
        <v>2</v>
      </c>
      <c r="B49" s="11" t="s">
        <v>357</v>
      </c>
      <c r="C49" s="11" t="s">
        <v>263</v>
      </c>
      <c r="D49" s="39" t="s">
        <v>179</v>
      </c>
      <c r="E49" s="12"/>
      <c r="F49" s="12"/>
      <c r="G49" s="12"/>
      <c r="H49" s="12"/>
      <c r="I49" s="42">
        <v>10500</v>
      </c>
      <c r="J49" s="42">
        <v>10500</v>
      </c>
      <c r="K49" s="12"/>
      <c r="L49" s="12"/>
      <c r="M49" s="42">
        <v>300</v>
      </c>
      <c r="N49" s="12"/>
      <c r="O49" s="12"/>
      <c r="P49" s="12"/>
      <c r="Q49" s="12"/>
      <c r="R49" s="12"/>
      <c r="S49" s="12"/>
      <c r="T49" s="12"/>
      <c r="U49" s="12"/>
      <c r="V49" s="12"/>
      <c r="W49" s="12"/>
      <c r="X49" s="12"/>
      <c r="Y49" s="12"/>
      <c r="Z49" s="12"/>
      <c r="AA49" s="12"/>
      <c r="AB49" s="12"/>
      <c r="AC49" s="12"/>
      <c r="AD49" s="12"/>
      <c r="AE49" s="12"/>
      <c r="AF49" s="12"/>
      <c r="AG49" s="12"/>
      <c r="AH49" s="12"/>
      <c r="AI49" s="12"/>
      <c r="AJ49" s="42">
        <v>300</v>
      </c>
      <c r="AK49" s="12"/>
      <c r="AL49" s="42">
        <v>300</v>
      </c>
      <c r="AM49" s="42">
        <v>300</v>
      </c>
      <c r="AN49" s="12"/>
      <c r="AO49" s="39" t="s">
        <v>360</v>
      </c>
    </row>
    <row r="50" spans="1:41" s="13" customFormat="1" ht="43.5" customHeight="1">
      <c r="A50" s="10">
        <v>3</v>
      </c>
      <c r="B50" s="11" t="s">
        <v>358</v>
      </c>
      <c r="C50" s="11" t="s">
        <v>263</v>
      </c>
      <c r="D50" s="39" t="s">
        <v>181</v>
      </c>
      <c r="E50" s="12"/>
      <c r="F50" s="12"/>
      <c r="G50" s="12"/>
      <c r="H50" s="12"/>
      <c r="I50" s="42">
        <v>13000</v>
      </c>
      <c r="J50" s="42">
        <v>13000</v>
      </c>
      <c r="K50" s="12"/>
      <c r="L50" s="12"/>
      <c r="M50" s="42">
        <v>293</v>
      </c>
      <c r="N50" s="12"/>
      <c r="O50" s="12"/>
      <c r="P50" s="12"/>
      <c r="Q50" s="12"/>
      <c r="R50" s="12"/>
      <c r="S50" s="12"/>
      <c r="T50" s="12"/>
      <c r="U50" s="12"/>
      <c r="V50" s="12"/>
      <c r="W50" s="12"/>
      <c r="X50" s="12"/>
      <c r="Y50" s="12"/>
      <c r="Z50" s="12"/>
      <c r="AA50" s="12"/>
      <c r="AB50" s="12"/>
      <c r="AC50" s="12"/>
      <c r="AD50" s="12"/>
      <c r="AE50" s="12"/>
      <c r="AF50" s="12"/>
      <c r="AG50" s="12"/>
      <c r="AH50" s="12"/>
      <c r="AI50" s="12"/>
      <c r="AJ50" s="42">
        <v>293</v>
      </c>
      <c r="AK50" s="12"/>
      <c r="AL50" s="42">
        <v>293</v>
      </c>
      <c r="AM50" s="42">
        <v>293</v>
      </c>
      <c r="AN50" s="12"/>
      <c r="AO50" s="39" t="s">
        <v>360</v>
      </c>
    </row>
    <row r="54" spans="1:41">
      <c r="M54" s="84"/>
    </row>
  </sheetData>
  <mergeCells count="72">
    <mergeCell ref="I7:J7"/>
    <mergeCell ref="U7:V7"/>
    <mergeCell ref="AO5:AO11"/>
    <mergeCell ref="K7:K11"/>
    <mergeCell ref="L7:L11"/>
    <mergeCell ref="M7:M11"/>
    <mergeCell ref="K5:L6"/>
    <mergeCell ref="W7:Y7"/>
    <mergeCell ref="R8:R11"/>
    <mergeCell ref="S8:T8"/>
    <mergeCell ref="U8:U11"/>
    <mergeCell ref="I8:I11"/>
    <mergeCell ref="J8:J11"/>
    <mergeCell ref="V8:V11"/>
    <mergeCell ref="P8:P11"/>
    <mergeCell ref="Q8:Q11"/>
    <mergeCell ref="W8:W11"/>
    <mergeCell ref="X8:Y8"/>
    <mergeCell ref="S9:S11"/>
    <mergeCell ref="T9:T11"/>
    <mergeCell ref="X9:X11"/>
    <mergeCell ref="Y9:Y11"/>
    <mergeCell ref="U6:Y6"/>
    <mergeCell ref="P5:AN5"/>
    <mergeCell ref="A1:AO1"/>
    <mergeCell ref="A3:AO3"/>
    <mergeCell ref="A2:AO2"/>
    <mergeCell ref="A4:AO4"/>
    <mergeCell ref="A5:A11"/>
    <mergeCell ref="B5:B11"/>
    <mergeCell ref="D5:D11"/>
    <mergeCell ref="E5:F6"/>
    <mergeCell ref="G5:G11"/>
    <mergeCell ref="C5:C11"/>
    <mergeCell ref="H5:J6"/>
    <mergeCell ref="E7:E11"/>
    <mergeCell ref="F7:F11"/>
    <mergeCell ref="H7:H11"/>
    <mergeCell ref="M5:O6"/>
    <mergeCell ref="N7:O7"/>
    <mergeCell ref="N8:N11"/>
    <mergeCell ref="O8:O11"/>
    <mergeCell ref="P6:T6"/>
    <mergeCell ref="P7:Q7"/>
    <mergeCell ref="R7:T7"/>
    <mergeCell ref="Z6:AD6"/>
    <mergeCell ref="Z7:AA7"/>
    <mergeCell ref="AB7:AD7"/>
    <mergeCell ref="Z8:Z11"/>
    <mergeCell ref="AA8:AA11"/>
    <mergeCell ref="AB8:AB11"/>
    <mergeCell ref="AC8:AD8"/>
    <mergeCell ref="AC9:AC11"/>
    <mergeCell ref="AD9:AD11"/>
    <mergeCell ref="AE6:AI6"/>
    <mergeCell ref="AE7:AF7"/>
    <mergeCell ref="AG7:AI7"/>
    <mergeCell ref="AE8:AE11"/>
    <mergeCell ref="AF8:AF11"/>
    <mergeCell ref="AG8:AG11"/>
    <mergeCell ref="AH8:AI8"/>
    <mergeCell ref="AH9:AH11"/>
    <mergeCell ref="AI9:AI11"/>
    <mergeCell ref="AJ6:AN6"/>
    <mergeCell ref="AJ7:AK7"/>
    <mergeCell ref="AL7:AN7"/>
    <mergeCell ref="AJ8:AJ11"/>
    <mergeCell ref="AK8:AK11"/>
    <mergeCell ref="AL8:AL11"/>
    <mergeCell ref="AM8:AN8"/>
    <mergeCell ref="AM9:AM11"/>
    <mergeCell ref="AN9:AN11"/>
  </mergeCells>
  <pageMargins left="0.23622047244094491" right="0.23622047244094491" top="0.51181102362204722" bottom="0.23622047244094491" header="0.31496062992125984" footer="0.31496062992125984"/>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1"/>
  <sheetViews>
    <sheetView view="pageBreakPreview" zoomScale="25" zoomScaleNormal="60" zoomScaleSheetLayoutView="25" workbookViewId="0">
      <selection sqref="A1:AO1"/>
    </sheetView>
  </sheetViews>
  <sheetFormatPr defaultColWidth="9.140625" defaultRowHeight="15.75"/>
  <cols>
    <col min="1" max="1" width="5.42578125" style="4" customWidth="1"/>
    <col min="2" max="2" width="35" style="2" customWidth="1"/>
    <col min="3" max="3" width="9" style="2" customWidth="1"/>
    <col min="4" max="4" width="10.85546875" style="2" customWidth="1"/>
    <col min="5" max="6" width="9.140625" style="2"/>
    <col min="7" max="7" width="13.42578125" style="2" customWidth="1"/>
    <col min="8" max="8" width="12.140625" style="2" customWidth="1"/>
    <col min="9" max="10" width="13" style="2" customWidth="1"/>
    <col min="11" max="12" width="11.42578125" style="2" customWidth="1"/>
    <col min="13" max="13" width="11.7109375" style="2" customWidth="1"/>
    <col min="14" max="15" width="9.140625" style="2"/>
    <col min="16" max="34" width="11.5703125" style="2" customWidth="1"/>
    <col min="35" max="35" width="12.5703125" style="2" customWidth="1"/>
    <col min="36" max="36" width="10.7109375" style="2" customWidth="1"/>
    <col min="37" max="37" width="12.42578125" style="2" customWidth="1"/>
    <col min="38" max="38" width="12.5703125" style="2" customWidth="1"/>
    <col min="39" max="39" width="12.42578125" style="2" customWidth="1"/>
    <col min="40" max="40" width="12.5703125" style="2" customWidth="1"/>
    <col min="41" max="42" width="9.140625" style="2"/>
    <col min="43" max="43" width="12.28515625" style="2" customWidth="1"/>
    <col min="44" max="44" width="14.140625" style="2" customWidth="1"/>
    <col min="45" max="16384" width="9.140625" style="2"/>
  </cols>
  <sheetData>
    <row r="1" spans="1:44" s="5" customFormat="1">
      <c r="A1" s="269" t="s">
        <v>49</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row>
    <row r="2" spans="1:44" ht="33" customHeight="1">
      <c r="A2" s="271" t="s">
        <v>98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row>
    <row r="3" spans="1:44">
      <c r="A3" s="270" t="str">
        <f>'Bieu TH 21-25'!A3</f>
        <v>(Kèm theo Báo cáo số 448/BC-UBND ngày 10/9/2024 của UBND huyện Tuần Giáo)</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row>
    <row r="4" spans="1:44">
      <c r="A4" s="273" t="s">
        <v>31</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row>
    <row r="5" spans="1:44" ht="15.75" customHeight="1">
      <c r="A5" s="268" t="s">
        <v>0</v>
      </c>
      <c r="B5" s="268" t="s">
        <v>1</v>
      </c>
      <c r="C5" s="255" t="s">
        <v>79</v>
      </c>
      <c r="D5" s="268" t="s">
        <v>2</v>
      </c>
      <c r="E5" s="258" t="s">
        <v>3</v>
      </c>
      <c r="F5" s="260"/>
      <c r="G5" s="255" t="s">
        <v>4</v>
      </c>
      <c r="H5" s="268" t="s">
        <v>5</v>
      </c>
      <c r="I5" s="268"/>
      <c r="J5" s="268"/>
      <c r="K5" s="268" t="s">
        <v>6</v>
      </c>
      <c r="L5" s="268"/>
      <c r="M5" s="258" t="s">
        <v>80</v>
      </c>
      <c r="N5" s="259"/>
      <c r="O5" s="260"/>
      <c r="P5" s="252" t="s">
        <v>71</v>
      </c>
      <c r="Q5" s="253"/>
      <c r="R5" s="253"/>
      <c r="S5" s="253"/>
      <c r="T5" s="253"/>
      <c r="U5" s="253"/>
      <c r="V5" s="253"/>
      <c r="W5" s="253"/>
      <c r="X5" s="253"/>
      <c r="Y5" s="253"/>
      <c r="Z5" s="253"/>
      <c r="AA5" s="253"/>
      <c r="AB5" s="253"/>
      <c r="AC5" s="253"/>
      <c r="AD5" s="253"/>
      <c r="AE5" s="253"/>
      <c r="AF5" s="253"/>
      <c r="AG5" s="253"/>
      <c r="AH5" s="253"/>
      <c r="AI5" s="253"/>
      <c r="AJ5" s="253"/>
      <c r="AK5" s="253"/>
      <c r="AL5" s="253"/>
      <c r="AM5" s="253"/>
      <c r="AN5" s="254"/>
      <c r="AO5" s="268" t="s">
        <v>13</v>
      </c>
    </row>
    <row r="6" spans="1:44" ht="36.75" customHeight="1">
      <c r="A6" s="268"/>
      <c r="B6" s="268"/>
      <c r="C6" s="256"/>
      <c r="D6" s="268"/>
      <c r="E6" s="261"/>
      <c r="F6" s="263"/>
      <c r="G6" s="256"/>
      <c r="H6" s="268"/>
      <c r="I6" s="268"/>
      <c r="J6" s="268"/>
      <c r="K6" s="268"/>
      <c r="L6" s="268"/>
      <c r="M6" s="261"/>
      <c r="N6" s="262"/>
      <c r="O6" s="263"/>
      <c r="P6" s="252" t="s">
        <v>8</v>
      </c>
      <c r="Q6" s="253"/>
      <c r="R6" s="253"/>
      <c r="S6" s="253"/>
      <c r="T6" s="254"/>
      <c r="U6" s="252" t="s">
        <v>9</v>
      </c>
      <c r="V6" s="253"/>
      <c r="W6" s="253"/>
      <c r="X6" s="253"/>
      <c r="Y6" s="254"/>
      <c r="Z6" s="252" t="s">
        <v>10</v>
      </c>
      <c r="AA6" s="253"/>
      <c r="AB6" s="253"/>
      <c r="AC6" s="253"/>
      <c r="AD6" s="254"/>
      <c r="AE6" s="252" t="s">
        <v>11</v>
      </c>
      <c r="AF6" s="253"/>
      <c r="AG6" s="253"/>
      <c r="AH6" s="253"/>
      <c r="AI6" s="254"/>
      <c r="AJ6" s="252" t="s">
        <v>12</v>
      </c>
      <c r="AK6" s="253"/>
      <c r="AL6" s="253"/>
      <c r="AM6" s="253"/>
      <c r="AN6" s="254"/>
      <c r="AO6" s="268"/>
    </row>
    <row r="7" spans="1:44" ht="27" customHeight="1">
      <c r="A7" s="268"/>
      <c r="B7" s="268"/>
      <c r="C7" s="256"/>
      <c r="D7" s="268"/>
      <c r="E7" s="255" t="s">
        <v>14</v>
      </c>
      <c r="F7" s="255" t="s">
        <v>15</v>
      </c>
      <c r="G7" s="256"/>
      <c r="H7" s="268" t="s">
        <v>16</v>
      </c>
      <c r="I7" s="268" t="s">
        <v>17</v>
      </c>
      <c r="J7" s="268"/>
      <c r="K7" s="268" t="s">
        <v>18</v>
      </c>
      <c r="L7" s="268" t="s">
        <v>45</v>
      </c>
      <c r="M7" s="274" t="s">
        <v>23</v>
      </c>
      <c r="N7" s="264" t="s">
        <v>24</v>
      </c>
      <c r="O7" s="264"/>
      <c r="P7" s="268" t="s">
        <v>20</v>
      </c>
      <c r="Q7" s="268"/>
      <c r="R7" s="252" t="s">
        <v>21</v>
      </c>
      <c r="S7" s="253"/>
      <c r="T7" s="254"/>
      <c r="U7" s="252" t="s">
        <v>20</v>
      </c>
      <c r="V7" s="254"/>
      <c r="W7" s="252" t="s">
        <v>21</v>
      </c>
      <c r="X7" s="253"/>
      <c r="Y7" s="254"/>
      <c r="Z7" s="252" t="s">
        <v>20</v>
      </c>
      <c r="AA7" s="254"/>
      <c r="AB7" s="252" t="s">
        <v>21</v>
      </c>
      <c r="AC7" s="253"/>
      <c r="AD7" s="254"/>
      <c r="AE7" s="252" t="s">
        <v>20</v>
      </c>
      <c r="AF7" s="254"/>
      <c r="AG7" s="252" t="s">
        <v>74</v>
      </c>
      <c r="AH7" s="253"/>
      <c r="AI7" s="254"/>
      <c r="AJ7" s="252" t="s">
        <v>22</v>
      </c>
      <c r="AK7" s="254"/>
      <c r="AL7" s="252" t="s">
        <v>74</v>
      </c>
      <c r="AM7" s="253"/>
      <c r="AN7" s="254"/>
      <c r="AO7" s="268"/>
    </row>
    <row r="8" spans="1:44" ht="15.75" customHeight="1">
      <c r="A8" s="268"/>
      <c r="B8" s="268"/>
      <c r="C8" s="256"/>
      <c r="D8" s="268"/>
      <c r="E8" s="256"/>
      <c r="F8" s="256"/>
      <c r="G8" s="256"/>
      <c r="H8" s="268"/>
      <c r="I8" s="268" t="s">
        <v>18</v>
      </c>
      <c r="J8" s="268" t="s">
        <v>45</v>
      </c>
      <c r="K8" s="268"/>
      <c r="L8" s="268"/>
      <c r="M8" s="275"/>
      <c r="N8" s="265" t="s">
        <v>26</v>
      </c>
      <c r="O8" s="265" t="s">
        <v>27</v>
      </c>
      <c r="P8" s="255" t="s">
        <v>23</v>
      </c>
      <c r="Q8" s="255" t="s">
        <v>32</v>
      </c>
      <c r="R8" s="255" t="s">
        <v>23</v>
      </c>
      <c r="S8" s="252" t="s">
        <v>25</v>
      </c>
      <c r="T8" s="254"/>
      <c r="U8" s="255" t="s">
        <v>23</v>
      </c>
      <c r="V8" s="255" t="s">
        <v>33</v>
      </c>
      <c r="W8" s="255" t="s">
        <v>23</v>
      </c>
      <c r="X8" s="252" t="s">
        <v>25</v>
      </c>
      <c r="Y8" s="254"/>
      <c r="Z8" s="255" t="s">
        <v>23</v>
      </c>
      <c r="AA8" s="255" t="s">
        <v>83</v>
      </c>
      <c r="AB8" s="255" t="s">
        <v>23</v>
      </c>
      <c r="AC8" s="252" t="s">
        <v>25</v>
      </c>
      <c r="AD8" s="254"/>
      <c r="AE8" s="255" t="s">
        <v>23</v>
      </c>
      <c r="AF8" s="255" t="s">
        <v>86</v>
      </c>
      <c r="AG8" s="255" t="s">
        <v>23</v>
      </c>
      <c r="AH8" s="252" t="s">
        <v>25</v>
      </c>
      <c r="AI8" s="254"/>
      <c r="AJ8" s="255" t="s">
        <v>23</v>
      </c>
      <c r="AK8" s="255" t="s">
        <v>89</v>
      </c>
      <c r="AL8" s="255" t="s">
        <v>23</v>
      </c>
      <c r="AM8" s="252" t="s">
        <v>25</v>
      </c>
      <c r="AN8" s="254"/>
      <c r="AO8" s="268"/>
    </row>
    <row r="9" spans="1:44" ht="15.75" customHeight="1">
      <c r="A9" s="268"/>
      <c r="B9" s="268"/>
      <c r="C9" s="256"/>
      <c r="D9" s="268"/>
      <c r="E9" s="256"/>
      <c r="F9" s="256"/>
      <c r="G9" s="256"/>
      <c r="H9" s="268"/>
      <c r="I9" s="268"/>
      <c r="J9" s="268"/>
      <c r="K9" s="268"/>
      <c r="L9" s="268"/>
      <c r="M9" s="275"/>
      <c r="N9" s="266"/>
      <c r="O9" s="266"/>
      <c r="P9" s="256"/>
      <c r="Q9" s="256"/>
      <c r="R9" s="256"/>
      <c r="S9" s="255" t="s">
        <v>81</v>
      </c>
      <c r="T9" s="255" t="s">
        <v>99</v>
      </c>
      <c r="U9" s="256"/>
      <c r="V9" s="256"/>
      <c r="W9" s="256"/>
      <c r="X9" s="255" t="s">
        <v>82</v>
      </c>
      <c r="Y9" s="255" t="s">
        <v>100</v>
      </c>
      <c r="Z9" s="256"/>
      <c r="AA9" s="256"/>
      <c r="AB9" s="256"/>
      <c r="AC9" s="255" t="s">
        <v>85</v>
      </c>
      <c r="AD9" s="255" t="s">
        <v>101</v>
      </c>
      <c r="AE9" s="256"/>
      <c r="AF9" s="256"/>
      <c r="AG9" s="256"/>
      <c r="AH9" s="255" t="s">
        <v>87</v>
      </c>
      <c r="AI9" s="255" t="s">
        <v>102</v>
      </c>
      <c r="AJ9" s="256"/>
      <c r="AK9" s="256"/>
      <c r="AL9" s="256"/>
      <c r="AM9" s="255" t="s">
        <v>90</v>
      </c>
      <c r="AN9" s="255" t="s">
        <v>103</v>
      </c>
      <c r="AO9" s="268"/>
    </row>
    <row r="10" spans="1:44">
      <c r="A10" s="268"/>
      <c r="B10" s="268"/>
      <c r="C10" s="256"/>
      <c r="D10" s="268"/>
      <c r="E10" s="256"/>
      <c r="F10" s="256"/>
      <c r="G10" s="256"/>
      <c r="H10" s="268"/>
      <c r="I10" s="268"/>
      <c r="J10" s="268"/>
      <c r="K10" s="268"/>
      <c r="L10" s="268"/>
      <c r="M10" s="275"/>
      <c r="N10" s="266"/>
      <c r="O10" s="26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68"/>
    </row>
    <row r="11" spans="1:44" ht="64.5" customHeight="1">
      <c r="A11" s="268"/>
      <c r="B11" s="268"/>
      <c r="C11" s="257"/>
      <c r="D11" s="268"/>
      <c r="E11" s="257"/>
      <c r="F11" s="257"/>
      <c r="G11" s="257"/>
      <c r="H11" s="268"/>
      <c r="I11" s="268"/>
      <c r="J11" s="268"/>
      <c r="K11" s="268"/>
      <c r="L11" s="268"/>
      <c r="M11" s="276"/>
      <c r="N11" s="267"/>
      <c r="O11" s="26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68"/>
    </row>
    <row r="12" spans="1:44" ht="23.25" customHeight="1">
      <c r="A12" s="1">
        <v>1</v>
      </c>
      <c r="B12" s="1">
        <v>2</v>
      </c>
      <c r="C12" s="1">
        <v>3</v>
      </c>
      <c r="D12" s="1">
        <v>4</v>
      </c>
      <c r="E12" s="1">
        <v>5</v>
      </c>
      <c r="F12" s="1">
        <v>6</v>
      </c>
      <c r="G12" s="1">
        <v>7</v>
      </c>
      <c r="H12" s="1">
        <v>8</v>
      </c>
      <c r="I12" s="1">
        <v>9</v>
      </c>
      <c r="J12" s="1">
        <v>10</v>
      </c>
      <c r="K12" s="1">
        <v>11</v>
      </c>
      <c r="L12" s="1">
        <v>12</v>
      </c>
      <c r="M12" s="3">
        <v>13</v>
      </c>
      <c r="N12" s="1">
        <v>14</v>
      </c>
      <c r="O12" s="1">
        <v>15</v>
      </c>
      <c r="P12" s="1">
        <v>16</v>
      </c>
      <c r="Q12" s="1">
        <v>17</v>
      </c>
      <c r="R12" s="1" t="s">
        <v>28</v>
      </c>
      <c r="S12" s="1">
        <v>19</v>
      </c>
      <c r="T12" s="1">
        <v>20</v>
      </c>
      <c r="U12" s="1">
        <v>21</v>
      </c>
      <c r="V12" s="1">
        <v>22</v>
      </c>
      <c r="W12" s="1" t="s">
        <v>29</v>
      </c>
      <c r="X12" s="1">
        <v>24</v>
      </c>
      <c r="Y12" s="1">
        <v>25</v>
      </c>
      <c r="Z12" s="1">
        <v>26</v>
      </c>
      <c r="AA12" s="1">
        <v>27</v>
      </c>
      <c r="AB12" s="1" t="s">
        <v>84</v>
      </c>
      <c r="AC12" s="1">
        <v>29</v>
      </c>
      <c r="AD12" s="1">
        <v>30</v>
      </c>
      <c r="AE12" s="1">
        <v>31</v>
      </c>
      <c r="AF12" s="1">
        <v>32</v>
      </c>
      <c r="AG12" s="1" t="s">
        <v>88</v>
      </c>
      <c r="AH12" s="1">
        <v>34</v>
      </c>
      <c r="AI12" s="1">
        <v>35</v>
      </c>
      <c r="AJ12" s="1">
        <v>36</v>
      </c>
      <c r="AK12" s="1">
        <v>37</v>
      </c>
      <c r="AL12" s="1" t="s">
        <v>91</v>
      </c>
      <c r="AM12" s="1">
        <v>39</v>
      </c>
      <c r="AN12" s="1">
        <v>40</v>
      </c>
      <c r="AO12" s="1">
        <v>41</v>
      </c>
    </row>
    <row r="13" spans="1:44" s="9" customFormat="1" ht="46.5" customHeight="1">
      <c r="A13" s="6" t="s">
        <v>41</v>
      </c>
      <c r="B13" s="7" t="s">
        <v>362</v>
      </c>
      <c r="C13" s="7"/>
      <c r="D13" s="8"/>
      <c r="E13" s="8"/>
      <c r="F13" s="8"/>
      <c r="G13" s="8"/>
      <c r="H13" s="8"/>
      <c r="I13" s="41">
        <f>I14+I15</f>
        <v>260261</v>
      </c>
      <c r="J13" s="41">
        <f t="shared" ref="J13:AN13" si="0">J14+J15</f>
        <v>260261</v>
      </c>
      <c r="K13" s="41">
        <f t="shared" si="0"/>
        <v>0</v>
      </c>
      <c r="L13" s="41">
        <f t="shared" si="0"/>
        <v>0</v>
      </c>
      <c r="M13" s="41">
        <f t="shared" si="0"/>
        <v>222791</v>
      </c>
      <c r="N13" s="41">
        <f t="shared" si="0"/>
        <v>0</v>
      </c>
      <c r="O13" s="41">
        <f t="shared" si="0"/>
        <v>0</v>
      </c>
      <c r="P13" s="41">
        <f t="shared" si="0"/>
        <v>2773</v>
      </c>
      <c r="Q13" s="41">
        <f t="shared" si="0"/>
        <v>0</v>
      </c>
      <c r="R13" s="41">
        <f t="shared" si="0"/>
        <v>2728</v>
      </c>
      <c r="S13" s="41">
        <f t="shared" si="0"/>
        <v>2728</v>
      </c>
      <c r="T13" s="41">
        <f t="shared" si="0"/>
        <v>0</v>
      </c>
      <c r="U13" s="41">
        <f t="shared" si="0"/>
        <v>20005.5</v>
      </c>
      <c r="V13" s="41">
        <f t="shared" si="0"/>
        <v>0</v>
      </c>
      <c r="W13" s="41">
        <f t="shared" si="0"/>
        <v>19802.077235000001</v>
      </c>
      <c r="X13" s="41">
        <f t="shared" si="0"/>
        <v>19802.077235000001</v>
      </c>
      <c r="Y13" s="41">
        <f t="shared" si="0"/>
        <v>0</v>
      </c>
      <c r="Z13" s="41">
        <f t="shared" si="0"/>
        <v>44664.800000000003</v>
      </c>
      <c r="AA13" s="41">
        <f t="shared" si="0"/>
        <v>0</v>
      </c>
      <c r="AB13" s="41">
        <f t="shared" si="0"/>
        <v>44656.810845</v>
      </c>
      <c r="AC13" s="41">
        <f t="shared" si="0"/>
        <v>44656.810845</v>
      </c>
      <c r="AD13" s="41">
        <f t="shared" si="0"/>
        <v>0</v>
      </c>
      <c r="AE13" s="41">
        <f t="shared" si="0"/>
        <v>64695</v>
      </c>
      <c r="AF13" s="41">
        <f t="shared" si="0"/>
        <v>0</v>
      </c>
      <c r="AG13" s="41">
        <f t="shared" si="0"/>
        <v>63817</v>
      </c>
      <c r="AH13" s="41">
        <f t="shared" si="0"/>
        <v>63817</v>
      </c>
      <c r="AI13" s="41">
        <f t="shared" si="0"/>
        <v>0</v>
      </c>
      <c r="AJ13" s="41">
        <f t="shared" si="0"/>
        <v>90652.7</v>
      </c>
      <c r="AK13" s="41">
        <f t="shared" si="0"/>
        <v>0</v>
      </c>
      <c r="AL13" s="41">
        <f t="shared" si="0"/>
        <v>90652.7</v>
      </c>
      <c r="AM13" s="41">
        <f t="shared" si="0"/>
        <v>90652.7</v>
      </c>
      <c r="AN13" s="41">
        <f t="shared" si="0"/>
        <v>0</v>
      </c>
      <c r="AO13" s="8"/>
      <c r="AQ13" s="83"/>
      <c r="AR13" s="83"/>
    </row>
    <row r="14" spans="1:44" s="9" customFormat="1" ht="47.25">
      <c r="A14" s="6">
        <v>1</v>
      </c>
      <c r="B14" s="7" t="s">
        <v>38</v>
      </c>
      <c r="C14" s="7"/>
      <c r="D14" s="8"/>
      <c r="E14" s="8"/>
      <c r="F14" s="8"/>
      <c r="G14" s="8"/>
      <c r="H14" s="8"/>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8"/>
      <c r="AQ14" s="86"/>
    </row>
    <row r="15" spans="1:44" s="9" customFormat="1" ht="41.25" customHeight="1">
      <c r="A15" s="6">
        <v>2</v>
      </c>
      <c r="B15" s="7" t="s">
        <v>39</v>
      </c>
      <c r="C15" s="7"/>
      <c r="D15" s="8"/>
      <c r="E15" s="8"/>
      <c r="F15" s="8"/>
      <c r="G15" s="8"/>
      <c r="H15" s="8"/>
      <c r="I15" s="41">
        <f t="shared" ref="I15:AN15" si="1">I16+I19</f>
        <v>260261</v>
      </c>
      <c r="J15" s="41">
        <f t="shared" si="1"/>
        <v>260261</v>
      </c>
      <c r="K15" s="41">
        <f t="shared" si="1"/>
        <v>0</v>
      </c>
      <c r="L15" s="41">
        <f t="shared" si="1"/>
        <v>0</v>
      </c>
      <c r="M15" s="41">
        <f t="shared" si="1"/>
        <v>222791</v>
      </c>
      <c r="N15" s="41">
        <f t="shared" si="1"/>
        <v>0</v>
      </c>
      <c r="O15" s="41">
        <f t="shared" si="1"/>
        <v>0</v>
      </c>
      <c r="P15" s="41">
        <f t="shared" si="1"/>
        <v>2773</v>
      </c>
      <c r="Q15" s="41">
        <f t="shared" si="1"/>
        <v>0</v>
      </c>
      <c r="R15" s="41">
        <f t="shared" si="1"/>
        <v>2728</v>
      </c>
      <c r="S15" s="41">
        <f t="shared" si="1"/>
        <v>2728</v>
      </c>
      <c r="T15" s="41">
        <f t="shared" si="1"/>
        <v>0</v>
      </c>
      <c r="U15" s="41">
        <f t="shared" si="1"/>
        <v>20005.5</v>
      </c>
      <c r="V15" s="41">
        <f t="shared" si="1"/>
        <v>0</v>
      </c>
      <c r="W15" s="41">
        <f t="shared" si="1"/>
        <v>19802.077235000001</v>
      </c>
      <c r="X15" s="41">
        <f t="shared" si="1"/>
        <v>19802.077235000001</v>
      </c>
      <c r="Y15" s="41">
        <f t="shared" si="1"/>
        <v>0</v>
      </c>
      <c r="Z15" s="41">
        <f t="shared" si="1"/>
        <v>44664.800000000003</v>
      </c>
      <c r="AA15" s="41">
        <f t="shared" si="1"/>
        <v>0</v>
      </c>
      <c r="AB15" s="41">
        <f t="shared" si="1"/>
        <v>44656.810845</v>
      </c>
      <c r="AC15" s="41">
        <f t="shared" si="1"/>
        <v>44656.810845</v>
      </c>
      <c r="AD15" s="41">
        <f t="shared" si="1"/>
        <v>0</v>
      </c>
      <c r="AE15" s="41">
        <f t="shared" si="1"/>
        <v>64695</v>
      </c>
      <c r="AF15" s="41">
        <f t="shared" si="1"/>
        <v>0</v>
      </c>
      <c r="AG15" s="41">
        <f t="shared" si="1"/>
        <v>63817</v>
      </c>
      <c r="AH15" s="41">
        <f t="shared" si="1"/>
        <v>63817</v>
      </c>
      <c r="AI15" s="41">
        <f t="shared" si="1"/>
        <v>0</v>
      </c>
      <c r="AJ15" s="41">
        <f t="shared" si="1"/>
        <v>90652.7</v>
      </c>
      <c r="AK15" s="41">
        <f t="shared" si="1"/>
        <v>0</v>
      </c>
      <c r="AL15" s="41">
        <f t="shared" si="1"/>
        <v>90652.7</v>
      </c>
      <c r="AM15" s="41">
        <f t="shared" si="1"/>
        <v>90652.7</v>
      </c>
      <c r="AN15" s="41">
        <f t="shared" si="1"/>
        <v>0</v>
      </c>
      <c r="AO15" s="8"/>
    </row>
    <row r="16" spans="1:44" s="9" customFormat="1" ht="59.25" customHeight="1">
      <c r="A16" s="6" t="s">
        <v>93</v>
      </c>
      <c r="B16" s="7" t="s">
        <v>96</v>
      </c>
      <c r="C16" s="7"/>
      <c r="D16" s="8"/>
      <c r="E16" s="8"/>
      <c r="F16" s="8"/>
      <c r="G16" s="8"/>
      <c r="H16" s="8"/>
      <c r="I16" s="41">
        <f>I17+I18</f>
        <v>67836</v>
      </c>
      <c r="J16" s="41">
        <f t="shared" ref="J16:AN16" si="2">J17+J18</f>
        <v>67836</v>
      </c>
      <c r="K16" s="41">
        <f t="shared" si="2"/>
        <v>0</v>
      </c>
      <c r="L16" s="41">
        <f t="shared" si="2"/>
        <v>0</v>
      </c>
      <c r="M16" s="41">
        <f t="shared" si="2"/>
        <v>67836</v>
      </c>
      <c r="N16" s="41">
        <f t="shared" si="2"/>
        <v>0</v>
      </c>
      <c r="O16" s="41">
        <f t="shared" si="2"/>
        <v>0</v>
      </c>
      <c r="P16" s="41">
        <f t="shared" si="2"/>
        <v>2773</v>
      </c>
      <c r="Q16" s="41">
        <f t="shared" si="2"/>
        <v>0</v>
      </c>
      <c r="R16" s="41">
        <f t="shared" si="2"/>
        <v>2728</v>
      </c>
      <c r="S16" s="41">
        <f t="shared" si="2"/>
        <v>2728</v>
      </c>
      <c r="T16" s="41">
        <f t="shared" si="2"/>
        <v>0</v>
      </c>
      <c r="U16" s="41">
        <f t="shared" si="2"/>
        <v>19505.5</v>
      </c>
      <c r="V16" s="41">
        <f t="shared" si="2"/>
        <v>0</v>
      </c>
      <c r="W16" s="41">
        <f t="shared" si="2"/>
        <v>19302.077235000001</v>
      </c>
      <c r="X16" s="41">
        <f t="shared" si="2"/>
        <v>19302.077235000001</v>
      </c>
      <c r="Y16" s="41">
        <f t="shared" si="2"/>
        <v>0</v>
      </c>
      <c r="Z16" s="41">
        <f t="shared" si="2"/>
        <v>24664.799999999999</v>
      </c>
      <c r="AA16" s="41">
        <f t="shared" si="2"/>
        <v>0</v>
      </c>
      <c r="AB16" s="41">
        <f t="shared" si="2"/>
        <v>24656.810845</v>
      </c>
      <c r="AC16" s="41">
        <f t="shared" si="2"/>
        <v>24656.810845</v>
      </c>
      <c r="AD16" s="41">
        <f t="shared" si="2"/>
        <v>0</v>
      </c>
      <c r="AE16" s="41">
        <f t="shared" si="2"/>
        <v>15563</v>
      </c>
      <c r="AF16" s="41">
        <f t="shared" si="2"/>
        <v>0</v>
      </c>
      <c r="AG16" s="41">
        <f t="shared" si="2"/>
        <v>14685</v>
      </c>
      <c r="AH16" s="41">
        <f t="shared" si="2"/>
        <v>14685</v>
      </c>
      <c r="AI16" s="41">
        <f t="shared" si="2"/>
        <v>0</v>
      </c>
      <c r="AJ16" s="41">
        <f t="shared" si="2"/>
        <v>5329.7000000000007</v>
      </c>
      <c r="AK16" s="41">
        <f t="shared" si="2"/>
        <v>0</v>
      </c>
      <c r="AL16" s="41">
        <f t="shared" si="2"/>
        <v>5329.7000000000007</v>
      </c>
      <c r="AM16" s="41">
        <f t="shared" si="2"/>
        <v>5329.7000000000007</v>
      </c>
      <c r="AN16" s="41">
        <f t="shared" si="2"/>
        <v>0</v>
      </c>
      <c r="AO16" s="41"/>
    </row>
    <row r="17" spans="1:44" s="13" customFormat="1" ht="84" customHeight="1">
      <c r="A17" s="10">
        <v>1</v>
      </c>
      <c r="B17" s="11" t="s">
        <v>455</v>
      </c>
      <c r="C17" s="39" t="s">
        <v>259</v>
      </c>
      <c r="D17" s="39" t="s">
        <v>260</v>
      </c>
      <c r="E17" s="10">
        <v>2021</v>
      </c>
      <c r="F17" s="10">
        <v>2023</v>
      </c>
      <c r="G17" s="39" t="s">
        <v>347</v>
      </c>
      <c r="H17" s="39" t="s">
        <v>361</v>
      </c>
      <c r="I17" s="42">
        <v>45000</v>
      </c>
      <c r="J17" s="42">
        <v>45000</v>
      </c>
      <c r="K17" s="42"/>
      <c r="L17" s="42"/>
      <c r="M17" s="42">
        <v>45000</v>
      </c>
      <c r="N17" s="42"/>
      <c r="O17" s="42"/>
      <c r="P17" s="42">
        <v>500</v>
      </c>
      <c r="Q17" s="42"/>
      <c r="R17" s="42">
        <f>S17+T17</f>
        <v>455</v>
      </c>
      <c r="S17" s="42">
        <v>455</v>
      </c>
      <c r="T17" s="42"/>
      <c r="U17" s="42">
        <v>15000</v>
      </c>
      <c r="V17" s="42"/>
      <c r="W17" s="42">
        <f>X17+Y17</f>
        <v>15000</v>
      </c>
      <c r="X17" s="42">
        <v>15000</v>
      </c>
      <c r="Y17" s="42"/>
      <c r="Z17" s="42">
        <v>20000</v>
      </c>
      <c r="AA17" s="42"/>
      <c r="AB17" s="42">
        <f>AC17+AD17</f>
        <v>20000</v>
      </c>
      <c r="AC17" s="42">
        <v>20000</v>
      </c>
      <c r="AD17" s="42"/>
      <c r="AE17" s="42">
        <v>9500</v>
      </c>
      <c r="AF17" s="42"/>
      <c r="AG17" s="42">
        <f>AH17+AI17</f>
        <v>9500</v>
      </c>
      <c r="AH17" s="42">
        <v>9500</v>
      </c>
      <c r="AI17" s="42"/>
      <c r="AJ17" s="42"/>
      <c r="AK17" s="42"/>
      <c r="AL17" s="42"/>
      <c r="AM17" s="42"/>
      <c r="AN17" s="42"/>
      <c r="AO17" s="42"/>
    </row>
    <row r="18" spans="1:44" s="13" customFormat="1" ht="84" customHeight="1">
      <c r="A18" s="10">
        <v>2</v>
      </c>
      <c r="B18" s="60" t="s">
        <v>363</v>
      </c>
      <c r="C18" s="61" t="s">
        <v>263</v>
      </c>
      <c r="D18" s="61" t="s">
        <v>364</v>
      </c>
      <c r="E18" s="62">
        <v>2021</v>
      </c>
      <c r="F18" s="62">
        <v>2025</v>
      </c>
      <c r="G18" s="39"/>
      <c r="H18" s="62" t="s">
        <v>365</v>
      </c>
      <c r="I18" s="42">
        <v>22836</v>
      </c>
      <c r="J18" s="42">
        <v>22836</v>
      </c>
      <c r="K18" s="42"/>
      <c r="L18" s="42"/>
      <c r="M18" s="42">
        <v>22836</v>
      </c>
      <c r="N18" s="42"/>
      <c r="O18" s="42"/>
      <c r="P18" s="42">
        <v>2273</v>
      </c>
      <c r="Q18" s="42"/>
      <c r="R18" s="42">
        <v>2273</v>
      </c>
      <c r="S18" s="42">
        <v>2273</v>
      </c>
      <c r="T18" s="42"/>
      <c r="U18" s="42">
        <v>4505.5</v>
      </c>
      <c r="V18" s="42"/>
      <c r="W18" s="42">
        <v>4302.0772349999997</v>
      </c>
      <c r="X18" s="42">
        <v>4302.0772349999997</v>
      </c>
      <c r="Y18" s="42"/>
      <c r="Z18" s="42">
        <v>4664.8</v>
      </c>
      <c r="AA18" s="42"/>
      <c r="AB18" s="42">
        <v>4656.810845</v>
      </c>
      <c r="AC18" s="42">
        <v>4656.810845</v>
      </c>
      <c r="AD18" s="42"/>
      <c r="AE18" s="42">
        <v>6063</v>
      </c>
      <c r="AF18" s="42"/>
      <c r="AG18" s="42">
        <v>5185</v>
      </c>
      <c r="AH18" s="42">
        <v>5185</v>
      </c>
      <c r="AI18" s="42"/>
      <c r="AJ18" s="42">
        <f>M18-P18-U18-Z18-AE18</f>
        <v>5329.7000000000007</v>
      </c>
      <c r="AK18" s="42"/>
      <c r="AL18" s="42">
        <v>5329.7000000000007</v>
      </c>
      <c r="AM18" s="42">
        <v>5329.7000000000007</v>
      </c>
      <c r="AN18" s="42"/>
      <c r="AO18" s="42"/>
      <c r="AR18" s="82"/>
    </row>
    <row r="19" spans="1:44" s="9" customFormat="1" ht="39" customHeight="1">
      <c r="A19" s="6" t="s">
        <v>94</v>
      </c>
      <c r="B19" s="7" t="s">
        <v>95</v>
      </c>
      <c r="C19" s="7"/>
      <c r="D19" s="8"/>
      <c r="E19" s="6"/>
      <c r="F19" s="6"/>
      <c r="G19" s="8"/>
      <c r="H19" s="8"/>
      <c r="I19" s="41">
        <f>SUM(I20:I21)</f>
        <v>192425</v>
      </c>
      <c r="J19" s="41">
        <f t="shared" ref="J19:AN19" si="3">SUM(J20:J21)</f>
        <v>192425</v>
      </c>
      <c r="K19" s="41">
        <f t="shared" si="3"/>
        <v>0</v>
      </c>
      <c r="L19" s="41">
        <f t="shared" si="3"/>
        <v>0</v>
      </c>
      <c r="M19" s="41">
        <f t="shared" si="3"/>
        <v>154955</v>
      </c>
      <c r="N19" s="41">
        <f t="shared" si="3"/>
        <v>0</v>
      </c>
      <c r="O19" s="41">
        <f t="shared" si="3"/>
        <v>0</v>
      </c>
      <c r="P19" s="41">
        <f t="shared" si="3"/>
        <v>0</v>
      </c>
      <c r="Q19" s="41">
        <f t="shared" si="3"/>
        <v>0</v>
      </c>
      <c r="R19" s="41">
        <f t="shared" si="3"/>
        <v>0</v>
      </c>
      <c r="S19" s="41">
        <f t="shared" si="3"/>
        <v>0</v>
      </c>
      <c r="T19" s="41">
        <f t="shared" si="3"/>
        <v>0</v>
      </c>
      <c r="U19" s="41">
        <f t="shared" si="3"/>
        <v>500</v>
      </c>
      <c r="V19" s="41">
        <f t="shared" si="3"/>
        <v>0</v>
      </c>
      <c r="W19" s="41">
        <f t="shared" si="3"/>
        <v>500</v>
      </c>
      <c r="X19" s="41">
        <f t="shared" si="3"/>
        <v>500</v>
      </c>
      <c r="Y19" s="41">
        <f t="shared" si="3"/>
        <v>0</v>
      </c>
      <c r="Z19" s="41">
        <f t="shared" si="3"/>
        <v>20000</v>
      </c>
      <c r="AA19" s="41">
        <f t="shared" si="3"/>
        <v>0</v>
      </c>
      <c r="AB19" s="41">
        <f t="shared" si="3"/>
        <v>20000</v>
      </c>
      <c r="AC19" s="41">
        <f t="shared" si="3"/>
        <v>20000</v>
      </c>
      <c r="AD19" s="41">
        <f t="shared" si="3"/>
        <v>0</v>
      </c>
      <c r="AE19" s="41">
        <f>SUM(AE20:AE21)</f>
        <v>49132</v>
      </c>
      <c r="AF19" s="41">
        <f t="shared" si="3"/>
        <v>0</v>
      </c>
      <c r="AG19" s="41">
        <f t="shared" si="3"/>
        <v>49132</v>
      </c>
      <c r="AH19" s="41">
        <f t="shared" si="3"/>
        <v>49132</v>
      </c>
      <c r="AI19" s="41">
        <f t="shared" si="3"/>
        <v>0</v>
      </c>
      <c r="AJ19" s="41">
        <f>SUM(AJ20:AJ21)</f>
        <v>85323</v>
      </c>
      <c r="AK19" s="41">
        <f t="shared" si="3"/>
        <v>0</v>
      </c>
      <c r="AL19" s="41">
        <f t="shared" si="3"/>
        <v>85323</v>
      </c>
      <c r="AM19" s="41">
        <f t="shared" si="3"/>
        <v>85323</v>
      </c>
      <c r="AN19" s="41">
        <f t="shared" si="3"/>
        <v>0</v>
      </c>
      <c r="AO19" s="41"/>
    </row>
    <row r="20" spans="1:44" s="13" customFormat="1" ht="84" customHeight="1">
      <c r="A20" s="10">
        <v>1</v>
      </c>
      <c r="B20" s="11" t="s">
        <v>449</v>
      </c>
      <c r="C20" s="39" t="s">
        <v>259</v>
      </c>
      <c r="D20" s="39" t="s">
        <v>342</v>
      </c>
      <c r="E20" s="10">
        <v>2023</v>
      </c>
      <c r="F20" s="10">
        <v>2026</v>
      </c>
      <c r="G20" s="39" t="s">
        <v>348</v>
      </c>
      <c r="H20" s="39" t="s">
        <v>343</v>
      </c>
      <c r="I20" s="42">
        <v>80000</v>
      </c>
      <c r="J20" s="42">
        <v>80000</v>
      </c>
      <c r="K20" s="42"/>
      <c r="L20" s="42"/>
      <c r="M20" s="42">
        <v>42530</v>
      </c>
      <c r="N20" s="42"/>
      <c r="O20" s="42"/>
      <c r="P20" s="42"/>
      <c r="Q20" s="42"/>
      <c r="R20" s="42"/>
      <c r="S20" s="42"/>
      <c r="T20" s="42"/>
      <c r="U20" s="42">
        <v>500</v>
      </c>
      <c r="V20" s="42"/>
      <c r="W20" s="42">
        <f>X20+Y20</f>
        <v>500</v>
      </c>
      <c r="X20" s="42">
        <v>500</v>
      </c>
      <c r="Y20" s="42"/>
      <c r="Z20" s="42">
        <v>20000</v>
      </c>
      <c r="AA20" s="42"/>
      <c r="AB20" s="42">
        <f>AC20+AD20</f>
        <v>20000</v>
      </c>
      <c r="AC20" s="42">
        <v>20000</v>
      </c>
      <c r="AD20" s="42"/>
      <c r="AE20" s="42">
        <v>5000</v>
      </c>
      <c r="AF20" s="42"/>
      <c r="AG20" s="42">
        <f>AH20+AI20</f>
        <v>5000</v>
      </c>
      <c r="AH20" s="42">
        <v>5000</v>
      </c>
      <c r="AI20" s="42"/>
      <c r="AJ20" s="42">
        <f>M20-U20-Z20-AE20</f>
        <v>17030</v>
      </c>
      <c r="AK20" s="42"/>
      <c r="AL20" s="42">
        <f>AJ20</f>
        <v>17030</v>
      </c>
      <c r="AM20" s="42">
        <f>AL20</f>
        <v>17030</v>
      </c>
      <c r="AN20" s="42"/>
      <c r="AO20" s="42"/>
      <c r="AQ20" s="63"/>
    </row>
    <row r="21" spans="1:44" s="13" customFormat="1" ht="153.75" customHeight="1">
      <c r="A21" s="10">
        <v>2</v>
      </c>
      <c r="B21" s="11" t="s">
        <v>450</v>
      </c>
      <c r="C21" s="39" t="s">
        <v>259</v>
      </c>
      <c r="D21" s="39" t="s">
        <v>344</v>
      </c>
      <c r="E21" s="12">
        <v>2024</v>
      </c>
      <c r="F21" s="12">
        <v>2026</v>
      </c>
      <c r="G21" s="39" t="s">
        <v>345</v>
      </c>
      <c r="H21" s="39" t="s">
        <v>346</v>
      </c>
      <c r="I21" s="42">
        <v>112425</v>
      </c>
      <c r="J21" s="42">
        <v>112425</v>
      </c>
      <c r="K21" s="42"/>
      <c r="L21" s="42"/>
      <c r="M21" s="42">
        <f>I21</f>
        <v>112425</v>
      </c>
      <c r="N21" s="42"/>
      <c r="O21" s="42"/>
      <c r="P21" s="42"/>
      <c r="Q21" s="42"/>
      <c r="R21" s="42"/>
      <c r="S21" s="42"/>
      <c r="T21" s="42"/>
      <c r="U21" s="42"/>
      <c r="V21" s="42"/>
      <c r="W21" s="42"/>
      <c r="X21" s="42"/>
      <c r="Y21" s="42"/>
      <c r="Z21" s="42"/>
      <c r="AA21" s="42"/>
      <c r="AB21" s="42"/>
      <c r="AC21" s="42"/>
      <c r="AD21" s="42"/>
      <c r="AE21" s="47">
        <v>44132</v>
      </c>
      <c r="AF21" s="47"/>
      <c r="AG21" s="42">
        <f>AH21+AI21</f>
        <v>44132</v>
      </c>
      <c r="AH21" s="47">
        <v>44132</v>
      </c>
      <c r="AI21" s="47"/>
      <c r="AJ21" s="47">
        <f>M21-AE21</f>
        <v>68293</v>
      </c>
      <c r="AK21" s="47"/>
      <c r="AL21" s="42">
        <f>AM21+AN21</f>
        <v>68293</v>
      </c>
      <c r="AM21" s="47">
        <f>AJ21</f>
        <v>68293</v>
      </c>
      <c r="AN21" s="47"/>
      <c r="AO21" s="42"/>
    </row>
  </sheetData>
  <mergeCells count="72">
    <mergeCell ref="A1:AO1"/>
    <mergeCell ref="A2:AO2"/>
    <mergeCell ref="A3:AO3"/>
    <mergeCell ref="A4:AO4"/>
    <mergeCell ref="A5:A11"/>
    <mergeCell ref="B5:B11"/>
    <mergeCell ref="C5:C11"/>
    <mergeCell ref="D5:D11"/>
    <mergeCell ref="E5:F6"/>
    <mergeCell ref="G5:G11"/>
    <mergeCell ref="M5:O6"/>
    <mergeCell ref="P5:AN5"/>
    <mergeCell ref="AO5:AO11"/>
    <mergeCell ref="P6:T6"/>
    <mergeCell ref="U6:Y6"/>
    <mergeCell ref="Z6:AD6"/>
    <mergeCell ref="AE6:AI6"/>
    <mergeCell ref="AJ6:AN6"/>
    <mergeCell ref="L7:L11"/>
    <mergeCell ref="I8:I11"/>
    <mergeCell ref="J8:J11"/>
    <mergeCell ref="H5:J6"/>
    <mergeCell ref="K5:L6"/>
    <mergeCell ref="AL7:AN7"/>
    <mergeCell ref="M7:M11"/>
    <mergeCell ref="N7:O7"/>
    <mergeCell ref="P7:Q7"/>
    <mergeCell ref="R7:T7"/>
    <mergeCell ref="U7:V7"/>
    <mergeCell ref="W7:Y7"/>
    <mergeCell ref="N8:N11"/>
    <mergeCell ref="O8:O11"/>
    <mergeCell ref="E7:E11"/>
    <mergeCell ref="F7:F11"/>
    <mergeCell ref="H7:H11"/>
    <mergeCell ref="I7:J7"/>
    <mergeCell ref="K7:K11"/>
    <mergeCell ref="P8:P11"/>
    <mergeCell ref="Q8:Q11"/>
    <mergeCell ref="Z7:AA7"/>
    <mergeCell ref="AB7:AD7"/>
    <mergeCell ref="AE7:AF7"/>
    <mergeCell ref="R8:R11"/>
    <mergeCell ref="S8:T8"/>
    <mergeCell ref="U8:U11"/>
    <mergeCell ref="V8:V11"/>
    <mergeCell ref="W8:W11"/>
    <mergeCell ref="X8:Y8"/>
    <mergeCell ref="S9:S11"/>
    <mergeCell ref="T9:T11"/>
    <mergeCell ref="X9:X11"/>
    <mergeCell ref="Y9:Y11"/>
    <mergeCell ref="Z8:Z11"/>
    <mergeCell ref="AG7:AI7"/>
    <mergeCell ref="AJ7:AK7"/>
    <mergeCell ref="AF8:AF11"/>
    <mergeCell ref="AC9:AC11"/>
    <mergeCell ref="AD9:AD11"/>
    <mergeCell ref="AA8:AA11"/>
    <mergeCell ref="AB8:AB11"/>
    <mergeCell ref="AC8:AD8"/>
    <mergeCell ref="AE8:AE11"/>
    <mergeCell ref="AM8:AN8"/>
    <mergeCell ref="AH9:AH11"/>
    <mergeCell ref="AI9:AI11"/>
    <mergeCell ref="AM9:AM11"/>
    <mergeCell ref="AN9:AN11"/>
    <mergeCell ref="AG8:AG11"/>
    <mergeCell ref="AH8:AI8"/>
    <mergeCell ref="AJ8:AJ11"/>
    <mergeCell ref="AK8:AK11"/>
    <mergeCell ref="AL8:AL11"/>
  </mergeCells>
  <pageMargins left="0.19685039370078741" right="0.19685039370078741" top="0.51181102362204722" bottom="0.23622047244094491" header="0.31496062992125984" footer="0.31496062992125984"/>
  <pageSetup paperSize="9" scale="2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3"/>
  <sheetViews>
    <sheetView zoomScale="40" zoomScaleNormal="40" workbookViewId="0">
      <selection activeCell="A4" sqref="A4:AT4"/>
    </sheetView>
  </sheetViews>
  <sheetFormatPr defaultRowHeight="15"/>
  <cols>
    <col min="1" max="1" width="6.140625" customWidth="1"/>
    <col min="2" max="2" width="25.28515625" customWidth="1"/>
    <col min="19" max="19" width="10.5703125" customWidth="1"/>
    <col min="24" max="24" width="10" customWidth="1"/>
    <col min="25" max="25" width="10.5703125" customWidth="1"/>
    <col min="29" max="30" width="10.42578125" customWidth="1"/>
    <col min="34" max="39" width="11.85546875" customWidth="1"/>
    <col min="40" max="45" width="11.28515625" customWidth="1"/>
  </cols>
  <sheetData>
    <row r="1" spans="1:46" ht="15.75">
      <c r="A1" s="269" t="s">
        <v>415</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row>
    <row r="2" spans="1:46" s="79" customFormat="1" ht="15.75">
      <c r="A2" s="271" t="s">
        <v>416</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row>
    <row r="3" spans="1:46" ht="15.75">
      <c r="A3" s="270" t="str">
        <f>'Bieu TH 21-25'!A3:V3</f>
        <v>(Kèm theo Báo cáo số 448/BC-UBND ngày 10/9/2024 của UBND huyện Tuần Giáo)</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row>
    <row r="4" spans="1:46" ht="15.75">
      <c r="A4" s="273" t="s">
        <v>31</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row>
    <row r="5" spans="1:46" ht="15" customHeight="1">
      <c r="A5" s="277" t="s">
        <v>417</v>
      </c>
      <c r="B5" s="277" t="s">
        <v>1</v>
      </c>
      <c r="C5" s="277" t="s">
        <v>418</v>
      </c>
      <c r="D5" s="277" t="s">
        <v>419</v>
      </c>
      <c r="E5" s="277" t="s">
        <v>420</v>
      </c>
      <c r="F5" s="280" t="s">
        <v>5</v>
      </c>
      <c r="G5" s="281"/>
      <c r="H5" s="281"/>
      <c r="I5" s="281"/>
      <c r="J5" s="281"/>
      <c r="K5" s="281"/>
      <c r="L5" s="281"/>
      <c r="M5" s="281"/>
      <c r="N5" s="282"/>
      <c r="O5" s="280" t="s">
        <v>7</v>
      </c>
      <c r="P5" s="281"/>
      <c r="Q5" s="281"/>
      <c r="R5" s="281"/>
      <c r="S5" s="281"/>
      <c r="T5" s="282"/>
      <c r="U5" s="286" t="s">
        <v>71</v>
      </c>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8"/>
      <c r="AT5" s="289" t="s">
        <v>13</v>
      </c>
    </row>
    <row r="6" spans="1:46" ht="15" customHeight="1">
      <c r="A6" s="278"/>
      <c r="B6" s="278"/>
      <c r="C6" s="278"/>
      <c r="D6" s="278"/>
      <c r="E6" s="278"/>
      <c r="F6" s="283"/>
      <c r="G6" s="284"/>
      <c r="H6" s="284"/>
      <c r="I6" s="284"/>
      <c r="J6" s="284"/>
      <c r="K6" s="284"/>
      <c r="L6" s="284"/>
      <c r="M6" s="284"/>
      <c r="N6" s="285"/>
      <c r="O6" s="283"/>
      <c r="P6" s="284"/>
      <c r="Q6" s="284"/>
      <c r="R6" s="284"/>
      <c r="S6" s="284"/>
      <c r="T6" s="285"/>
      <c r="U6" s="286" t="s">
        <v>8</v>
      </c>
      <c r="V6" s="287"/>
      <c r="W6" s="287"/>
      <c r="X6" s="287"/>
      <c r="Y6" s="288"/>
      <c r="Z6" s="286" t="s">
        <v>9</v>
      </c>
      <c r="AA6" s="287"/>
      <c r="AB6" s="287"/>
      <c r="AC6" s="287"/>
      <c r="AD6" s="288"/>
      <c r="AE6" s="286" t="s">
        <v>10</v>
      </c>
      <c r="AF6" s="287"/>
      <c r="AG6" s="287"/>
      <c r="AH6" s="287"/>
      <c r="AI6" s="288"/>
      <c r="AJ6" s="286" t="s">
        <v>11</v>
      </c>
      <c r="AK6" s="287"/>
      <c r="AL6" s="287"/>
      <c r="AM6" s="287"/>
      <c r="AN6" s="288"/>
      <c r="AO6" s="286" t="s">
        <v>12</v>
      </c>
      <c r="AP6" s="287"/>
      <c r="AQ6" s="287"/>
      <c r="AR6" s="287"/>
      <c r="AS6" s="288"/>
      <c r="AT6" s="289"/>
    </row>
    <row r="7" spans="1:46">
      <c r="A7" s="278"/>
      <c r="B7" s="278"/>
      <c r="C7" s="278"/>
      <c r="D7" s="278"/>
      <c r="E7" s="278"/>
      <c r="F7" s="289" t="s">
        <v>421</v>
      </c>
      <c r="G7" s="289" t="s">
        <v>17</v>
      </c>
      <c r="H7" s="289"/>
      <c r="I7" s="289"/>
      <c r="J7" s="289"/>
      <c r="K7" s="289"/>
      <c r="L7" s="289"/>
      <c r="M7" s="289"/>
      <c r="N7" s="289"/>
      <c r="O7" s="289" t="s">
        <v>422</v>
      </c>
      <c r="P7" s="289" t="s">
        <v>423</v>
      </c>
      <c r="Q7" s="289"/>
      <c r="R7" s="289"/>
      <c r="S7" s="289"/>
      <c r="T7" s="289"/>
      <c r="U7" s="289" t="s">
        <v>424</v>
      </c>
      <c r="V7" s="289"/>
      <c r="W7" s="289" t="s">
        <v>21</v>
      </c>
      <c r="X7" s="289"/>
      <c r="Y7" s="289"/>
      <c r="Z7" s="289" t="s">
        <v>424</v>
      </c>
      <c r="AA7" s="289"/>
      <c r="AB7" s="289" t="s">
        <v>21</v>
      </c>
      <c r="AC7" s="289"/>
      <c r="AD7" s="289"/>
      <c r="AE7" s="289" t="s">
        <v>424</v>
      </c>
      <c r="AF7" s="289"/>
      <c r="AG7" s="289" t="s">
        <v>21</v>
      </c>
      <c r="AH7" s="289"/>
      <c r="AI7" s="289"/>
      <c r="AJ7" s="289" t="s">
        <v>424</v>
      </c>
      <c r="AK7" s="289"/>
      <c r="AL7" s="289" t="s">
        <v>425</v>
      </c>
      <c r="AM7" s="289"/>
      <c r="AN7" s="289"/>
      <c r="AO7" s="289" t="s">
        <v>426</v>
      </c>
      <c r="AP7" s="289"/>
      <c r="AQ7" s="289" t="s">
        <v>425</v>
      </c>
      <c r="AR7" s="289"/>
      <c r="AS7" s="289"/>
      <c r="AT7" s="289"/>
    </row>
    <row r="8" spans="1:46">
      <c r="A8" s="278"/>
      <c r="B8" s="278"/>
      <c r="C8" s="278"/>
      <c r="D8" s="278"/>
      <c r="E8" s="278"/>
      <c r="F8" s="289"/>
      <c r="G8" s="289" t="s">
        <v>427</v>
      </c>
      <c r="H8" s="289" t="s">
        <v>423</v>
      </c>
      <c r="I8" s="289"/>
      <c r="J8" s="289"/>
      <c r="K8" s="289"/>
      <c r="L8" s="289"/>
      <c r="M8" s="289"/>
      <c r="N8" s="289"/>
      <c r="O8" s="289"/>
      <c r="P8" s="289" t="s">
        <v>428</v>
      </c>
      <c r="Q8" s="289"/>
      <c r="R8" s="286" t="s">
        <v>48</v>
      </c>
      <c r="S8" s="287"/>
      <c r="T8" s="288"/>
      <c r="U8" s="277" t="s">
        <v>23</v>
      </c>
      <c r="V8" s="277" t="s">
        <v>32</v>
      </c>
      <c r="W8" s="277" t="s">
        <v>23</v>
      </c>
      <c r="X8" s="289" t="s">
        <v>25</v>
      </c>
      <c r="Y8" s="289"/>
      <c r="Z8" s="277" t="s">
        <v>23</v>
      </c>
      <c r="AA8" s="277" t="s">
        <v>33</v>
      </c>
      <c r="AB8" s="277" t="s">
        <v>23</v>
      </c>
      <c r="AC8" s="289" t="s">
        <v>25</v>
      </c>
      <c r="AD8" s="289"/>
      <c r="AE8" s="277" t="s">
        <v>23</v>
      </c>
      <c r="AF8" s="277" t="s">
        <v>83</v>
      </c>
      <c r="AG8" s="277" t="s">
        <v>23</v>
      </c>
      <c r="AH8" s="289" t="s">
        <v>25</v>
      </c>
      <c r="AI8" s="289"/>
      <c r="AJ8" s="277" t="s">
        <v>23</v>
      </c>
      <c r="AK8" s="277" t="s">
        <v>86</v>
      </c>
      <c r="AL8" s="277" t="s">
        <v>23</v>
      </c>
      <c r="AM8" s="289" t="s">
        <v>25</v>
      </c>
      <c r="AN8" s="289"/>
      <c r="AO8" s="277" t="s">
        <v>23</v>
      </c>
      <c r="AP8" s="277" t="s">
        <v>89</v>
      </c>
      <c r="AQ8" s="277" t="s">
        <v>23</v>
      </c>
      <c r="AR8" s="289" t="s">
        <v>25</v>
      </c>
      <c r="AS8" s="289"/>
      <c r="AT8" s="289"/>
    </row>
    <row r="9" spans="1:46" ht="15" customHeight="1">
      <c r="A9" s="278"/>
      <c r="B9" s="278"/>
      <c r="C9" s="278"/>
      <c r="D9" s="278"/>
      <c r="E9" s="278"/>
      <c r="F9" s="289"/>
      <c r="G9" s="289"/>
      <c r="H9" s="286" t="s">
        <v>428</v>
      </c>
      <c r="I9" s="287"/>
      <c r="J9" s="288"/>
      <c r="K9" s="289" t="s">
        <v>429</v>
      </c>
      <c r="L9" s="289"/>
      <c r="M9" s="289"/>
      <c r="N9" s="289"/>
      <c r="O9" s="289"/>
      <c r="P9" s="289" t="s">
        <v>23</v>
      </c>
      <c r="Q9" s="289" t="s">
        <v>430</v>
      </c>
      <c r="R9" s="289" t="s">
        <v>23</v>
      </c>
      <c r="S9" s="277" t="s">
        <v>431</v>
      </c>
      <c r="T9" s="277" t="s">
        <v>432</v>
      </c>
      <c r="U9" s="278"/>
      <c r="V9" s="278"/>
      <c r="W9" s="278"/>
      <c r="X9" s="289" t="s">
        <v>81</v>
      </c>
      <c r="Y9" s="289" t="s">
        <v>99</v>
      </c>
      <c r="Z9" s="278"/>
      <c r="AA9" s="278"/>
      <c r="AB9" s="278"/>
      <c r="AC9" s="289" t="s">
        <v>82</v>
      </c>
      <c r="AD9" s="289" t="s">
        <v>100</v>
      </c>
      <c r="AE9" s="278"/>
      <c r="AF9" s="278"/>
      <c r="AG9" s="278"/>
      <c r="AH9" s="289" t="s">
        <v>85</v>
      </c>
      <c r="AI9" s="289" t="s">
        <v>101</v>
      </c>
      <c r="AJ9" s="278"/>
      <c r="AK9" s="278"/>
      <c r="AL9" s="278"/>
      <c r="AM9" s="289" t="s">
        <v>87</v>
      </c>
      <c r="AN9" s="289" t="s">
        <v>102</v>
      </c>
      <c r="AO9" s="278"/>
      <c r="AP9" s="278"/>
      <c r="AQ9" s="278"/>
      <c r="AR9" s="289" t="s">
        <v>90</v>
      </c>
      <c r="AS9" s="289" t="s">
        <v>103</v>
      </c>
      <c r="AT9" s="289"/>
    </row>
    <row r="10" spans="1:46">
      <c r="A10" s="278"/>
      <c r="B10" s="278"/>
      <c r="C10" s="278"/>
      <c r="D10" s="278"/>
      <c r="E10" s="278"/>
      <c r="F10" s="289"/>
      <c r="G10" s="289"/>
      <c r="H10" s="289" t="s">
        <v>433</v>
      </c>
      <c r="I10" s="286" t="s">
        <v>25</v>
      </c>
      <c r="J10" s="288"/>
      <c r="K10" s="289" t="s">
        <v>434</v>
      </c>
      <c r="L10" s="289" t="s">
        <v>435</v>
      </c>
      <c r="M10" s="289"/>
      <c r="N10" s="289"/>
      <c r="O10" s="289"/>
      <c r="P10" s="289"/>
      <c r="Q10" s="289"/>
      <c r="R10" s="289"/>
      <c r="S10" s="278"/>
      <c r="T10" s="278"/>
      <c r="U10" s="278"/>
      <c r="V10" s="278"/>
      <c r="W10" s="278"/>
      <c r="X10" s="289"/>
      <c r="Y10" s="289"/>
      <c r="Z10" s="278"/>
      <c r="AA10" s="278"/>
      <c r="AB10" s="278"/>
      <c r="AC10" s="289"/>
      <c r="AD10" s="289"/>
      <c r="AE10" s="278"/>
      <c r="AF10" s="278"/>
      <c r="AG10" s="278"/>
      <c r="AH10" s="289"/>
      <c r="AI10" s="289"/>
      <c r="AJ10" s="278"/>
      <c r="AK10" s="278"/>
      <c r="AL10" s="278"/>
      <c r="AM10" s="289"/>
      <c r="AN10" s="289"/>
      <c r="AO10" s="278"/>
      <c r="AP10" s="278"/>
      <c r="AQ10" s="278"/>
      <c r="AR10" s="289"/>
      <c r="AS10" s="289"/>
      <c r="AT10" s="289"/>
    </row>
    <row r="11" spans="1:46" ht="15" customHeight="1">
      <c r="A11" s="278"/>
      <c r="B11" s="278"/>
      <c r="C11" s="278"/>
      <c r="D11" s="278"/>
      <c r="E11" s="278"/>
      <c r="F11" s="289"/>
      <c r="G11" s="289"/>
      <c r="H11" s="289"/>
      <c r="I11" s="277" t="s">
        <v>46</v>
      </c>
      <c r="J11" s="277" t="s">
        <v>47</v>
      </c>
      <c r="K11" s="289"/>
      <c r="L11" s="289" t="s">
        <v>23</v>
      </c>
      <c r="M11" s="289" t="s">
        <v>25</v>
      </c>
      <c r="N11" s="289"/>
      <c r="O11" s="289"/>
      <c r="P11" s="289"/>
      <c r="Q11" s="289"/>
      <c r="R11" s="289"/>
      <c r="S11" s="278"/>
      <c r="T11" s="278"/>
      <c r="U11" s="278"/>
      <c r="V11" s="278"/>
      <c r="W11" s="278"/>
      <c r="X11" s="289"/>
      <c r="Y11" s="289"/>
      <c r="Z11" s="278"/>
      <c r="AA11" s="278"/>
      <c r="AB11" s="278"/>
      <c r="AC11" s="289"/>
      <c r="AD11" s="289"/>
      <c r="AE11" s="278"/>
      <c r="AF11" s="278"/>
      <c r="AG11" s="278"/>
      <c r="AH11" s="289"/>
      <c r="AI11" s="289"/>
      <c r="AJ11" s="278"/>
      <c r="AK11" s="278"/>
      <c r="AL11" s="278"/>
      <c r="AM11" s="289"/>
      <c r="AN11" s="289"/>
      <c r="AO11" s="278"/>
      <c r="AP11" s="278"/>
      <c r="AQ11" s="278"/>
      <c r="AR11" s="289"/>
      <c r="AS11" s="289"/>
      <c r="AT11" s="289"/>
    </row>
    <row r="12" spans="1:46">
      <c r="A12" s="278"/>
      <c r="B12" s="278"/>
      <c r="C12" s="278"/>
      <c r="D12" s="278"/>
      <c r="E12" s="278"/>
      <c r="F12" s="289"/>
      <c r="G12" s="289"/>
      <c r="H12" s="289"/>
      <c r="I12" s="278"/>
      <c r="J12" s="278"/>
      <c r="K12" s="289"/>
      <c r="L12" s="289"/>
      <c r="M12" s="289" t="s">
        <v>436</v>
      </c>
      <c r="N12" s="289" t="s">
        <v>432</v>
      </c>
      <c r="O12" s="289"/>
      <c r="P12" s="289"/>
      <c r="Q12" s="289"/>
      <c r="R12" s="289"/>
      <c r="S12" s="278"/>
      <c r="T12" s="278"/>
      <c r="U12" s="278"/>
      <c r="V12" s="278"/>
      <c r="W12" s="278"/>
      <c r="X12" s="289"/>
      <c r="Y12" s="289"/>
      <c r="Z12" s="278"/>
      <c r="AA12" s="278"/>
      <c r="AB12" s="278"/>
      <c r="AC12" s="289"/>
      <c r="AD12" s="289"/>
      <c r="AE12" s="278"/>
      <c r="AF12" s="278"/>
      <c r="AG12" s="278"/>
      <c r="AH12" s="289"/>
      <c r="AI12" s="289"/>
      <c r="AJ12" s="278"/>
      <c r="AK12" s="278"/>
      <c r="AL12" s="278"/>
      <c r="AM12" s="289"/>
      <c r="AN12" s="289"/>
      <c r="AO12" s="278"/>
      <c r="AP12" s="278"/>
      <c r="AQ12" s="278"/>
      <c r="AR12" s="289"/>
      <c r="AS12" s="289"/>
      <c r="AT12" s="289"/>
    </row>
    <row r="13" spans="1:46">
      <c r="A13" s="279"/>
      <c r="B13" s="279"/>
      <c r="C13" s="279"/>
      <c r="D13" s="279"/>
      <c r="E13" s="279"/>
      <c r="F13" s="289"/>
      <c r="G13" s="289"/>
      <c r="H13" s="289"/>
      <c r="I13" s="279"/>
      <c r="J13" s="279"/>
      <c r="K13" s="289"/>
      <c r="L13" s="289"/>
      <c r="M13" s="289"/>
      <c r="N13" s="289"/>
      <c r="O13" s="289"/>
      <c r="P13" s="289"/>
      <c r="Q13" s="289"/>
      <c r="R13" s="289"/>
      <c r="S13" s="279"/>
      <c r="T13" s="279"/>
      <c r="U13" s="279"/>
      <c r="V13" s="279"/>
      <c r="W13" s="279"/>
      <c r="X13" s="289"/>
      <c r="Y13" s="289"/>
      <c r="Z13" s="279"/>
      <c r="AA13" s="279"/>
      <c r="AB13" s="279"/>
      <c r="AC13" s="289"/>
      <c r="AD13" s="289"/>
      <c r="AE13" s="279"/>
      <c r="AF13" s="279"/>
      <c r="AG13" s="279"/>
      <c r="AH13" s="289"/>
      <c r="AI13" s="289"/>
      <c r="AJ13" s="279"/>
      <c r="AK13" s="279"/>
      <c r="AL13" s="279"/>
      <c r="AM13" s="289"/>
      <c r="AN13" s="289"/>
      <c r="AO13" s="279"/>
      <c r="AP13" s="279"/>
      <c r="AQ13" s="279"/>
      <c r="AR13" s="289"/>
      <c r="AS13" s="289"/>
      <c r="AT13" s="289"/>
    </row>
    <row r="14" spans="1:46">
      <c r="A14" s="80">
        <v>1</v>
      </c>
      <c r="B14" s="80">
        <v>2</v>
      </c>
      <c r="C14" s="80">
        <v>3</v>
      </c>
      <c r="D14" s="80">
        <v>4</v>
      </c>
      <c r="E14" s="80">
        <v>5</v>
      </c>
      <c r="F14" s="80">
        <v>6</v>
      </c>
      <c r="G14" s="80">
        <v>7</v>
      </c>
      <c r="H14" s="80">
        <v>8</v>
      </c>
      <c r="I14" s="80">
        <v>9</v>
      </c>
      <c r="J14" s="80">
        <v>10</v>
      </c>
      <c r="K14" s="80">
        <v>11</v>
      </c>
      <c r="L14" s="80">
        <v>12</v>
      </c>
      <c r="M14" s="80">
        <v>13</v>
      </c>
      <c r="N14" s="80">
        <v>14</v>
      </c>
      <c r="O14" s="80">
        <v>15</v>
      </c>
      <c r="P14" s="80">
        <v>16</v>
      </c>
      <c r="Q14" s="80">
        <v>17</v>
      </c>
      <c r="R14" s="80">
        <v>18</v>
      </c>
      <c r="S14" s="80">
        <v>19</v>
      </c>
      <c r="T14" s="80">
        <v>20</v>
      </c>
      <c r="U14" s="80">
        <v>21</v>
      </c>
      <c r="V14" s="80">
        <v>22</v>
      </c>
      <c r="W14" s="80">
        <v>23</v>
      </c>
      <c r="X14" s="80">
        <v>24</v>
      </c>
      <c r="Y14" s="80">
        <v>25</v>
      </c>
      <c r="Z14" s="80">
        <v>26</v>
      </c>
      <c r="AA14" s="80">
        <v>27</v>
      </c>
      <c r="AB14" s="80">
        <v>28</v>
      </c>
      <c r="AC14" s="80">
        <v>29</v>
      </c>
      <c r="AD14" s="80">
        <v>30</v>
      </c>
      <c r="AE14" s="80">
        <v>31</v>
      </c>
      <c r="AF14" s="80">
        <v>32</v>
      </c>
      <c r="AG14" s="80">
        <v>33</v>
      </c>
      <c r="AH14" s="80">
        <v>34</v>
      </c>
      <c r="AI14" s="80">
        <v>35</v>
      </c>
      <c r="AJ14" s="80">
        <v>36</v>
      </c>
      <c r="AK14" s="80">
        <v>37</v>
      </c>
      <c r="AL14" s="80">
        <v>38</v>
      </c>
      <c r="AM14" s="80">
        <v>39</v>
      </c>
      <c r="AN14" s="80">
        <v>40</v>
      </c>
      <c r="AO14" s="80">
        <v>41</v>
      </c>
      <c r="AP14" s="80">
        <v>42</v>
      </c>
      <c r="AQ14" s="80">
        <v>43</v>
      </c>
      <c r="AR14" s="80">
        <v>44</v>
      </c>
      <c r="AS14" s="80">
        <v>45</v>
      </c>
      <c r="AT14" s="80">
        <v>46</v>
      </c>
    </row>
    <row r="15" spans="1:46">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row>
    <row r="16" spans="1:46">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row>
    <row r="17" spans="1:4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row>
    <row r="18" spans="1:46">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row>
    <row r="19" spans="1:46">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row>
    <row r="20" spans="1:46">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row>
    <row r="21" spans="1:46">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row>
    <row r="22" spans="1:46">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row>
    <row r="23" spans="1:46">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row>
  </sheetData>
  <mergeCells count="83">
    <mergeCell ref="U7:V7"/>
    <mergeCell ref="N12:N13"/>
    <mergeCell ref="AE8:AE13"/>
    <mergeCell ref="AR9:AR13"/>
    <mergeCell ref="AS9:AS13"/>
    <mergeCell ref="AQ8:AQ13"/>
    <mergeCell ref="AR8:AS8"/>
    <mergeCell ref="AJ8:AJ13"/>
    <mergeCell ref="AK8:AK13"/>
    <mergeCell ref="AO8:AO13"/>
    <mergeCell ref="AP8:AP13"/>
    <mergeCell ref="AM9:AM13"/>
    <mergeCell ref="AN9:AN13"/>
    <mergeCell ref="AM8:AN8"/>
    <mergeCell ref="AF8:AF13"/>
    <mergeCell ref="X8:Y8"/>
    <mergeCell ref="X9:X13"/>
    <mergeCell ref="P9:P13"/>
    <mergeCell ref="Q9:Q13"/>
    <mergeCell ref="R9:R13"/>
    <mergeCell ref="S9:S13"/>
    <mergeCell ref="AA8:AA13"/>
    <mergeCell ref="Z8:Z13"/>
    <mergeCell ref="Y9:Y13"/>
    <mergeCell ref="AB8:AB13"/>
    <mergeCell ref="AC8:AD8"/>
    <mergeCell ref="AL8:AL13"/>
    <mergeCell ref="AG8:AG13"/>
    <mergeCell ref="AH8:AI8"/>
    <mergeCell ref="AC9:AC13"/>
    <mergeCell ref="AD9:AD13"/>
    <mergeCell ref="AH9:AH13"/>
    <mergeCell ref="AI9:AI13"/>
    <mergeCell ref="W7:Y7"/>
    <mergeCell ref="V8:V13"/>
    <mergeCell ref="W8:W13"/>
    <mergeCell ref="F7:F13"/>
    <mergeCell ref="G7:N7"/>
    <mergeCell ref="O7:O13"/>
    <mergeCell ref="P7:T7"/>
    <mergeCell ref="G8:G13"/>
    <mergeCell ref="H8:N8"/>
    <mergeCell ref="P8:Q8"/>
    <mergeCell ref="R8:T8"/>
    <mergeCell ref="U8:U13"/>
    <mergeCell ref="H9:J9"/>
    <mergeCell ref="K9:N9"/>
    <mergeCell ref="T9:T13"/>
    <mergeCell ref="M12:M13"/>
    <mergeCell ref="H10:H13"/>
    <mergeCell ref="I10:J10"/>
    <mergeCell ref="K10:K13"/>
    <mergeCell ref="L10:N10"/>
    <mergeCell ref="I11:I13"/>
    <mergeCell ref="J11:J13"/>
    <mergeCell ref="L11:L13"/>
    <mergeCell ref="M11:N11"/>
    <mergeCell ref="AO6:AS6"/>
    <mergeCell ref="Z7:AA7"/>
    <mergeCell ref="AB7:AD7"/>
    <mergeCell ref="AQ7:AS7"/>
    <mergeCell ref="AE7:AF7"/>
    <mergeCell ref="AG7:AI7"/>
    <mergeCell ref="AJ7:AK7"/>
    <mergeCell ref="AL7:AN7"/>
    <mergeCell ref="AO7:AP7"/>
    <mergeCell ref="AJ6:AN6"/>
    <mergeCell ref="A1:AT1"/>
    <mergeCell ref="A2:AT2"/>
    <mergeCell ref="A3:AT3"/>
    <mergeCell ref="A4:AT4"/>
    <mergeCell ref="A5:A13"/>
    <mergeCell ref="B5:B13"/>
    <mergeCell ref="C5:C13"/>
    <mergeCell ref="D5:D13"/>
    <mergeCell ref="E5:E13"/>
    <mergeCell ref="F5:N6"/>
    <mergeCell ref="O5:T6"/>
    <mergeCell ref="U5:AS5"/>
    <mergeCell ref="AT5:AT13"/>
    <mergeCell ref="U6:Y6"/>
    <mergeCell ref="Z6:AD6"/>
    <mergeCell ref="AE6:A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24"/>
  <sheetViews>
    <sheetView zoomScale="55" zoomScaleNormal="55" zoomScaleSheetLayoutView="25" workbookViewId="0">
      <pane xSplit="2" ySplit="12" topLeftCell="U73" activePane="bottomRight" state="frozen"/>
      <selection pane="topRight" activeCell="C1" sqref="C1"/>
      <selection pane="bottomLeft" activeCell="A13" sqref="A13"/>
      <selection pane="bottomRight" activeCell="AE80" sqref="AE80"/>
    </sheetView>
  </sheetViews>
  <sheetFormatPr defaultColWidth="9.140625" defaultRowHeight="15.75"/>
  <cols>
    <col min="1" max="1" width="5.42578125" style="76" customWidth="1"/>
    <col min="2" max="2" width="35" style="67" customWidth="1"/>
    <col min="3" max="3" width="8.5703125" style="76" customWidth="1"/>
    <col min="4" max="4" width="12.42578125" style="76" customWidth="1"/>
    <col min="5" max="6" width="9.140625" style="67"/>
    <col min="7" max="7" width="21.85546875" style="77" customWidth="1"/>
    <col min="8" max="8" width="14.42578125" style="67" customWidth="1"/>
    <col min="9" max="9" width="13" style="67" customWidth="1"/>
    <col min="10" max="10" width="12.42578125" style="67" customWidth="1"/>
    <col min="11" max="11" width="13" style="67" customWidth="1"/>
    <col min="12" max="12" width="10.42578125" style="67" customWidth="1"/>
    <col min="13" max="13" width="11.42578125" style="67" customWidth="1"/>
    <col min="14" max="15" width="9.140625" style="67"/>
    <col min="16" max="20" width="11.5703125" style="67" customWidth="1"/>
    <col min="21" max="21" width="10.85546875" style="67" customWidth="1"/>
    <col min="22" max="34" width="11.5703125" style="67" customWidth="1"/>
    <col min="35" max="35" width="12.5703125" style="67" customWidth="1"/>
    <col min="36" max="36" width="10.7109375" style="67" customWidth="1"/>
    <col min="37" max="37" width="12.42578125" style="67" customWidth="1"/>
    <col min="38" max="38" width="12.5703125" style="67" customWidth="1"/>
    <col min="39" max="39" width="12.42578125" style="67" customWidth="1"/>
    <col min="40" max="40" width="12.5703125" style="67" customWidth="1"/>
    <col min="41" max="42" width="9.140625" style="67"/>
    <col min="43" max="43" width="14.42578125" style="67" hidden="1" customWidth="1"/>
    <col min="44" max="16384" width="9.140625" style="67"/>
  </cols>
  <sheetData>
    <row r="1" spans="1:41" s="66" customFormat="1">
      <c r="A1" s="269" t="s">
        <v>415</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row>
    <row r="2" spans="1:41" ht="33" customHeight="1">
      <c r="A2" s="271" t="s">
        <v>105</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row>
    <row r="3" spans="1:41">
      <c r="A3" s="270" t="str">
        <f>'Bieu TH 21-25'!A3</f>
        <v>(Kèm theo Báo cáo số 448/BC-UBND ngày 10/9/2024 của UBND huyện Tuần Giáo)</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row>
    <row r="4" spans="1:41">
      <c r="A4" s="273" t="s">
        <v>31</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row>
    <row r="5" spans="1:41" ht="15.75" customHeight="1">
      <c r="A5" s="313" t="s">
        <v>0</v>
      </c>
      <c r="B5" s="313" t="s">
        <v>1</v>
      </c>
      <c r="C5" s="314" t="s">
        <v>79</v>
      </c>
      <c r="D5" s="313" t="s">
        <v>2</v>
      </c>
      <c r="E5" s="315" t="s">
        <v>3</v>
      </c>
      <c r="F5" s="316"/>
      <c r="G5" s="314" t="s">
        <v>4</v>
      </c>
      <c r="H5" s="313" t="s">
        <v>5</v>
      </c>
      <c r="I5" s="313"/>
      <c r="J5" s="313"/>
      <c r="K5" s="313" t="s">
        <v>6</v>
      </c>
      <c r="L5" s="313"/>
      <c r="M5" s="315" t="s">
        <v>80</v>
      </c>
      <c r="N5" s="317"/>
      <c r="O5" s="316"/>
      <c r="P5" s="410" t="s">
        <v>71</v>
      </c>
      <c r="Q5" s="411"/>
      <c r="R5" s="411"/>
      <c r="S5" s="411"/>
      <c r="T5" s="411"/>
      <c r="U5" s="411"/>
      <c r="V5" s="411"/>
      <c r="W5" s="411"/>
      <c r="X5" s="411"/>
      <c r="Y5" s="411"/>
      <c r="Z5" s="411"/>
      <c r="AA5" s="411"/>
      <c r="AB5" s="411"/>
      <c r="AC5" s="411"/>
      <c r="AD5" s="411"/>
      <c r="AE5" s="411"/>
      <c r="AF5" s="411"/>
      <c r="AG5" s="411"/>
      <c r="AH5" s="411"/>
      <c r="AI5" s="411"/>
      <c r="AJ5" s="411"/>
      <c r="AK5" s="411"/>
      <c r="AL5" s="411"/>
      <c r="AM5" s="411"/>
      <c r="AN5" s="412"/>
      <c r="AO5" s="313" t="s">
        <v>13</v>
      </c>
    </row>
    <row r="6" spans="1:41" ht="36.75" customHeight="1">
      <c r="A6" s="313"/>
      <c r="B6" s="313"/>
      <c r="C6" s="318"/>
      <c r="D6" s="313"/>
      <c r="E6" s="319"/>
      <c r="F6" s="320"/>
      <c r="G6" s="318"/>
      <c r="H6" s="313"/>
      <c r="I6" s="313"/>
      <c r="J6" s="313"/>
      <c r="K6" s="313"/>
      <c r="L6" s="313"/>
      <c r="M6" s="319"/>
      <c r="N6" s="321"/>
      <c r="O6" s="320"/>
      <c r="P6" s="410" t="s">
        <v>8</v>
      </c>
      <c r="Q6" s="411"/>
      <c r="R6" s="411"/>
      <c r="S6" s="411"/>
      <c r="T6" s="412"/>
      <c r="U6" s="410" t="s">
        <v>9</v>
      </c>
      <c r="V6" s="411"/>
      <c r="W6" s="411"/>
      <c r="X6" s="411"/>
      <c r="Y6" s="412"/>
      <c r="Z6" s="410" t="s">
        <v>10</v>
      </c>
      <c r="AA6" s="411"/>
      <c r="AB6" s="411"/>
      <c r="AC6" s="411"/>
      <c r="AD6" s="412"/>
      <c r="AE6" s="410" t="s">
        <v>11</v>
      </c>
      <c r="AF6" s="411"/>
      <c r="AG6" s="411"/>
      <c r="AH6" s="411"/>
      <c r="AI6" s="412"/>
      <c r="AJ6" s="410" t="s">
        <v>12</v>
      </c>
      <c r="AK6" s="411"/>
      <c r="AL6" s="411"/>
      <c r="AM6" s="411"/>
      <c r="AN6" s="412"/>
      <c r="AO6" s="313"/>
    </row>
    <row r="7" spans="1:41" ht="15.75" customHeight="1">
      <c r="A7" s="313"/>
      <c r="B7" s="313"/>
      <c r="C7" s="318"/>
      <c r="D7" s="313"/>
      <c r="E7" s="314" t="s">
        <v>14</v>
      </c>
      <c r="F7" s="314" t="s">
        <v>15</v>
      </c>
      <c r="G7" s="318"/>
      <c r="H7" s="313" t="s">
        <v>16</v>
      </c>
      <c r="I7" s="313" t="s">
        <v>17</v>
      </c>
      <c r="J7" s="313"/>
      <c r="K7" s="313" t="s">
        <v>18</v>
      </c>
      <c r="L7" s="313" t="s">
        <v>45</v>
      </c>
      <c r="M7" s="322" t="s">
        <v>23</v>
      </c>
      <c r="N7" s="323" t="s">
        <v>24</v>
      </c>
      <c r="O7" s="323"/>
      <c r="P7" s="313" t="s">
        <v>20</v>
      </c>
      <c r="Q7" s="313"/>
      <c r="R7" s="410" t="s">
        <v>21</v>
      </c>
      <c r="S7" s="411"/>
      <c r="T7" s="412"/>
      <c r="U7" s="410" t="s">
        <v>20</v>
      </c>
      <c r="V7" s="412"/>
      <c r="W7" s="410" t="s">
        <v>21</v>
      </c>
      <c r="X7" s="411"/>
      <c r="Y7" s="412"/>
      <c r="Z7" s="410" t="s">
        <v>20</v>
      </c>
      <c r="AA7" s="412"/>
      <c r="AB7" s="410" t="s">
        <v>21</v>
      </c>
      <c r="AC7" s="411"/>
      <c r="AD7" s="412"/>
      <c r="AE7" s="410" t="s">
        <v>20</v>
      </c>
      <c r="AF7" s="412"/>
      <c r="AG7" s="410" t="s">
        <v>74</v>
      </c>
      <c r="AH7" s="411"/>
      <c r="AI7" s="412"/>
      <c r="AJ7" s="410" t="s">
        <v>22</v>
      </c>
      <c r="AK7" s="412"/>
      <c r="AL7" s="410" t="s">
        <v>74</v>
      </c>
      <c r="AM7" s="411"/>
      <c r="AN7" s="412"/>
      <c r="AO7" s="313"/>
    </row>
    <row r="8" spans="1:41" ht="15.75" customHeight="1">
      <c r="A8" s="313"/>
      <c r="B8" s="313"/>
      <c r="C8" s="318"/>
      <c r="D8" s="313"/>
      <c r="E8" s="318"/>
      <c r="F8" s="318"/>
      <c r="G8" s="318"/>
      <c r="H8" s="313"/>
      <c r="I8" s="313" t="s">
        <v>18</v>
      </c>
      <c r="J8" s="313" t="s">
        <v>45</v>
      </c>
      <c r="K8" s="313"/>
      <c r="L8" s="313"/>
      <c r="M8" s="324"/>
      <c r="N8" s="325" t="s">
        <v>26</v>
      </c>
      <c r="O8" s="325" t="s">
        <v>27</v>
      </c>
      <c r="P8" s="314" t="s">
        <v>23</v>
      </c>
      <c r="Q8" s="314" t="s">
        <v>32</v>
      </c>
      <c r="R8" s="314" t="s">
        <v>23</v>
      </c>
      <c r="S8" s="410" t="s">
        <v>25</v>
      </c>
      <c r="T8" s="412"/>
      <c r="U8" s="314" t="s">
        <v>23</v>
      </c>
      <c r="V8" s="314" t="s">
        <v>33</v>
      </c>
      <c r="W8" s="314" t="s">
        <v>23</v>
      </c>
      <c r="X8" s="410" t="s">
        <v>25</v>
      </c>
      <c r="Y8" s="412"/>
      <c r="Z8" s="314" t="s">
        <v>23</v>
      </c>
      <c r="AA8" s="314" t="s">
        <v>83</v>
      </c>
      <c r="AB8" s="314" t="s">
        <v>23</v>
      </c>
      <c r="AC8" s="410" t="s">
        <v>25</v>
      </c>
      <c r="AD8" s="412"/>
      <c r="AE8" s="314" t="s">
        <v>23</v>
      </c>
      <c r="AF8" s="314" t="s">
        <v>86</v>
      </c>
      <c r="AG8" s="314" t="s">
        <v>23</v>
      </c>
      <c r="AH8" s="410" t="s">
        <v>25</v>
      </c>
      <c r="AI8" s="412"/>
      <c r="AJ8" s="314" t="s">
        <v>23</v>
      </c>
      <c r="AK8" s="314" t="s">
        <v>89</v>
      </c>
      <c r="AL8" s="314" t="s">
        <v>23</v>
      </c>
      <c r="AM8" s="410" t="s">
        <v>25</v>
      </c>
      <c r="AN8" s="412"/>
      <c r="AO8" s="313"/>
    </row>
    <row r="9" spans="1:41" ht="15.75" customHeight="1">
      <c r="A9" s="313"/>
      <c r="B9" s="313"/>
      <c r="C9" s="318"/>
      <c r="D9" s="313"/>
      <c r="E9" s="318"/>
      <c r="F9" s="318"/>
      <c r="G9" s="318"/>
      <c r="H9" s="313"/>
      <c r="I9" s="313"/>
      <c r="J9" s="313"/>
      <c r="K9" s="313"/>
      <c r="L9" s="313"/>
      <c r="M9" s="324"/>
      <c r="N9" s="326"/>
      <c r="O9" s="326"/>
      <c r="P9" s="318"/>
      <c r="Q9" s="318"/>
      <c r="R9" s="318"/>
      <c r="S9" s="314" t="s">
        <v>81</v>
      </c>
      <c r="T9" s="314" t="s">
        <v>99</v>
      </c>
      <c r="U9" s="318"/>
      <c r="V9" s="318"/>
      <c r="W9" s="318"/>
      <c r="X9" s="314" t="s">
        <v>82</v>
      </c>
      <c r="Y9" s="314" t="s">
        <v>100</v>
      </c>
      <c r="Z9" s="318"/>
      <c r="AA9" s="318"/>
      <c r="AB9" s="318"/>
      <c r="AC9" s="314" t="s">
        <v>85</v>
      </c>
      <c r="AD9" s="314" t="s">
        <v>101</v>
      </c>
      <c r="AE9" s="318"/>
      <c r="AF9" s="318"/>
      <c r="AG9" s="318"/>
      <c r="AH9" s="314" t="s">
        <v>87</v>
      </c>
      <c r="AI9" s="314" t="s">
        <v>102</v>
      </c>
      <c r="AJ9" s="318"/>
      <c r="AK9" s="318"/>
      <c r="AL9" s="318"/>
      <c r="AM9" s="314" t="s">
        <v>90</v>
      </c>
      <c r="AN9" s="314" t="s">
        <v>103</v>
      </c>
      <c r="AO9" s="313"/>
    </row>
    <row r="10" spans="1:41">
      <c r="A10" s="313"/>
      <c r="B10" s="313"/>
      <c r="C10" s="318"/>
      <c r="D10" s="313"/>
      <c r="E10" s="318"/>
      <c r="F10" s="318"/>
      <c r="G10" s="318"/>
      <c r="H10" s="313"/>
      <c r="I10" s="313"/>
      <c r="J10" s="313"/>
      <c r="K10" s="313"/>
      <c r="L10" s="313"/>
      <c r="M10" s="324"/>
      <c r="N10" s="326"/>
      <c r="O10" s="326"/>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3"/>
    </row>
    <row r="11" spans="1:41" ht="76.5" customHeight="1">
      <c r="A11" s="313"/>
      <c r="B11" s="313"/>
      <c r="C11" s="327"/>
      <c r="D11" s="313"/>
      <c r="E11" s="327"/>
      <c r="F11" s="327"/>
      <c r="G11" s="327"/>
      <c r="H11" s="313"/>
      <c r="I11" s="313"/>
      <c r="J11" s="313"/>
      <c r="K11" s="313"/>
      <c r="L11" s="313"/>
      <c r="M11" s="328"/>
      <c r="N11" s="329"/>
      <c r="O11" s="329"/>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13"/>
    </row>
    <row r="12" spans="1:41">
      <c r="A12" s="330">
        <v>1</v>
      </c>
      <c r="B12" s="330">
        <v>2</v>
      </c>
      <c r="C12" s="330">
        <v>3</v>
      </c>
      <c r="D12" s="330">
        <v>4</v>
      </c>
      <c r="E12" s="330">
        <v>5</v>
      </c>
      <c r="F12" s="330">
        <v>6</v>
      </c>
      <c r="G12" s="330"/>
      <c r="H12" s="330">
        <v>8</v>
      </c>
      <c r="I12" s="330">
        <v>9</v>
      </c>
      <c r="J12" s="330">
        <v>10</v>
      </c>
      <c r="K12" s="330">
        <v>11</v>
      </c>
      <c r="L12" s="330">
        <v>12</v>
      </c>
      <c r="M12" s="413">
        <v>13</v>
      </c>
      <c r="N12" s="330">
        <v>14</v>
      </c>
      <c r="O12" s="330">
        <v>15</v>
      </c>
      <c r="P12" s="330">
        <v>16</v>
      </c>
      <c r="Q12" s="330">
        <v>17</v>
      </c>
      <c r="R12" s="330" t="s">
        <v>28</v>
      </c>
      <c r="S12" s="330">
        <v>19</v>
      </c>
      <c r="T12" s="330">
        <v>20</v>
      </c>
      <c r="U12" s="330">
        <v>21</v>
      </c>
      <c r="V12" s="330">
        <v>22</v>
      </c>
      <c r="W12" s="330" t="s">
        <v>29</v>
      </c>
      <c r="X12" s="330">
        <v>24</v>
      </c>
      <c r="Y12" s="330">
        <v>25</v>
      </c>
      <c r="Z12" s="330">
        <v>26</v>
      </c>
      <c r="AA12" s="330">
        <v>27</v>
      </c>
      <c r="AB12" s="330" t="s">
        <v>84</v>
      </c>
      <c r="AC12" s="330">
        <v>29</v>
      </c>
      <c r="AD12" s="330">
        <v>30</v>
      </c>
      <c r="AE12" s="330">
        <v>31</v>
      </c>
      <c r="AF12" s="330">
        <v>32</v>
      </c>
      <c r="AG12" s="330" t="s">
        <v>88</v>
      </c>
      <c r="AH12" s="330">
        <v>34</v>
      </c>
      <c r="AI12" s="330">
        <v>35</v>
      </c>
      <c r="AJ12" s="330">
        <v>36</v>
      </c>
      <c r="AK12" s="330">
        <v>37</v>
      </c>
      <c r="AL12" s="330" t="s">
        <v>91</v>
      </c>
      <c r="AM12" s="330">
        <v>39</v>
      </c>
      <c r="AN12" s="330">
        <v>40</v>
      </c>
      <c r="AO12" s="330">
        <v>41</v>
      </c>
    </row>
    <row r="13" spans="1:41" s="68" customFormat="1" ht="73.5" customHeight="1">
      <c r="A13" s="333" t="s">
        <v>41</v>
      </c>
      <c r="B13" s="7" t="s">
        <v>50</v>
      </c>
      <c r="C13" s="414"/>
      <c r="D13" s="14"/>
      <c r="E13" s="16"/>
      <c r="F13" s="16"/>
      <c r="G13" s="14"/>
      <c r="H13" s="16"/>
      <c r="I13" s="41">
        <f>I14+I22+I72</f>
        <v>362272</v>
      </c>
      <c r="J13" s="41">
        <f t="shared" ref="J13:AN13" si="0">J14+J22+J72</f>
        <v>348113.114</v>
      </c>
      <c r="K13" s="41">
        <f t="shared" si="0"/>
        <v>20693.967000000001</v>
      </c>
      <c r="L13" s="41">
        <f t="shared" si="0"/>
        <v>20693.967000000001</v>
      </c>
      <c r="M13" s="41">
        <f t="shared" si="0"/>
        <v>323802.147</v>
      </c>
      <c r="N13" s="41">
        <f t="shared" si="0"/>
        <v>0</v>
      </c>
      <c r="O13" s="41">
        <f t="shared" si="0"/>
        <v>0</v>
      </c>
      <c r="P13" s="41">
        <f t="shared" si="0"/>
        <v>0</v>
      </c>
      <c r="Q13" s="41">
        <f t="shared" si="0"/>
        <v>0</v>
      </c>
      <c r="R13" s="41">
        <f t="shared" si="0"/>
        <v>0</v>
      </c>
      <c r="S13" s="41">
        <f t="shared" si="0"/>
        <v>0</v>
      </c>
      <c r="T13" s="41">
        <f t="shared" si="0"/>
        <v>0</v>
      </c>
      <c r="U13" s="41">
        <f t="shared" si="0"/>
        <v>1221.1469999999999</v>
      </c>
      <c r="V13" s="41">
        <f t="shared" si="0"/>
        <v>0</v>
      </c>
      <c r="W13" s="41">
        <f t="shared" si="0"/>
        <v>1220.8509999999999</v>
      </c>
      <c r="X13" s="41">
        <f t="shared" si="0"/>
        <v>1220.8509999999999</v>
      </c>
      <c r="Y13" s="41">
        <f t="shared" si="0"/>
        <v>0</v>
      </c>
      <c r="Z13" s="41">
        <f t="shared" si="0"/>
        <v>104670</v>
      </c>
      <c r="AA13" s="41">
        <f t="shared" si="0"/>
        <v>0</v>
      </c>
      <c r="AB13" s="41">
        <f t="shared" si="0"/>
        <v>104670</v>
      </c>
      <c r="AC13" s="41">
        <f t="shared" si="0"/>
        <v>104670</v>
      </c>
      <c r="AD13" s="41">
        <f t="shared" si="0"/>
        <v>0</v>
      </c>
      <c r="AE13" s="41">
        <f t="shared" si="0"/>
        <v>118337</v>
      </c>
      <c r="AF13" s="41">
        <f t="shared" si="0"/>
        <v>0</v>
      </c>
      <c r="AG13" s="41">
        <f t="shared" si="0"/>
        <v>113837</v>
      </c>
      <c r="AH13" s="41">
        <f t="shared" si="0"/>
        <v>113837</v>
      </c>
      <c r="AI13" s="41">
        <f t="shared" si="0"/>
        <v>0</v>
      </c>
      <c r="AJ13" s="41">
        <f t="shared" si="0"/>
        <v>99574</v>
      </c>
      <c r="AK13" s="41">
        <f t="shared" si="0"/>
        <v>0</v>
      </c>
      <c r="AL13" s="41">
        <f t="shared" si="0"/>
        <v>99574</v>
      </c>
      <c r="AM13" s="41">
        <f t="shared" si="0"/>
        <v>99574</v>
      </c>
      <c r="AN13" s="41">
        <f t="shared" si="0"/>
        <v>0</v>
      </c>
      <c r="AO13" s="16"/>
    </row>
    <row r="14" spans="1:41" s="69" customFormat="1" ht="60" customHeight="1">
      <c r="A14" s="6">
        <v>1</v>
      </c>
      <c r="B14" s="7" t="s">
        <v>38</v>
      </c>
      <c r="C14" s="46"/>
      <c r="D14" s="6"/>
      <c r="E14" s="8"/>
      <c r="F14" s="8"/>
      <c r="G14" s="6"/>
      <c r="H14" s="8"/>
      <c r="I14" s="41">
        <f>I15</f>
        <v>24713</v>
      </c>
      <c r="J14" s="41">
        <f t="shared" ref="J14:AN14" si="1">J15</f>
        <v>21915.113999999998</v>
      </c>
      <c r="K14" s="41">
        <f t="shared" si="1"/>
        <v>20693.967000000001</v>
      </c>
      <c r="L14" s="41">
        <f t="shared" si="1"/>
        <v>20693.967000000001</v>
      </c>
      <c r="M14" s="41">
        <f t="shared" si="1"/>
        <v>1221.1469999999999</v>
      </c>
      <c r="N14" s="41">
        <f t="shared" si="1"/>
        <v>0</v>
      </c>
      <c r="O14" s="41">
        <f t="shared" si="1"/>
        <v>0</v>
      </c>
      <c r="P14" s="41">
        <f t="shared" si="1"/>
        <v>0</v>
      </c>
      <c r="Q14" s="41">
        <f t="shared" si="1"/>
        <v>0</v>
      </c>
      <c r="R14" s="41">
        <f t="shared" si="1"/>
        <v>0</v>
      </c>
      <c r="S14" s="41">
        <f t="shared" si="1"/>
        <v>0</v>
      </c>
      <c r="T14" s="41">
        <f t="shared" si="1"/>
        <v>0</v>
      </c>
      <c r="U14" s="41">
        <f t="shared" si="1"/>
        <v>1221.1469999999999</v>
      </c>
      <c r="V14" s="41">
        <f t="shared" si="1"/>
        <v>0</v>
      </c>
      <c r="W14" s="41">
        <f t="shared" si="1"/>
        <v>1220.8509999999999</v>
      </c>
      <c r="X14" s="41">
        <f t="shared" si="1"/>
        <v>1220.8509999999999</v>
      </c>
      <c r="Y14" s="41">
        <f t="shared" si="1"/>
        <v>0</v>
      </c>
      <c r="Z14" s="41">
        <f t="shared" si="1"/>
        <v>0</v>
      </c>
      <c r="AA14" s="41">
        <f t="shared" si="1"/>
        <v>0</v>
      </c>
      <c r="AB14" s="41">
        <f t="shared" si="1"/>
        <v>0</v>
      </c>
      <c r="AC14" s="41">
        <f t="shared" si="1"/>
        <v>0</v>
      </c>
      <c r="AD14" s="41">
        <f t="shared" si="1"/>
        <v>0</v>
      </c>
      <c r="AE14" s="41">
        <f t="shared" si="1"/>
        <v>0</v>
      </c>
      <c r="AF14" s="41">
        <f t="shared" si="1"/>
        <v>0</v>
      </c>
      <c r="AG14" s="41">
        <f t="shared" si="1"/>
        <v>0</v>
      </c>
      <c r="AH14" s="41">
        <f t="shared" si="1"/>
        <v>0</v>
      </c>
      <c r="AI14" s="41">
        <f t="shared" si="1"/>
        <v>0</v>
      </c>
      <c r="AJ14" s="41">
        <f t="shared" si="1"/>
        <v>0</v>
      </c>
      <c r="AK14" s="41">
        <f t="shared" si="1"/>
        <v>0</v>
      </c>
      <c r="AL14" s="41">
        <f t="shared" si="1"/>
        <v>0</v>
      </c>
      <c r="AM14" s="41">
        <f t="shared" si="1"/>
        <v>0</v>
      </c>
      <c r="AN14" s="41">
        <f t="shared" si="1"/>
        <v>0</v>
      </c>
      <c r="AO14" s="8"/>
    </row>
    <row r="15" spans="1:41" s="69" customFormat="1" ht="107.25" customHeight="1">
      <c r="A15" s="10" t="s">
        <v>366</v>
      </c>
      <c r="B15" s="334" t="s">
        <v>383</v>
      </c>
      <c r="C15" s="46"/>
      <c r="D15" s="6"/>
      <c r="E15" s="8"/>
      <c r="F15" s="8"/>
      <c r="G15" s="6"/>
      <c r="H15" s="8"/>
      <c r="I15" s="41">
        <f>SUM(I16:I21)</f>
        <v>24713</v>
      </c>
      <c r="J15" s="41">
        <f t="shared" ref="J15:AN15" si="2">SUM(J16:J21)</f>
        <v>21915.113999999998</v>
      </c>
      <c r="K15" s="41">
        <f t="shared" si="2"/>
        <v>20693.967000000001</v>
      </c>
      <c r="L15" s="41">
        <f t="shared" si="2"/>
        <v>20693.967000000001</v>
      </c>
      <c r="M15" s="41">
        <f t="shared" si="2"/>
        <v>1221.1469999999999</v>
      </c>
      <c r="N15" s="41">
        <f t="shared" si="2"/>
        <v>0</v>
      </c>
      <c r="O15" s="41">
        <f t="shared" si="2"/>
        <v>0</v>
      </c>
      <c r="P15" s="41">
        <f t="shared" si="2"/>
        <v>0</v>
      </c>
      <c r="Q15" s="41">
        <f t="shared" si="2"/>
        <v>0</v>
      </c>
      <c r="R15" s="41">
        <f t="shared" si="2"/>
        <v>0</v>
      </c>
      <c r="S15" s="41">
        <f t="shared" si="2"/>
        <v>0</v>
      </c>
      <c r="T15" s="41">
        <f t="shared" si="2"/>
        <v>0</v>
      </c>
      <c r="U15" s="41">
        <f t="shared" si="2"/>
        <v>1221.1469999999999</v>
      </c>
      <c r="V15" s="41">
        <f t="shared" si="2"/>
        <v>0</v>
      </c>
      <c r="W15" s="41">
        <f t="shared" si="2"/>
        <v>1220.8509999999999</v>
      </c>
      <c r="X15" s="41">
        <f t="shared" si="2"/>
        <v>1220.8509999999999</v>
      </c>
      <c r="Y15" s="41">
        <f t="shared" si="2"/>
        <v>0</v>
      </c>
      <c r="Z15" s="41">
        <f t="shared" si="2"/>
        <v>0</v>
      </c>
      <c r="AA15" s="41">
        <f t="shared" si="2"/>
        <v>0</v>
      </c>
      <c r="AB15" s="41">
        <f t="shared" si="2"/>
        <v>0</v>
      </c>
      <c r="AC15" s="41">
        <f t="shared" si="2"/>
        <v>0</v>
      </c>
      <c r="AD15" s="41">
        <f t="shared" si="2"/>
        <v>0</v>
      </c>
      <c r="AE15" s="41">
        <f t="shared" si="2"/>
        <v>0</v>
      </c>
      <c r="AF15" s="41">
        <f t="shared" si="2"/>
        <v>0</v>
      </c>
      <c r="AG15" s="41">
        <f t="shared" si="2"/>
        <v>0</v>
      </c>
      <c r="AH15" s="41">
        <f t="shared" si="2"/>
        <v>0</v>
      </c>
      <c r="AI15" s="41">
        <f t="shared" si="2"/>
        <v>0</v>
      </c>
      <c r="AJ15" s="41">
        <f t="shared" si="2"/>
        <v>0</v>
      </c>
      <c r="AK15" s="41">
        <f t="shared" si="2"/>
        <v>0</v>
      </c>
      <c r="AL15" s="41">
        <f t="shared" si="2"/>
        <v>0</v>
      </c>
      <c r="AM15" s="41">
        <f t="shared" si="2"/>
        <v>0</v>
      </c>
      <c r="AN15" s="41">
        <f t="shared" si="2"/>
        <v>0</v>
      </c>
      <c r="AO15" s="8"/>
    </row>
    <row r="16" spans="1:41" s="69" customFormat="1" ht="45.75" customHeight="1">
      <c r="A16" s="10">
        <v>1</v>
      </c>
      <c r="B16" s="415" t="s">
        <v>386</v>
      </c>
      <c r="C16" s="39" t="s">
        <v>263</v>
      </c>
      <c r="D16" s="39" t="s">
        <v>186</v>
      </c>
      <c r="E16" s="8"/>
      <c r="F16" s="8"/>
      <c r="G16" s="6"/>
      <c r="H16" s="8"/>
      <c r="I16" s="42">
        <v>4673</v>
      </c>
      <c r="J16" s="42">
        <v>4450</v>
      </c>
      <c r="K16" s="42">
        <v>4364.7139999999999</v>
      </c>
      <c r="L16" s="42">
        <v>4364.7139999999999</v>
      </c>
      <c r="M16" s="42">
        <v>85.286000000000001</v>
      </c>
      <c r="N16" s="41"/>
      <c r="O16" s="41"/>
      <c r="P16" s="41"/>
      <c r="Q16" s="41"/>
      <c r="R16" s="41"/>
      <c r="S16" s="41"/>
      <c r="T16" s="41"/>
      <c r="U16" s="42">
        <v>85.286000000000001</v>
      </c>
      <c r="V16" s="41"/>
      <c r="W16" s="42">
        <v>85.286000000000001</v>
      </c>
      <c r="X16" s="42">
        <v>85.286000000000001</v>
      </c>
      <c r="Y16" s="41"/>
      <c r="Z16" s="41"/>
      <c r="AA16" s="41"/>
      <c r="AB16" s="41"/>
      <c r="AC16" s="41"/>
      <c r="AD16" s="41"/>
      <c r="AE16" s="41"/>
      <c r="AF16" s="41"/>
      <c r="AG16" s="41"/>
      <c r="AH16" s="41"/>
      <c r="AI16" s="41"/>
      <c r="AJ16" s="41"/>
      <c r="AK16" s="41"/>
      <c r="AL16" s="41"/>
      <c r="AM16" s="41"/>
      <c r="AN16" s="41"/>
      <c r="AO16" s="8"/>
    </row>
    <row r="17" spans="1:43" s="69" customFormat="1" ht="45.75" customHeight="1">
      <c r="A17" s="10">
        <v>2</v>
      </c>
      <c r="B17" s="416" t="s">
        <v>387</v>
      </c>
      <c r="C17" s="39" t="s">
        <v>263</v>
      </c>
      <c r="D17" s="39" t="s">
        <v>392</v>
      </c>
      <c r="E17" s="8"/>
      <c r="F17" s="8"/>
      <c r="G17" s="6"/>
      <c r="H17" s="8"/>
      <c r="I17" s="42">
        <v>14500</v>
      </c>
      <c r="J17" s="42">
        <v>12512</v>
      </c>
      <c r="K17" s="42">
        <v>11988.468000000001</v>
      </c>
      <c r="L17" s="42">
        <v>11988.468000000001</v>
      </c>
      <c r="M17" s="42">
        <v>523.53200000000004</v>
      </c>
      <c r="N17" s="41"/>
      <c r="O17" s="41"/>
      <c r="P17" s="41"/>
      <c r="Q17" s="41"/>
      <c r="R17" s="41"/>
      <c r="S17" s="41"/>
      <c r="T17" s="41"/>
      <c r="U17" s="42">
        <v>523.53200000000004</v>
      </c>
      <c r="V17" s="41"/>
      <c r="W17" s="42">
        <v>523.53200000000004</v>
      </c>
      <c r="X17" s="42">
        <v>523.53200000000004</v>
      </c>
      <c r="Y17" s="41"/>
      <c r="Z17" s="41"/>
      <c r="AA17" s="41"/>
      <c r="AB17" s="41"/>
      <c r="AC17" s="41"/>
      <c r="AD17" s="41"/>
      <c r="AE17" s="41"/>
      <c r="AF17" s="41"/>
      <c r="AG17" s="41"/>
      <c r="AH17" s="41"/>
      <c r="AI17" s="41"/>
      <c r="AJ17" s="41"/>
      <c r="AK17" s="41"/>
      <c r="AL17" s="41"/>
      <c r="AM17" s="41"/>
      <c r="AN17" s="41"/>
      <c r="AO17" s="8"/>
    </row>
    <row r="18" spans="1:43" s="69" customFormat="1" ht="45.75" customHeight="1">
      <c r="A18" s="10">
        <v>3</v>
      </c>
      <c r="B18" s="416" t="s">
        <v>388</v>
      </c>
      <c r="C18" s="39" t="s">
        <v>263</v>
      </c>
      <c r="D18" s="39" t="s">
        <v>182</v>
      </c>
      <c r="E18" s="8"/>
      <c r="F18" s="8"/>
      <c r="G18" s="6"/>
      <c r="H18" s="8"/>
      <c r="I18" s="42">
        <v>1100</v>
      </c>
      <c r="J18" s="42">
        <v>850</v>
      </c>
      <c r="K18" s="42">
        <v>729.36500000000001</v>
      </c>
      <c r="L18" s="42">
        <v>729.36500000000001</v>
      </c>
      <c r="M18" s="42">
        <v>120.63500000000001</v>
      </c>
      <c r="N18" s="41"/>
      <c r="O18" s="41"/>
      <c r="P18" s="41"/>
      <c r="Q18" s="41"/>
      <c r="R18" s="41"/>
      <c r="S18" s="41"/>
      <c r="T18" s="41"/>
      <c r="U18" s="42">
        <v>120.63500000000001</v>
      </c>
      <c r="V18" s="41"/>
      <c r="W18" s="42">
        <v>120.63500000000001</v>
      </c>
      <c r="X18" s="42">
        <v>120.63500000000001</v>
      </c>
      <c r="Y18" s="41"/>
      <c r="Z18" s="41"/>
      <c r="AA18" s="41"/>
      <c r="AB18" s="41"/>
      <c r="AC18" s="41"/>
      <c r="AD18" s="41"/>
      <c r="AE18" s="41"/>
      <c r="AF18" s="41"/>
      <c r="AG18" s="41"/>
      <c r="AH18" s="41"/>
      <c r="AI18" s="41"/>
      <c r="AJ18" s="41"/>
      <c r="AK18" s="41"/>
      <c r="AL18" s="41"/>
      <c r="AM18" s="41"/>
      <c r="AN18" s="41"/>
      <c r="AO18" s="8"/>
    </row>
    <row r="19" spans="1:43" s="69" customFormat="1" ht="45.75" customHeight="1">
      <c r="A19" s="10">
        <v>4</v>
      </c>
      <c r="B19" s="416" t="s">
        <v>389</v>
      </c>
      <c r="C19" s="39" t="s">
        <v>263</v>
      </c>
      <c r="D19" s="39" t="s">
        <v>187</v>
      </c>
      <c r="E19" s="8"/>
      <c r="F19" s="8"/>
      <c r="G19" s="6"/>
      <c r="H19" s="8"/>
      <c r="I19" s="42">
        <v>1890</v>
      </c>
      <c r="J19" s="42">
        <v>1643.5139999999999</v>
      </c>
      <c r="K19" s="42">
        <v>1627.5839999999998</v>
      </c>
      <c r="L19" s="42">
        <v>1627.5839999999998</v>
      </c>
      <c r="M19" s="42">
        <v>15.93</v>
      </c>
      <c r="N19" s="41"/>
      <c r="O19" s="41"/>
      <c r="P19" s="41"/>
      <c r="Q19" s="41"/>
      <c r="R19" s="41"/>
      <c r="S19" s="41"/>
      <c r="T19" s="41"/>
      <c r="U19" s="42">
        <v>15.93</v>
      </c>
      <c r="V19" s="41"/>
      <c r="W19" s="42">
        <v>15.93</v>
      </c>
      <c r="X19" s="42">
        <v>15.93</v>
      </c>
      <c r="Y19" s="41"/>
      <c r="Z19" s="41"/>
      <c r="AA19" s="41"/>
      <c r="AB19" s="41"/>
      <c r="AC19" s="41"/>
      <c r="AD19" s="41"/>
      <c r="AE19" s="41"/>
      <c r="AF19" s="41"/>
      <c r="AG19" s="41"/>
      <c r="AH19" s="41"/>
      <c r="AI19" s="41"/>
      <c r="AJ19" s="41"/>
      <c r="AK19" s="41"/>
      <c r="AL19" s="41"/>
      <c r="AM19" s="41"/>
      <c r="AN19" s="41"/>
      <c r="AO19" s="8"/>
    </row>
    <row r="20" spans="1:43" s="69" customFormat="1" ht="45.75" customHeight="1">
      <c r="A20" s="10">
        <v>5</v>
      </c>
      <c r="B20" s="415" t="s">
        <v>390</v>
      </c>
      <c r="C20" s="39" t="s">
        <v>263</v>
      </c>
      <c r="D20" s="39" t="s">
        <v>179</v>
      </c>
      <c r="E20" s="8"/>
      <c r="F20" s="8"/>
      <c r="G20" s="6"/>
      <c r="H20" s="8"/>
      <c r="I20" s="42">
        <v>1050</v>
      </c>
      <c r="J20" s="42">
        <v>993.8</v>
      </c>
      <c r="K20" s="42">
        <v>930.08600000000001</v>
      </c>
      <c r="L20" s="42">
        <v>930.08600000000001</v>
      </c>
      <c r="M20" s="42">
        <v>63.713999999999999</v>
      </c>
      <c r="N20" s="41"/>
      <c r="O20" s="41"/>
      <c r="P20" s="41"/>
      <c r="Q20" s="41"/>
      <c r="R20" s="41"/>
      <c r="S20" s="41"/>
      <c r="T20" s="41"/>
      <c r="U20" s="42">
        <v>63.713999999999999</v>
      </c>
      <c r="V20" s="41"/>
      <c r="W20" s="42">
        <v>63.417999999999999</v>
      </c>
      <c r="X20" s="42">
        <v>63.417999999999999</v>
      </c>
      <c r="Y20" s="41"/>
      <c r="Z20" s="41"/>
      <c r="AA20" s="41"/>
      <c r="AB20" s="41"/>
      <c r="AC20" s="41"/>
      <c r="AD20" s="41"/>
      <c r="AE20" s="41"/>
      <c r="AF20" s="41"/>
      <c r="AG20" s="41"/>
      <c r="AH20" s="41"/>
      <c r="AI20" s="41"/>
      <c r="AJ20" s="41"/>
      <c r="AK20" s="41"/>
      <c r="AL20" s="41"/>
      <c r="AM20" s="41"/>
      <c r="AN20" s="41"/>
      <c r="AO20" s="8"/>
    </row>
    <row r="21" spans="1:43" s="69" customFormat="1" ht="45.75" customHeight="1">
      <c r="A21" s="10">
        <v>6</v>
      </c>
      <c r="B21" s="417" t="s">
        <v>391</v>
      </c>
      <c r="C21" s="39" t="s">
        <v>263</v>
      </c>
      <c r="D21" s="39" t="s">
        <v>176</v>
      </c>
      <c r="E21" s="8"/>
      <c r="F21" s="8"/>
      <c r="G21" s="6"/>
      <c r="H21" s="8"/>
      <c r="I21" s="42">
        <v>1500</v>
      </c>
      <c r="J21" s="42">
        <v>1465.8</v>
      </c>
      <c r="K21" s="42">
        <v>1053.75</v>
      </c>
      <c r="L21" s="42">
        <v>1053.75</v>
      </c>
      <c r="M21" s="42">
        <v>412.05</v>
      </c>
      <c r="N21" s="41"/>
      <c r="O21" s="41"/>
      <c r="P21" s="41"/>
      <c r="Q21" s="41"/>
      <c r="R21" s="41"/>
      <c r="S21" s="41"/>
      <c r="T21" s="41"/>
      <c r="U21" s="42">
        <v>412.05</v>
      </c>
      <c r="V21" s="41"/>
      <c r="W21" s="42">
        <v>412.05</v>
      </c>
      <c r="X21" s="42">
        <v>412.05</v>
      </c>
      <c r="Y21" s="41"/>
      <c r="Z21" s="41"/>
      <c r="AA21" s="41"/>
      <c r="AB21" s="41"/>
      <c r="AC21" s="41"/>
      <c r="AD21" s="41"/>
      <c r="AE21" s="41"/>
      <c r="AF21" s="41"/>
      <c r="AG21" s="41"/>
      <c r="AH21" s="41"/>
      <c r="AI21" s="41"/>
      <c r="AJ21" s="41"/>
      <c r="AK21" s="41"/>
      <c r="AL21" s="41"/>
      <c r="AM21" s="41"/>
      <c r="AN21" s="41"/>
      <c r="AO21" s="8"/>
    </row>
    <row r="22" spans="1:43" s="69" customFormat="1" ht="40.5" customHeight="1">
      <c r="A22" s="6">
        <v>2</v>
      </c>
      <c r="B22" s="7" t="s">
        <v>39</v>
      </c>
      <c r="C22" s="46"/>
      <c r="D22" s="6"/>
      <c r="E22" s="8"/>
      <c r="F22" s="8"/>
      <c r="G22" s="6"/>
      <c r="H22" s="8"/>
      <c r="I22" s="41">
        <f>I23</f>
        <v>337559</v>
      </c>
      <c r="J22" s="41">
        <f t="shared" ref="J22:AN22" si="3">J23</f>
        <v>326198</v>
      </c>
      <c r="K22" s="41">
        <f t="shared" si="3"/>
        <v>0</v>
      </c>
      <c r="L22" s="41">
        <f t="shared" si="3"/>
        <v>0</v>
      </c>
      <c r="M22" s="41">
        <f t="shared" si="3"/>
        <v>322581</v>
      </c>
      <c r="N22" s="41">
        <f t="shared" si="3"/>
        <v>0</v>
      </c>
      <c r="O22" s="41">
        <f t="shared" si="3"/>
        <v>0</v>
      </c>
      <c r="P22" s="41">
        <f t="shared" si="3"/>
        <v>0</v>
      </c>
      <c r="Q22" s="41">
        <f t="shared" si="3"/>
        <v>0</v>
      </c>
      <c r="R22" s="41">
        <f t="shared" si="3"/>
        <v>0</v>
      </c>
      <c r="S22" s="41">
        <f t="shared" si="3"/>
        <v>0</v>
      </c>
      <c r="T22" s="41">
        <f t="shared" si="3"/>
        <v>0</v>
      </c>
      <c r="U22" s="41">
        <f t="shared" si="3"/>
        <v>0</v>
      </c>
      <c r="V22" s="41">
        <f t="shared" si="3"/>
        <v>0</v>
      </c>
      <c r="W22" s="41">
        <f t="shared" si="3"/>
        <v>0</v>
      </c>
      <c r="X22" s="41">
        <f t="shared" si="3"/>
        <v>0</v>
      </c>
      <c r="Y22" s="41">
        <f t="shared" si="3"/>
        <v>0</v>
      </c>
      <c r="Z22" s="41">
        <f t="shared" si="3"/>
        <v>104670</v>
      </c>
      <c r="AA22" s="41">
        <f t="shared" si="3"/>
        <v>0</v>
      </c>
      <c r="AB22" s="41">
        <f t="shared" si="3"/>
        <v>104670</v>
      </c>
      <c r="AC22" s="41">
        <f t="shared" si="3"/>
        <v>104670</v>
      </c>
      <c r="AD22" s="41">
        <f t="shared" si="3"/>
        <v>0</v>
      </c>
      <c r="AE22" s="41">
        <f t="shared" si="3"/>
        <v>118337</v>
      </c>
      <c r="AF22" s="41">
        <f t="shared" si="3"/>
        <v>0</v>
      </c>
      <c r="AG22" s="41">
        <f t="shared" si="3"/>
        <v>113837</v>
      </c>
      <c r="AH22" s="41">
        <f t="shared" si="3"/>
        <v>113837</v>
      </c>
      <c r="AI22" s="41">
        <f t="shared" si="3"/>
        <v>0</v>
      </c>
      <c r="AJ22" s="41">
        <f t="shared" si="3"/>
        <v>99574</v>
      </c>
      <c r="AK22" s="41">
        <f t="shared" si="3"/>
        <v>0</v>
      </c>
      <c r="AL22" s="41">
        <f t="shared" si="3"/>
        <v>99574</v>
      </c>
      <c r="AM22" s="41">
        <f t="shared" si="3"/>
        <v>99574</v>
      </c>
      <c r="AN22" s="41">
        <f t="shared" si="3"/>
        <v>0</v>
      </c>
      <c r="AO22" s="8"/>
    </row>
    <row r="23" spans="1:43" s="69" customFormat="1" ht="57" customHeight="1">
      <c r="A23" s="6" t="s">
        <v>93</v>
      </c>
      <c r="B23" s="7" t="s">
        <v>96</v>
      </c>
      <c r="C23" s="46"/>
      <c r="D23" s="6"/>
      <c r="E23" s="8"/>
      <c r="F23" s="8"/>
      <c r="G23" s="6"/>
      <c r="H23" s="8"/>
      <c r="I23" s="41">
        <f>I24+I28+I30+I32+I62+I69</f>
        <v>337559</v>
      </c>
      <c r="J23" s="41">
        <f t="shared" ref="J23:AN23" si="4">J24+J28+J30+J32+J62+J69</f>
        <v>326198</v>
      </c>
      <c r="K23" s="41">
        <f t="shared" si="4"/>
        <v>0</v>
      </c>
      <c r="L23" s="41">
        <f t="shared" si="4"/>
        <v>0</v>
      </c>
      <c r="M23" s="41">
        <f t="shared" si="4"/>
        <v>322581</v>
      </c>
      <c r="N23" s="41">
        <f t="shared" si="4"/>
        <v>0</v>
      </c>
      <c r="O23" s="41">
        <f t="shared" si="4"/>
        <v>0</v>
      </c>
      <c r="P23" s="41">
        <f t="shared" si="4"/>
        <v>0</v>
      </c>
      <c r="Q23" s="41">
        <f t="shared" si="4"/>
        <v>0</v>
      </c>
      <c r="R23" s="41">
        <f t="shared" si="4"/>
        <v>0</v>
      </c>
      <c r="S23" s="41">
        <f t="shared" si="4"/>
        <v>0</v>
      </c>
      <c r="T23" s="41">
        <f t="shared" si="4"/>
        <v>0</v>
      </c>
      <c r="U23" s="41">
        <f t="shared" si="4"/>
        <v>0</v>
      </c>
      <c r="V23" s="41">
        <f t="shared" si="4"/>
        <v>0</v>
      </c>
      <c r="W23" s="41">
        <f t="shared" si="4"/>
        <v>0</v>
      </c>
      <c r="X23" s="41">
        <f t="shared" si="4"/>
        <v>0</v>
      </c>
      <c r="Y23" s="41">
        <f t="shared" si="4"/>
        <v>0</v>
      </c>
      <c r="Z23" s="41">
        <f t="shared" si="4"/>
        <v>104670</v>
      </c>
      <c r="AA23" s="41">
        <f t="shared" si="4"/>
        <v>0</v>
      </c>
      <c r="AB23" s="41">
        <f t="shared" si="4"/>
        <v>104670</v>
      </c>
      <c r="AC23" s="41">
        <f t="shared" si="4"/>
        <v>104670</v>
      </c>
      <c r="AD23" s="41">
        <f t="shared" si="4"/>
        <v>0</v>
      </c>
      <c r="AE23" s="41">
        <f t="shared" si="4"/>
        <v>118337</v>
      </c>
      <c r="AF23" s="41">
        <f t="shared" si="4"/>
        <v>0</v>
      </c>
      <c r="AG23" s="41">
        <f t="shared" si="4"/>
        <v>113837</v>
      </c>
      <c r="AH23" s="41">
        <f t="shared" si="4"/>
        <v>113837</v>
      </c>
      <c r="AI23" s="41">
        <f t="shared" si="4"/>
        <v>0</v>
      </c>
      <c r="AJ23" s="41">
        <f t="shared" si="4"/>
        <v>99574</v>
      </c>
      <c r="AK23" s="41">
        <f t="shared" si="4"/>
        <v>0</v>
      </c>
      <c r="AL23" s="41">
        <f t="shared" si="4"/>
        <v>99574</v>
      </c>
      <c r="AM23" s="41">
        <f t="shared" si="4"/>
        <v>99574</v>
      </c>
      <c r="AN23" s="41">
        <f t="shared" si="4"/>
        <v>0</v>
      </c>
      <c r="AO23" s="8"/>
      <c r="AQ23" s="70"/>
    </row>
    <row r="24" spans="1:43" s="69" customFormat="1" ht="60.75" customHeight="1">
      <c r="A24" s="6" t="s">
        <v>366</v>
      </c>
      <c r="B24" s="337" t="s">
        <v>381</v>
      </c>
      <c r="C24" s="46"/>
      <c r="D24" s="6"/>
      <c r="E24" s="8"/>
      <c r="F24" s="8"/>
      <c r="G24" s="6"/>
      <c r="H24" s="8"/>
      <c r="I24" s="43">
        <f>SUM(I25:I27)</f>
        <v>14424</v>
      </c>
      <c r="J24" s="43">
        <f t="shared" ref="J24:AN24" si="5">SUM(J25:J27)</f>
        <v>14062</v>
      </c>
      <c r="K24" s="43">
        <f t="shared" si="5"/>
        <v>0</v>
      </c>
      <c r="L24" s="43">
        <f t="shared" si="5"/>
        <v>0</v>
      </c>
      <c r="M24" s="43">
        <f t="shared" si="5"/>
        <v>14062</v>
      </c>
      <c r="N24" s="43">
        <f t="shared" si="5"/>
        <v>0</v>
      </c>
      <c r="O24" s="43">
        <f t="shared" si="5"/>
        <v>0</v>
      </c>
      <c r="P24" s="43">
        <f t="shared" si="5"/>
        <v>0</v>
      </c>
      <c r="Q24" s="43">
        <f t="shared" si="5"/>
        <v>0</v>
      </c>
      <c r="R24" s="43">
        <f t="shared" si="5"/>
        <v>0</v>
      </c>
      <c r="S24" s="43">
        <f t="shared" si="5"/>
        <v>0</v>
      </c>
      <c r="T24" s="43">
        <f t="shared" si="5"/>
        <v>0</v>
      </c>
      <c r="U24" s="43">
        <f t="shared" si="5"/>
        <v>0</v>
      </c>
      <c r="V24" s="43">
        <f t="shared" si="5"/>
        <v>0</v>
      </c>
      <c r="W24" s="43">
        <f t="shared" si="5"/>
        <v>0</v>
      </c>
      <c r="X24" s="43">
        <f t="shared" si="5"/>
        <v>0</v>
      </c>
      <c r="Y24" s="43">
        <f t="shared" si="5"/>
        <v>0</v>
      </c>
      <c r="Z24" s="43">
        <f t="shared" si="5"/>
        <v>3500</v>
      </c>
      <c r="AA24" s="43">
        <f t="shared" si="5"/>
        <v>0</v>
      </c>
      <c r="AB24" s="43">
        <f t="shared" si="5"/>
        <v>3500</v>
      </c>
      <c r="AC24" s="43">
        <f t="shared" si="5"/>
        <v>3500</v>
      </c>
      <c r="AD24" s="43">
        <f t="shared" si="5"/>
        <v>0</v>
      </c>
      <c r="AE24" s="43">
        <f t="shared" si="5"/>
        <v>3385</v>
      </c>
      <c r="AF24" s="43">
        <f t="shared" si="5"/>
        <v>0</v>
      </c>
      <c r="AG24" s="43">
        <f t="shared" si="5"/>
        <v>3385</v>
      </c>
      <c r="AH24" s="43">
        <f t="shared" si="5"/>
        <v>3385</v>
      </c>
      <c r="AI24" s="43">
        <f t="shared" si="5"/>
        <v>0</v>
      </c>
      <c r="AJ24" s="43">
        <f t="shared" si="5"/>
        <v>7177</v>
      </c>
      <c r="AK24" s="43">
        <f t="shared" si="5"/>
        <v>0</v>
      </c>
      <c r="AL24" s="43">
        <f t="shared" si="5"/>
        <v>7177</v>
      </c>
      <c r="AM24" s="43">
        <f t="shared" si="5"/>
        <v>7177</v>
      </c>
      <c r="AN24" s="43">
        <f t="shared" si="5"/>
        <v>0</v>
      </c>
      <c r="AO24" s="8"/>
      <c r="AQ24" s="70">
        <f>Z24+AE24</f>
        <v>6885</v>
      </c>
    </row>
    <row r="25" spans="1:43" s="72" customFormat="1" ht="47.25">
      <c r="A25" s="10">
        <v>1</v>
      </c>
      <c r="B25" s="418" t="s">
        <v>137</v>
      </c>
      <c r="C25" s="39" t="s">
        <v>43</v>
      </c>
      <c r="D25" s="39" t="s">
        <v>174</v>
      </c>
      <c r="E25" s="12">
        <v>2023</v>
      </c>
      <c r="F25" s="12">
        <v>2024</v>
      </c>
      <c r="G25" s="39" t="s">
        <v>251</v>
      </c>
      <c r="H25" s="419" t="s">
        <v>191</v>
      </c>
      <c r="I25" s="420">
        <v>2900</v>
      </c>
      <c r="J25" s="421">
        <v>2755</v>
      </c>
      <c r="K25" s="422"/>
      <c r="L25" s="40"/>
      <c r="M25" s="423">
        <v>2755</v>
      </c>
      <c r="N25" s="40"/>
      <c r="O25" s="40"/>
      <c r="P25" s="40"/>
      <c r="Q25" s="40"/>
      <c r="R25" s="40"/>
      <c r="S25" s="40"/>
      <c r="T25" s="40"/>
      <c r="U25" s="40"/>
      <c r="V25" s="40"/>
      <c r="W25" s="40"/>
      <c r="X25" s="40"/>
      <c r="Y25" s="40"/>
      <c r="Z25" s="423">
        <v>1000</v>
      </c>
      <c r="AA25" s="40"/>
      <c r="AB25" s="40">
        <f>SUM(AC25:AD25)</f>
        <v>1000</v>
      </c>
      <c r="AC25" s="40">
        <f t="shared" ref="AC25:AC26" si="6">Z25</f>
        <v>1000</v>
      </c>
      <c r="AD25" s="40"/>
      <c r="AE25" s="423">
        <v>1755</v>
      </c>
      <c r="AF25" s="40"/>
      <c r="AG25" s="40">
        <f>SUM(AH25:AI25)</f>
        <v>1755</v>
      </c>
      <c r="AH25" s="40">
        <f>AE25</f>
        <v>1755</v>
      </c>
      <c r="AI25" s="40"/>
      <c r="AJ25" s="40"/>
      <c r="AK25" s="40"/>
      <c r="AL25" s="40"/>
      <c r="AM25" s="40"/>
      <c r="AN25" s="40"/>
      <c r="AO25" s="12"/>
      <c r="AQ25" s="73"/>
    </row>
    <row r="26" spans="1:43" s="72" customFormat="1" ht="47.25">
      <c r="A26" s="10">
        <v>2</v>
      </c>
      <c r="B26" s="418" t="s">
        <v>138</v>
      </c>
      <c r="C26" s="39" t="s">
        <v>43</v>
      </c>
      <c r="D26" s="39" t="s">
        <v>175</v>
      </c>
      <c r="E26" s="12">
        <v>2023</v>
      </c>
      <c r="F26" s="12">
        <v>2024</v>
      </c>
      <c r="G26" s="39" t="s">
        <v>228</v>
      </c>
      <c r="H26" s="419" t="s">
        <v>192</v>
      </c>
      <c r="I26" s="420">
        <v>4347</v>
      </c>
      <c r="J26" s="421">
        <f>2500+1630</f>
        <v>4130</v>
      </c>
      <c r="K26" s="40"/>
      <c r="L26" s="40"/>
      <c r="M26" s="423">
        <v>4130</v>
      </c>
      <c r="N26" s="40"/>
      <c r="O26" s="40"/>
      <c r="P26" s="40"/>
      <c r="Q26" s="40"/>
      <c r="R26" s="40"/>
      <c r="S26" s="40"/>
      <c r="T26" s="40"/>
      <c r="U26" s="40"/>
      <c r="V26" s="40"/>
      <c r="W26" s="40"/>
      <c r="X26" s="40"/>
      <c r="Y26" s="40"/>
      <c r="Z26" s="423">
        <v>2500</v>
      </c>
      <c r="AA26" s="40"/>
      <c r="AB26" s="40">
        <f>SUM(AC26:AD26)</f>
        <v>2500</v>
      </c>
      <c r="AC26" s="40">
        <f t="shared" si="6"/>
        <v>2500</v>
      </c>
      <c r="AD26" s="40"/>
      <c r="AE26" s="423">
        <v>1630</v>
      </c>
      <c r="AF26" s="40"/>
      <c r="AG26" s="40">
        <f>SUM(AH26:AI26)</f>
        <v>1630</v>
      </c>
      <c r="AH26" s="40">
        <f>AE26</f>
        <v>1630</v>
      </c>
      <c r="AI26" s="40"/>
      <c r="AJ26" s="40"/>
      <c r="AK26" s="40"/>
      <c r="AL26" s="40"/>
      <c r="AM26" s="40"/>
      <c r="AN26" s="40"/>
      <c r="AO26" s="12"/>
    </row>
    <row r="27" spans="1:43" s="72" customFormat="1" ht="28.5" customHeight="1">
      <c r="A27" s="10">
        <v>3</v>
      </c>
      <c r="B27" s="418" t="s">
        <v>374</v>
      </c>
      <c r="C27" s="39"/>
      <c r="D27" s="39"/>
      <c r="E27" s="12"/>
      <c r="F27" s="12"/>
      <c r="G27" s="39"/>
      <c r="H27" s="419"/>
      <c r="I27" s="423">
        <v>7177</v>
      </c>
      <c r="J27" s="423">
        <v>7177</v>
      </c>
      <c r="K27" s="40"/>
      <c r="L27" s="40"/>
      <c r="M27" s="423">
        <v>7177</v>
      </c>
      <c r="N27" s="40"/>
      <c r="O27" s="40"/>
      <c r="P27" s="40"/>
      <c r="Q27" s="40"/>
      <c r="R27" s="40"/>
      <c r="S27" s="40"/>
      <c r="T27" s="40"/>
      <c r="U27" s="40"/>
      <c r="V27" s="40"/>
      <c r="W27" s="40"/>
      <c r="X27" s="40"/>
      <c r="Y27" s="40"/>
      <c r="Z27" s="423"/>
      <c r="AA27" s="40"/>
      <c r="AB27" s="40"/>
      <c r="AC27" s="40"/>
      <c r="AD27" s="40"/>
      <c r="AE27" s="423"/>
      <c r="AF27" s="40"/>
      <c r="AG27" s="40"/>
      <c r="AH27" s="40"/>
      <c r="AI27" s="40"/>
      <c r="AJ27" s="40">
        <v>7177</v>
      </c>
      <c r="AK27" s="40"/>
      <c r="AL27" s="40">
        <v>7177</v>
      </c>
      <c r="AM27" s="40">
        <v>7177</v>
      </c>
      <c r="AN27" s="40"/>
      <c r="AO27" s="12"/>
    </row>
    <row r="28" spans="1:43" s="72" customFormat="1" ht="58.5" customHeight="1">
      <c r="A28" s="10" t="s">
        <v>366</v>
      </c>
      <c r="B28" s="334" t="s">
        <v>382</v>
      </c>
      <c r="C28" s="39"/>
      <c r="D28" s="39"/>
      <c r="E28" s="12"/>
      <c r="F28" s="12"/>
      <c r="G28" s="10"/>
      <c r="H28" s="12"/>
      <c r="I28" s="424">
        <f>I29</f>
        <v>8822</v>
      </c>
      <c r="J28" s="424">
        <f t="shared" ref="J28:AN28" si="7">J29</f>
        <v>8822</v>
      </c>
      <c r="K28" s="424">
        <f t="shared" si="7"/>
        <v>0</v>
      </c>
      <c r="L28" s="424">
        <f t="shared" si="7"/>
        <v>0</v>
      </c>
      <c r="M28" s="424">
        <f t="shared" si="7"/>
        <v>8381</v>
      </c>
      <c r="N28" s="424">
        <f t="shared" si="7"/>
        <v>0</v>
      </c>
      <c r="O28" s="424">
        <f t="shared" si="7"/>
        <v>0</v>
      </c>
      <c r="P28" s="424">
        <f t="shared" si="7"/>
        <v>0</v>
      </c>
      <c r="Q28" s="424">
        <f t="shared" si="7"/>
        <v>0</v>
      </c>
      <c r="R28" s="424">
        <f t="shared" si="7"/>
        <v>0</v>
      </c>
      <c r="S28" s="424">
        <f t="shared" si="7"/>
        <v>0</v>
      </c>
      <c r="T28" s="424">
        <f t="shared" si="7"/>
        <v>0</v>
      </c>
      <c r="U28" s="424">
        <f t="shared" si="7"/>
        <v>0</v>
      </c>
      <c r="V28" s="424">
        <f t="shared" si="7"/>
        <v>0</v>
      </c>
      <c r="W28" s="424">
        <f t="shared" si="7"/>
        <v>0</v>
      </c>
      <c r="X28" s="424">
        <f t="shared" si="7"/>
        <v>0</v>
      </c>
      <c r="Y28" s="424">
        <f t="shared" si="7"/>
        <v>0</v>
      </c>
      <c r="Z28" s="424">
        <f t="shared" si="7"/>
        <v>0</v>
      </c>
      <c r="AA28" s="424">
        <f t="shared" si="7"/>
        <v>0</v>
      </c>
      <c r="AB28" s="424">
        <f t="shared" si="7"/>
        <v>0</v>
      </c>
      <c r="AC28" s="424">
        <f t="shared" si="7"/>
        <v>0</v>
      </c>
      <c r="AD28" s="424">
        <f t="shared" si="7"/>
        <v>0</v>
      </c>
      <c r="AE28" s="424">
        <f t="shared" si="7"/>
        <v>3000</v>
      </c>
      <c r="AF28" s="424">
        <f t="shared" si="7"/>
        <v>0</v>
      </c>
      <c r="AG28" s="424">
        <f t="shared" si="7"/>
        <v>0</v>
      </c>
      <c r="AH28" s="424">
        <f t="shared" si="7"/>
        <v>0</v>
      </c>
      <c r="AI28" s="424">
        <f t="shared" si="7"/>
        <v>0</v>
      </c>
      <c r="AJ28" s="424">
        <f t="shared" si="7"/>
        <v>5381</v>
      </c>
      <c r="AK28" s="424">
        <f t="shared" si="7"/>
        <v>0</v>
      </c>
      <c r="AL28" s="424">
        <f t="shared" si="7"/>
        <v>5381</v>
      </c>
      <c r="AM28" s="424">
        <f t="shared" si="7"/>
        <v>5381</v>
      </c>
      <c r="AN28" s="424">
        <f t="shared" si="7"/>
        <v>0</v>
      </c>
      <c r="AO28" s="12"/>
    </row>
    <row r="29" spans="1:43" s="72" customFormat="1" ht="47.25">
      <c r="A29" s="10">
        <v>1</v>
      </c>
      <c r="B29" s="425" t="s">
        <v>173</v>
      </c>
      <c r="C29" s="39"/>
      <c r="D29" s="39" t="s">
        <v>177</v>
      </c>
      <c r="E29" s="12"/>
      <c r="F29" s="12"/>
      <c r="G29" s="10"/>
      <c r="H29" s="419" t="s">
        <v>227</v>
      </c>
      <c r="I29" s="423">
        <v>8822</v>
      </c>
      <c r="J29" s="423">
        <v>8822</v>
      </c>
      <c r="K29" s="40"/>
      <c r="L29" s="40"/>
      <c r="M29" s="423">
        <v>8381</v>
      </c>
      <c r="N29" s="40"/>
      <c r="O29" s="40"/>
      <c r="P29" s="40"/>
      <c r="Q29" s="40"/>
      <c r="R29" s="40"/>
      <c r="S29" s="40"/>
      <c r="T29" s="40"/>
      <c r="U29" s="40"/>
      <c r="V29" s="40"/>
      <c r="W29" s="40"/>
      <c r="X29" s="40"/>
      <c r="Y29" s="40"/>
      <c r="Z29" s="40"/>
      <c r="AA29" s="40"/>
      <c r="AB29" s="40"/>
      <c r="AC29" s="40"/>
      <c r="AD29" s="40"/>
      <c r="AE29" s="423">
        <v>3000</v>
      </c>
      <c r="AF29" s="40"/>
      <c r="AG29" s="40"/>
      <c r="AH29" s="40"/>
      <c r="AI29" s="40"/>
      <c r="AJ29" s="40">
        <f>+M29-Z29-AE29</f>
        <v>5381</v>
      </c>
      <c r="AK29" s="40"/>
      <c r="AL29" s="40">
        <f>SUM(AM29:AN29)</f>
        <v>5381</v>
      </c>
      <c r="AM29" s="40">
        <f>AJ29</f>
        <v>5381</v>
      </c>
      <c r="AN29" s="40"/>
      <c r="AO29" s="12"/>
    </row>
    <row r="30" spans="1:43" s="72" customFormat="1" ht="84.75" customHeight="1">
      <c r="A30" s="10" t="s">
        <v>366</v>
      </c>
      <c r="B30" s="337" t="s">
        <v>375</v>
      </c>
      <c r="C30" s="39"/>
      <c r="D30" s="39"/>
      <c r="E30" s="12"/>
      <c r="F30" s="12"/>
      <c r="G30" s="10"/>
      <c r="H30" s="419"/>
      <c r="I30" s="426">
        <f>I31</f>
        <v>34340</v>
      </c>
      <c r="J30" s="426">
        <f t="shared" ref="J30:AN30" si="8">J31</f>
        <v>34340</v>
      </c>
      <c r="K30" s="426">
        <f t="shared" si="8"/>
        <v>0</v>
      </c>
      <c r="L30" s="426">
        <f t="shared" si="8"/>
        <v>0</v>
      </c>
      <c r="M30" s="426">
        <f t="shared" si="8"/>
        <v>34340</v>
      </c>
      <c r="N30" s="426">
        <f t="shared" si="8"/>
        <v>0</v>
      </c>
      <c r="O30" s="426">
        <f t="shared" si="8"/>
        <v>0</v>
      </c>
      <c r="P30" s="426">
        <f t="shared" si="8"/>
        <v>0</v>
      </c>
      <c r="Q30" s="426">
        <f t="shared" si="8"/>
        <v>0</v>
      </c>
      <c r="R30" s="426">
        <f t="shared" si="8"/>
        <v>0</v>
      </c>
      <c r="S30" s="426">
        <f t="shared" si="8"/>
        <v>0</v>
      </c>
      <c r="T30" s="426">
        <f t="shared" si="8"/>
        <v>0</v>
      </c>
      <c r="U30" s="426">
        <f t="shared" si="8"/>
        <v>0</v>
      </c>
      <c r="V30" s="426">
        <f t="shared" si="8"/>
        <v>0</v>
      </c>
      <c r="W30" s="426">
        <f t="shared" si="8"/>
        <v>0</v>
      </c>
      <c r="X30" s="426">
        <f t="shared" si="8"/>
        <v>0</v>
      </c>
      <c r="Y30" s="426">
        <f t="shared" si="8"/>
        <v>0</v>
      </c>
      <c r="Z30" s="426">
        <f t="shared" si="8"/>
        <v>0</v>
      </c>
      <c r="AA30" s="426">
        <f t="shared" si="8"/>
        <v>0</v>
      </c>
      <c r="AB30" s="426">
        <f t="shared" si="8"/>
        <v>0</v>
      </c>
      <c r="AC30" s="426">
        <f t="shared" si="8"/>
        <v>0</v>
      </c>
      <c r="AD30" s="426">
        <f t="shared" si="8"/>
        <v>0</v>
      </c>
      <c r="AE30" s="426">
        <f t="shared" si="8"/>
        <v>0</v>
      </c>
      <c r="AF30" s="426">
        <f t="shared" si="8"/>
        <v>0</v>
      </c>
      <c r="AG30" s="426">
        <f t="shared" si="8"/>
        <v>0</v>
      </c>
      <c r="AH30" s="426">
        <f t="shared" si="8"/>
        <v>0</v>
      </c>
      <c r="AI30" s="426">
        <f t="shared" si="8"/>
        <v>0</v>
      </c>
      <c r="AJ30" s="426">
        <f t="shared" si="8"/>
        <v>34340</v>
      </c>
      <c r="AK30" s="426">
        <f t="shared" si="8"/>
        <v>0</v>
      </c>
      <c r="AL30" s="426">
        <f t="shared" si="8"/>
        <v>34340</v>
      </c>
      <c r="AM30" s="426">
        <f t="shared" si="8"/>
        <v>34340</v>
      </c>
      <c r="AN30" s="426">
        <f t="shared" si="8"/>
        <v>0</v>
      </c>
      <c r="AO30" s="12"/>
    </row>
    <row r="31" spans="1:43" s="72" customFormat="1" ht="107.25" customHeight="1">
      <c r="A31" s="10">
        <v>1</v>
      </c>
      <c r="B31" s="427" t="s">
        <v>376</v>
      </c>
      <c r="C31" s="39"/>
      <c r="D31" s="39"/>
      <c r="E31" s="12"/>
      <c r="F31" s="12"/>
      <c r="G31" s="10"/>
      <c r="H31" s="419"/>
      <c r="I31" s="423">
        <v>34340</v>
      </c>
      <c r="J31" s="423">
        <v>34340</v>
      </c>
      <c r="K31" s="40"/>
      <c r="L31" s="40"/>
      <c r="M31" s="423">
        <v>34340</v>
      </c>
      <c r="N31" s="40"/>
      <c r="O31" s="40"/>
      <c r="P31" s="40"/>
      <c r="Q31" s="40"/>
      <c r="R31" s="40"/>
      <c r="S31" s="40"/>
      <c r="T31" s="40"/>
      <c r="U31" s="40"/>
      <c r="V31" s="40"/>
      <c r="W31" s="40"/>
      <c r="X31" s="40"/>
      <c r="Y31" s="40"/>
      <c r="Z31" s="40"/>
      <c r="AA31" s="40"/>
      <c r="AB31" s="40"/>
      <c r="AC31" s="40"/>
      <c r="AD31" s="40"/>
      <c r="AE31" s="423"/>
      <c r="AF31" s="40"/>
      <c r="AG31" s="40"/>
      <c r="AH31" s="40"/>
      <c r="AI31" s="40"/>
      <c r="AJ31" s="40">
        <v>34340</v>
      </c>
      <c r="AK31" s="40"/>
      <c r="AL31" s="40">
        <v>34340</v>
      </c>
      <c r="AM31" s="40">
        <v>34340</v>
      </c>
      <c r="AN31" s="40"/>
      <c r="AO31" s="12"/>
    </row>
    <row r="32" spans="1:43" s="72" customFormat="1" ht="103.5" customHeight="1">
      <c r="A32" s="10" t="s">
        <v>366</v>
      </c>
      <c r="B32" s="334" t="s">
        <v>383</v>
      </c>
      <c r="C32" s="39"/>
      <c r="D32" s="39"/>
      <c r="E32" s="12"/>
      <c r="F32" s="12"/>
      <c r="G32" s="10"/>
      <c r="H32" s="12"/>
      <c r="I32" s="424">
        <f>SUM(I33:I61)</f>
        <v>191481</v>
      </c>
      <c r="J32" s="424">
        <f t="shared" ref="J32:AN32" si="9">SUM(J33:J61)</f>
        <v>184664</v>
      </c>
      <c r="K32" s="424">
        <f t="shared" si="9"/>
        <v>0</v>
      </c>
      <c r="L32" s="424">
        <f t="shared" si="9"/>
        <v>0</v>
      </c>
      <c r="M32" s="424">
        <f t="shared" si="9"/>
        <v>181488</v>
      </c>
      <c r="N32" s="424">
        <f t="shared" si="9"/>
        <v>0</v>
      </c>
      <c r="O32" s="424">
        <f t="shared" si="9"/>
        <v>0</v>
      </c>
      <c r="P32" s="424">
        <f t="shared" si="9"/>
        <v>0</v>
      </c>
      <c r="Q32" s="424">
        <f t="shared" si="9"/>
        <v>0</v>
      </c>
      <c r="R32" s="424">
        <f t="shared" si="9"/>
        <v>0</v>
      </c>
      <c r="S32" s="424">
        <f t="shared" si="9"/>
        <v>0</v>
      </c>
      <c r="T32" s="424">
        <f t="shared" si="9"/>
        <v>0</v>
      </c>
      <c r="U32" s="424">
        <f t="shared" si="9"/>
        <v>0</v>
      </c>
      <c r="V32" s="424">
        <f t="shared" si="9"/>
        <v>0</v>
      </c>
      <c r="W32" s="424">
        <f t="shared" si="9"/>
        <v>0</v>
      </c>
      <c r="X32" s="424">
        <f t="shared" si="9"/>
        <v>0</v>
      </c>
      <c r="Y32" s="424">
        <f t="shared" si="9"/>
        <v>0</v>
      </c>
      <c r="Z32" s="424">
        <f t="shared" si="9"/>
        <v>60670</v>
      </c>
      <c r="AA32" s="424">
        <f t="shared" si="9"/>
        <v>0</v>
      </c>
      <c r="AB32" s="424">
        <f t="shared" si="9"/>
        <v>60670</v>
      </c>
      <c r="AC32" s="424">
        <f t="shared" si="9"/>
        <v>60670</v>
      </c>
      <c r="AD32" s="424">
        <f t="shared" si="9"/>
        <v>0</v>
      </c>
      <c r="AE32" s="424">
        <f t="shared" si="9"/>
        <v>73006</v>
      </c>
      <c r="AF32" s="424">
        <f t="shared" si="9"/>
        <v>0</v>
      </c>
      <c r="AG32" s="424">
        <f t="shared" si="9"/>
        <v>71506</v>
      </c>
      <c r="AH32" s="424">
        <f t="shared" si="9"/>
        <v>71506</v>
      </c>
      <c r="AI32" s="424">
        <f t="shared" si="9"/>
        <v>0</v>
      </c>
      <c r="AJ32" s="424">
        <f t="shared" si="9"/>
        <v>47812</v>
      </c>
      <c r="AK32" s="424">
        <f t="shared" si="9"/>
        <v>0</v>
      </c>
      <c r="AL32" s="424">
        <f t="shared" si="9"/>
        <v>47812</v>
      </c>
      <c r="AM32" s="424">
        <f t="shared" si="9"/>
        <v>47812</v>
      </c>
      <c r="AN32" s="424">
        <f t="shared" si="9"/>
        <v>0</v>
      </c>
      <c r="AO32" s="12"/>
      <c r="AQ32" s="73">
        <f>Z32+AE32+U14</f>
        <v>134897.147</v>
      </c>
    </row>
    <row r="33" spans="1:41" s="72" customFormat="1" ht="47.25">
      <c r="A33" s="10">
        <v>1</v>
      </c>
      <c r="B33" s="418" t="s">
        <v>139</v>
      </c>
      <c r="C33" s="39" t="s">
        <v>43</v>
      </c>
      <c r="D33" s="39" t="s">
        <v>178</v>
      </c>
      <c r="E33" s="12">
        <v>2023</v>
      </c>
      <c r="F33" s="12">
        <v>2024</v>
      </c>
      <c r="G33" s="39" t="s">
        <v>229</v>
      </c>
      <c r="H33" s="419" t="s">
        <v>193</v>
      </c>
      <c r="I33" s="428">
        <v>13545</v>
      </c>
      <c r="J33" s="421">
        <v>12868</v>
      </c>
      <c r="K33" s="40"/>
      <c r="L33" s="40"/>
      <c r="M33" s="423">
        <v>12868</v>
      </c>
      <c r="N33" s="40"/>
      <c r="O33" s="40"/>
      <c r="P33" s="40"/>
      <c r="Q33" s="40"/>
      <c r="R33" s="40"/>
      <c r="S33" s="40"/>
      <c r="T33" s="40"/>
      <c r="U33" s="423"/>
      <c r="V33" s="40"/>
      <c r="W33" s="40"/>
      <c r="X33" s="40"/>
      <c r="Y33" s="40"/>
      <c r="Z33" s="423">
        <v>5000</v>
      </c>
      <c r="AA33" s="40"/>
      <c r="AB33" s="40">
        <f t="shared" ref="AB33:AB47" si="10">SUM(AC33:AD33)</f>
        <v>5000</v>
      </c>
      <c r="AC33" s="40">
        <f>Z33</f>
        <v>5000</v>
      </c>
      <c r="AD33" s="40"/>
      <c r="AE33" s="423">
        <v>5000</v>
      </c>
      <c r="AF33" s="40"/>
      <c r="AG33" s="40">
        <f t="shared" ref="AG33:AG59" si="11">SUM(AH33:AI33)</f>
        <v>5000</v>
      </c>
      <c r="AH33" s="40">
        <f t="shared" ref="AH33:AH68" si="12">AE33</f>
        <v>5000</v>
      </c>
      <c r="AI33" s="40"/>
      <c r="AJ33" s="40">
        <f t="shared" ref="AJ33:AJ70" si="13">+M33-Z33-AE33</f>
        <v>2868</v>
      </c>
      <c r="AK33" s="40"/>
      <c r="AL33" s="40">
        <f t="shared" ref="AL33:AL34" si="14">SUM(AM33:AN33)</f>
        <v>2868</v>
      </c>
      <c r="AM33" s="40">
        <f t="shared" ref="AM33:AM34" si="15">AJ33</f>
        <v>2868</v>
      </c>
      <c r="AN33" s="40"/>
      <c r="AO33" s="12"/>
    </row>
    <row r="34" spans="1:41" s="72" customFormat="1" ht="47.25">
      <c r="A34" s="10">
        <v>2</v>
      </c>
      <c r="B34" s="418" t="s">
        <v>140</v>
      </c>
      <c r="C34" s="39" t="s">
        <v>43</v>
      </c>
      <c r="D34" s="39" t="s">
        <v>178</v>
      </c>
      <c r="E34" s="12">
        <v>2023</v>
      </c>
      <c r="F34" s="12">
        <v>2024</v>
      </c>
      <c r="G34" s="39" t="s">
        <v>230</v>
      </c>
      <c r="H34" s="419" t="s">
        <v>194</v>
      </c>
      <c r="I34" s="428">
        <v>14900</v>
      </c>
      <c r="J34" s="421">
        <v>14155</v>
      </c>
      <c r="K34" s="40"/>
      <c r="L34" s="40"/>
      <c r="M34" s="423">
        <v>13365</v>
      </c>
      <c r="N34" s="40"/>
      <c r="O34" s="40"/>
      <c r="P34" s="40"/>
      <c r="Q34" s="40"/>
      <c r="R34" s="40"/>
      <c r="S34" s="40"/>
      <c r="T34" s="40"/>
      <c r="U34" s="423"/>
      <c r="V34" s="40"/>
      <c r="W34" s="40"/>
      <c r="X34" s="40"/>
      <c r="Y34" s="40"/>
      <c r="Z34" s="423">
        <v>6000</v>
      </c>
      <c r="AA34" s="40"/>
      <c r="AB34" s="40">
        <f t="shared" si="10"/>
        <v>6000</v>
      </c>
      <c r="AC34" s="40">
        <f t="shared" ref="AC34:AC47" si="16">Z34</f>
        <v>6000</v>
      </c>
      <c r="AD34" s="40"/>
      <c r="AE34" s="423">
        <v>5000</v>
      </c>
      <c r="AF34" s="40"/>
      <c r="AG34" s="40">
        <f t="shared" si="11"/>
        <v>5000</v>
      </c>
      <c r="AH34" s="40">
        <f t="shared" si="12"/>
        <v>5000</v>
      </c>
      <c r="AI34" s="40"/>
      <c r="AJ34" s="40">
        <f t="shared" si="13"/>
        <v>2365</v>
      </c>
      <c r="AK34" s="40"/>
      <c r="AL34" s="40">
        <f t="shared" si="14"/>
        <v>2365</v>
      </c>
      <c r="AM34" s="40">
        <f t="shared" si="15"/>
        <v>2365</v>
      </c>
      <c r="AN34" s="40"/>
      <c r="AO34" s="12"/>
    </row>
    <row r="35" spans="1:41" s="72" customFormat="1" ht="47.25">
      <c r="A35" s="10">
        <v>3</v>
      </c>
      <c r="B35" s="418" t="s">
        <v>141</v>
      </c>
      <c r="C35" s="39" t="s">
        <v>43</v>
      </c>
      <c r="D35" s="39" t="s">
        <v>179</v>
      </c>
      <c r="E35" s="12">
        <v>2023</v>
      </c>
      <c r="F35" s="12">
        <v>2024</v>
      </c>
      <c r="G35" s="39" t="s">
        <v>231</v>
      </c>
      <c r="H35" s="419" t="s">
        <v>195</v>
      </c>
      <c r="I35" s="428">
        <v>2600</v>
      </c>
      <c r="J35" s="421">
        <v>2600</v>
      </c>
      <c r="K35" s="40"/>
      <c r="L35" s="40"/>
      <c r="M35" s="423">
        <v>2415</v>
      </c>
      <c r="N35" s="40"/>
      <c r="O35" s="40"/>
      <c r="P35" s="40"/>
      <c r="Q35" s="40"/>
      <c r="R35" s="40"/>
      <c r="S35" s="40"/>
      <c r="T35" s="40"/>
      <c r="U35" s="423"/>
      <c r="V35" s="40"/>
      <c r="W35" s="40"/>
      <c r="X35" s="40"/>
      <c r="Y35" s="40"/>
      <c r="Z35" s="423">
        <v>1500</v>
      </c>
      <c r="AA35" s="40"/>
      <c r="AB35" s="40">
        <f t="shared" si="10"/>
        <v>1500</v>
      </c>
      <c r="AC35" s="40">
        <f t="shared" si="16"/>
        <v>1500</v>
      </c>
      <c r="AD35" s="40"/>
      <c r="AE35" s="423">
        <v>915</v>
      </c>
      <c r="AF35" s="40"/>
      <c r="AG35" s="40">
        <f t="shared" si="11"/>
        <v>915</v>
      </c>
      <c r="AH35" s="40">
        <f t="shared" si="12"/>
        <v>915</v>
      </c>
      <c r="AI35" s="40"/>
      <c r="AJ35" s="40">
        <f t="shared" si="13"/>
        <v>0</v>
      </c>
      <c r="AK35" s="40"/>
      <c r="AL35" s="40"/>
      <c r="AM35" s="40"/>
      <c r="AN35" s="40"/>
      <c r="AO35" s="12"/>
    </row>
    <row r="36" spans="1:41" s="72" customFormat="1" ht="47.25">
      <c r="A36" s="10">
        <v>4</v>
      </c>
      <c r="B36" s="418" t="s">
        <v>142</v>
      </c>
      <c r="C36" s="39" t="s">
        <v>43</v>
      </c>
      <c r="D36" s="39" t="s">
        <v>180</v>
      </c>
      <c r="E36" s="12">
        <v>2023</v>
      </c>
      <c r="F36" s="12">
        <v>2024</v>
      </c>
      <c r="G36" s="39" t="s">
        <v>234</v>
      </c>
      <c r="H36" s="419" t="s">
        <v>196</v>
      </c>
      <c r="I36" s="428">
        <v>6000</v>
      </c>
      <c r="J36" s="421">
        <v>5700</v>
      </c>
      <c r="K36" s="40"/>
      <c r="L36" s="40"/>
      <c r="M36" s="423">
        <v>5700</v>
      </c>
      <c r="N36" s="40"/>
      <c r="O36" s="40"/>
      <c r="P36" s="40"/>
      <c r="Q36" s="40"/>
      <c r="R36" s="40"/>
      <c r="S36" s="40"/>
      <c r="T36" s="40"/>
      <c r="U36" s="423"/>
      <c r="V36" s="40"/>
      <c r="W36" s="40"/>
      <c r="X36" s="40"/>
      <c r="Y36" s="40"/>
      <c r="Z36" s="423">
        <v>5000</v>
      </c>
      <c r="AA36" s="40"/>
      <c r="AB36" s="40">
        <f t="shared" si="10"/>
        <v>5000</v>
      </c>
      <c r="AC36" s="40">
        <f t="shared" si="16"/>
        <v>5000</v>
      </c>
      <c r="AD36" s="40"/>
      <c r="AE36" s="423">
        <v>700</v>
      </c>
      <c r="AF36" s="40"/>
      <c r="AG36" s="40">
        <f t="shared" si="11"/>
        <v>700</v>
      </c>
      <c r="AH36" s="40">
        <f t="shared" si="12"/>
        <v>700</v>
      </c>
      <c r="AI36" s="40"/>
      <c r="AJ36" s="40">
        <f t="shared" si="13"/>
        <v>0</v>
      </c>
      <c r="AK36" s="40"/>
      <c r="AL36" s="40"/>
      <c r="AM36" s="40"/>
      <c r="AN36" s="40"/>
      <c r="AO36" s="12"/>
    </row>
    <row r="37" spans="1:41" s="72" customFormat="1" ht="47.25">
      <c r="A37" s="10">
        <v>5</v>
      </c>
      <c r="B37" s="418" t="s">
        <v>143</v>
      </c>
      <c r="C37" s="39" t="s">
        <v>43</v>
      </c>
      <c r="D37" s="39" t="s">
        <v>177</v>
      </c>
      <c r="E37" s="12">
        <v>2023</v>
      </c>
      <c r="F37" s="12">
        <v>2025</v>
      </c>
      <c r="G37" s="39" t="s">
        <v>233</v>
      </c>
      <c r="H37" s="419" t="s">
        <v>197</v>
      </c>
      <c r="I37" s="428">
        <v>32000</v>
      </c>
      <c r="J37" s="40">
        <f>I37</f>
        <v>32000</v>
      </c>
      <c r="K37" s="40"/>
      <c r="L37" s="40"/>
      <c r="M37" s="423">
        <v>32000</v>
      </c>
      <c r="N37" s="40"/>
      <c r="O37" s="40"/>
      <c r="P37" s="40"/>
      <c r="Q37" s="40"/>
      <c r="R37" s="40"/>
      <c r="S37" s="40"/>
      <c r="T37" s="40"/>
      <c r="U37" s="423"/>
      <c r="V37" s="40"/>
      <c r="W37" s="40"/>
      <c r="X37" s="40"/>
      <c r="Y37" s="40"/>
      <c r="Z37" s="423">
        <v>7670</v>
      </c>
      <c r="AA37" s="40"/>
      <c r="AB37" s="40">
        <f t="shared" si="10"/>
        <v>7670</v>
      </c>
      <c r="AC37" s="40">
        <f t="shared" si="16"/>
        <v>7670</v>
      </c>
      <c r="AD37" s="40"/>
      <c r="AE37" s="423">
        <v>10000</v>
      </c>
      <c r="AF37" s="40"/>
      <c r="AG37" s="40">
        <f t="shared" si="11"/>
        <v>10000</v>
      </c>
      <c r="AH37" s="40">
        <f t="shared" si="12"/>
        <v>10000</v>
      </c>
      <c r="AI37" s="40"/>
      <c r="AJ37" s="40">
        <f t="shared" si="13"/>
        <v>14330</v>
      </c>
      <c r="AK37" s="40"/>
      <c r="AL37" s="40">
        <f>SUM(AM37:AN37)</f>
        <v>14330</v>
      </c>
      <c r="AM37" s="40">
        <f>AJ37</f>
        <v>14330</v>
      </c>
      <c r="AN37" s="40"/>
      <c r="AO37" s="12"/>
    </row>
    <row r="38" spans="1:41" s="72" customFormat="1" ht="47.25">
      <c r="A38" s="10">
        <v>6</v>
      </c>
      <c r="B38" s="418" t="s">
        <v>144</v>
      </c>
      <c r="C38" s="39" t="s">
        <v>43</v>
      </c>
      <c r="D38" s="39" t="s">
        <v>176</v>
      </c>
      <c r="E38" s="12">
        <v>2023</v>
      </c>
      <c r="F38" s="12">
        <v>2024</v>
      </c>
      <c r="G38" s="39" t="s">
        <v>235</v>
      </c>
      <c r="H38" s="419" t="s">
        <v>198</v>
      </c>
      <c r="I38" s="428">
        <v>6000</v>
      </c>
      <c r="J38" s="421">
        <v>5700</v>
      </c>
      <c r="K38" s="40"/>
      <c r="L38" s="40"/>
      <c r="M38" s="423">
        <v>5400</v>
      </c>
      <c r="N38" s="40"/>
      <c r="O38" s="40"/>
      <c r="P38" s="40"/>
      <c r="Q38" s="40"/>
      <c r="R38" s="40"/>
      <c r="S38" s="40"/>
      <c r="T38" s="40"/>
      <c r="U38" s="423"/>
      <c r="V38" s="40"/>
      <c r="W38" s="40"/>
      <c r="X38" s="40"/>
      <c r="Y38" s="40"/>
      <c r="Z38" s="423">
        <v>5000</v>
      </c>
      <c r="AA38" s="40"/>
      <c r="AB38" s="40">
        <f t="shared" si="10"/>
        <v>5000</v>
      </c>
      <c r="AC38" s="40">
        <f t="shared" si="16"/>
        <v>5000</v>
      </c>
      <c r="AD38" s="40"/>
      <c r="AE38" s="423">
        <v>340</v>
      </c>
      <c r="AF38" s="40"/>
      <c r="AG38" s="40">
        <f t="shared" si="11"/>
        <v>340</v>
      </c>
      <c r="AH38" s="40">
        <f t="shared" si="12"/>
        <v>340</v>
      </c>
      <c r="AI38" s="40"/>
      <c r="AJ38" s="40">
        <f t="shared" si="13"/>
        <v>60</v>
      </c>
      <c r="AK38" s="40"/>
      <c r="AL38" s="40">
        <v>60</v>
      </c>
      <c r="AM38" s="40">
        <v>60</v>
      </c>
      <c r="AN38" s="40"/>
      <c r="AO38" s="12"/>
    </row>
    <row r="39" spans="1:41" s="72" customFormat="1" ht="47.25">
      <c r="A39" s="10">
        <v>7</v>
      </c>
      <c r="B39" s="418" t="s">
        <v>145</v>
      </c>
      <c r="C39" s="39" t="s">
        <v>43</v>
      </c>
      <c r="D39" s="39" t="s">
        <v>176</v>
      </c>
      <c r="E39" s="12">
        <v>2023</v>
      </c>
      <c r="F39" s="12">
        <v>2024</v>
      </c>
      <c r="G39" s="39" t="s">
        <v>236</v>
      </c>
      <c r="H39" s="419" t="s">
        <v>199</v>
      </c>
      <c r="I39" s="428">
        <v>4000</v>
      </c>
      <c r="J39" s="421">
        <v>3800</v>
      </c>
      <c r="K39" s="40"/>
      <c r="L39" s="40"/>
      <c r="M39" s="423">
        <v>3800</v>
      </c>
      <c r="N39" s="40"/>
      <c r="O39" s="40"/>
      <c r="P39" s="40"/>
      <c r="Q39" s="40"/>
      <c r="R39" s="40"/>
      <c r="S39" s="40"/>
      <c r="T39" s="40"/>
      <c r="U39" s="423"/>
      <c r="V39" s="40"/>
      <c r="W39" s="40"/>
      <c r="X39" s="40"/>
      <c r="Y39" s="40"/>
      <c r="Z39" s="423">
        <v>3000</v>
      </c>
      <c r="AA39" s="40"/>
      <c r="AB39" s="40">
        <f t="shared" si="10"/>
        <v>3000</v>
      </c>
      <c r="AC39" s="40">
        <f t="shared" si="16"/>
        <v>3000</v>
      </c>
      <c r="AD39" s="40"/>
      <c r="AE39" s="423">
        <v>770</v>
      </c>
      <c r="AF39" s="40"/>
      <c r="AG39" s="40">
        <f t="shared" si="11"/>
        <v>770</v>
      </c>
      <c r="AH39" s="40">
        <f t="shared" si="12"/>
        <v>770</v>
      </c>
      <c r="AI39" s="40"/>
      <c r="AJ39" s="40">
        <f t="shared" si="13"/>
        <v>30</v>
      </c>
      <c r="AK39" s="40"/>
      <c r="AL39" s="40">
        <v>30</v>
      </c>
      <c r="AM39" s="40">
        <v>30</v>
      </c>
      <c r="AN39" s="40"/>
      <c r="AO39" s="12"/>
    </row>
    <row r="40" spans="1:41" s="72" customFormat="1" ht="47.25">
      <c r="A40" s="10">
        <v>8</v>
      </c>
      <c r="B40" s="418" t="s">
        <v>146</v>
      </c>
      <c r="C40" s="39" t="s">
        <v>43</v>
      </c>
      <c r="D40" s="39" t="s">
        <v>175</v>
      </c>
      <c r="E40" s="12">
        <v>2023</v>
      </c>
      <c r="F40" s="12">
        <v>2024</v>
      </c>
      <c r="G40" s="39" t="s">
        <v>237</v>
      </c>
      <c r="H40" s="419" t="s">
        <v>200</v>
      </c>
      <c r="I40" s="428">
        <v>5500</v>
      </c>
      <c r="J40" s="421">
        <v>5225</v>
      </c>
      <c r="K40" s="40"/>
      <c r="L40" s="40"/>
      <c r="M40" s="423">
        <v>4890</v>
      </c>
      <c r="N40" s="40"/>
      <c r="O40" s="40"/>
      <c r="P40" s="40"/>
      <c r="Q40" s="40"/>
      <c r="R40" s="40"/>
      <c r="S40" s="40"/>
      <c r="T40" s="40"/>
      <c r="U40" s="423"/>
      <c r="V40" s="40"/>
      <c r="W40" s="40"/>
      <c r="X40" s="40"/>
      <c r="Y40" s="40"/>
      <c r="Z40" s="423">
        <v>2500</v>
      </c>
      <c r="AA40" s="40"/>
      <c r="AB40" s="40">
        <f t="shared" si="10"/>
        <v>2500</v>
      </c>
      <c r="AC40" s="40">
        <f t="shared" si="16"/>
        <v>2500</v>
      </c>
      <c r="AD40" s="40"/>
      <c r="AE40" s="423">
        <v>2390</v>
      </c>
      <c r="AF40" s="40"/>
      <c r="AG40" s="40">
        <f t="shared" si="11"/>
        <v>2390</v>
      </c>
      <c r="AH40" s="40">
        <f t="shared" si="12"/>
        <v>2390</v>
      </c>
      <c r="AI40" s="40"/>
      <c r="AJ40" s="40">
        <f t="shared" si="13"/>
        <v>0</v>
      </c>
      <c r="AK40" s="40"/>
      <c r="AL40" s="40"/>
      <c r="AM40" s="40"/>
      <c r="AN40" s="40"/>
      <c r="AO40" s="12"/>
    </row>
    <row r="41" spans="1:41" s="72" customFormat="1" ht="47.25">
      <c r="A41" s="10">
        <v>9</v>
      </c>
      <c r="B41" s="418" t="s">
        <v>147</v>
      </c>
      <c r="C41" s="39" t="s">
        <v>43</v>
      </c>
      <c r="D41" s="39" t="s">
        <v>181</v>
      </c>
      <c r="E41" s="12">
        <v>2023</v>
      </c>
      <c r="F41" s="12">
        <v>2024</v>
      </c>
      <c r="G41" s="39" t="s">
        <v>238</v>
      </c>
      <c r="H41" s="419" t="s">
        <v>201</v>
      </c>
      <c r="I41" s="428">
        <v>13000</v>
      </c>
      <c r="J41" s="421">
        <v>12350</v>
      </c>
      <c r="K41" s="40"/>
      <c r="L41" s="40"/>
      <c r="M41" s="423">
        <v>12020</v>
      </c>
      <c r="N41" s="40"/>
      <c r="O41" s="40"/>
      <c r="P41" s="40"/>
      <c r="Q41" s="40"/>
      <c r="R41" s="40"/>
      <c r="S41" s="40"/>
      <c r="T41" s="40"/>
      <c r="U41" s="423"/>
      <c r="V41" s="40"/>
      <c r="W41" s="40"/>
      <c r="X41" s="40"/>
      <c r="Y41" s="40"/>
      <c r="Z41" s="423">
        <v>5000</v>
      </c>
      <c r="AA41" s="40"/>
      <c r="AB41" s="40">
        <f t="shared" si="10"/>
        <v>5000</v>
      </c>
      <c r="AC41" s="40">
        <f t="shared" si="16"/>
        <v>5000</v>
      </c>
      <c r="AD41" s="40"/>
      <c r="AE41" s="423">
        <v>6500</v>
      </c>
      <c r="AF41" s="40"/>
      <c r="AG41" s="40">
        <f t="shared" si="11"/>
        <v>6500</v>
      </c>
      <c r="AH41" s="40">
        <f t="shared" si="12"/>
        <v>6500</v>
      </c>
      <c r="AI41" s="40"/>
      <c r="AJ41" s="40">
        <f t="shared" si="13"/>
        <v>520</v>
      </c>
      <c r="AK41" s="40"/>
      <c r="AL41" s="40">
        <f t="shared" ref="AL41:AL43" si="17">SUM(AM41:AN41)</f>
        <v>520</v>
      </c>
      <c r="AM41" s="40">
        <f t="shared" ref="AM41:AM43" si="18">AJ41</f>
        <v>520</v>
      </c>
      <c r="AN41" s="40"/>
      <c r="AO41" s="12"/>
    </row>
    <row r="42" spans="1:41" s="72" customFormat="1" ht="47.25">
      <c r="A42" s="10">
        <v>10</v>
      </c>
      <c r="B42" s="418" t="s">
        <v>148</v>
      </c>
      <c r="C42" s="39" t="s">
        <v>43</v>
      </c>
      <c r="D42" s="39" t="s">
        <v>174</v>
      </c>
      <c r="E42" s="12">
        <v>2023</v>
      </c>
      <c r="F42" s="12">
        <v>2024</v>
      </c>
      <c r="G42" s="39" t="s">
        <v>239</v>
      </c>
      <c r="H42" s="419" t="s">
        <v>202</v>
      </c>
      <c r="I42" s="428">
        <v>10100</v>
      </c>
      <c r="J42" s="421">
        <v>9421</v>
      </c>
      <c r="K42" s="40"/>
      <c r="L42" s="40"/>
      <c r="M42" s="423">
        <v>8776</v>
      </c>
      <c r="N42" s="40"/>
      <c r="O42" s="40"/>
      <c r="P42" s="40"/>
      <c r="Q42" s="40"/>
      <c r="R42" s="40"/>
      <c r="S42" s="40"/>
      <c r="T42" s="40"/>
      <c r="U42" s="423"/>
      <c r="V42" s="40"/>
      <c r="W42" s="40"/>
      <c r="X42" s="40"/>
      <c r="Y42" s="40"/>
      <c r="Z42" s="423">
        <v>5000</v>
      </c>
      <c r="AA42" s="40"/>
      <c r="AB42" s="40">
        <f t="shared" si="10"/>
        <v>5000</v>
      </c>
      <c r="AC42" s="40">
        <f t="shared" si="16"/>
        <v>5000</v>
      </c>
      <c r="AD42" s="40"/>
      <c r="AE42" s="423">
        <v>3000</v>
      </c>
      <c r="AF42" s="40"/>
      <c r="AG42" s="40">
        <f t="shared" si="11"/>
        <v>3000</v>
      </c>
      <c r="AH42" s="40">
        <f t="shared" si="12"/>
        <v>3000</v>
      </c>
      <c r="AI42" s="40"/>
      <c r="AJ42" s="40">
        <f t="shared" si="13"/>
        <v>776</v>
      </c>
      <c r="AK42" s="40"/>
      <c r="AL42" s="40">
        <f t="shared" si="17"/>
        <v>776</v>
      </c>
      <c r="AM42" s="40">
        <f t="shared" si="18"/>
        <v>776</v>
      </c>
      <c r="AN42" s="40"/>
      <c r="AO42" s="12"/>
    </row>
    <row r="43" spans="1:41" s="72" customFormat="1" ht="47.25">
      <c r="A43" s="10">
        <v>11</v>
      </c>
      <c r="B43" s="418" t="s">
        <v>149</v>
      </c>
      <c r="C43" s="39" t="s">
        <v>43</v>
      </c>
      <c r="D43" s="39" t="s">
        <v>174</v>
      </c>
      <c r="E43" s="12">
        <v>2023</v>
      </c>
      <c r="F43" s="12">
        <v>2024</v>
      </c>
      <c r="G43" s="39" t="s">
        <v>240</v>
      </c>
      <c r="H43" s="419" t="s">
        <v>203</v>
      </c>
      <c r="I43" s="428">
        <v>14900</v>
      </c>
      <c r="J43" s="421">
        <v>14575</v>
      </c>
      <c r="K43" s="40"/>
      <c r="L43" s="40"/>
      <c r="M43" s="423">
        <v>13984</v>
      </c>
      <c r="N43" s="40"/>
      <c r="O43" s="40"/>
      <c r="P43" s="40"/>
      <c r="Q43" s="40"/>
      <c r="R43" s="40"/>
      <c r="S43" s="40"/>
      <c r="T43" s="40"/>
      <c r="U43" s="423"/>
      <c r="V43" s="40"/>
      <c r="W43" s="40"/>
      <c r="X43" s="40"/>
      <c r="Y43" s="40"/>
      <c r="Z43" s="423">
        <v>8500</v>
      </c>
      <c r="AA43" s="40"/>
      <c r="AB43" s="40">
        <f t="shared" si="10"/>
        <v>8500</v>
      </c>
      <c r="AC43" s="40">
        <f t="shared" si="16"/>
        <v>8500</v>
      </c>
      <c r="AD43" s="40"/>
      <c r="AE43" s="423">
        <v>4000</v>
      </c>
      <c r="AF43" s="40"/>
      <c r="AG43" s="40">
        <f t="shared" si="11"/>
        <v>4000</v>
      </c>
      <c r="AH43" s="40">
        <f t="shared" si="12"/>
        <v>4000</v>
      </c>
      <c r="AI43" s="40"/>
      <c r="AJ43" s="40">
        <f t="shared" si="13"/>
        <v>1484</v>
      </c>
      <c r="AK43" s="40"/>
      <c r="AL43" s="40">
        <f t="shared" si="17"/>
        <v>1484</v>
      </c>
      <c r="AM43" s="40">
        <f t="shared" si="18"/>
        <v>1484</v>
      </c>
      <c r="AN43" s="40"/>
      <c r="AO43" s="12"/>
    </row>
    <row r="44" spans="1:41" s="72" customFormat="1" ht="47.25">
      <c r="A44" s="10">
        <v>12</v>
      </c>
      <c r="B44" s="418" t="s">
        <v>150</v>
      </c>
      <c r="C44" s="39" t="s">
        <v>43</v>
      </c>
      <c r="D44" s="39" t="s">
        <v>182</v>
      </c>
      <c r="E44" s="12">
        <v>2023</v>
      </c>
      <c r="F44" s="12">
        <v>2024</v>
      </c>
      <c r="G44" s="39" t="s">
        <v>254</v>
      </c>
      <c r="H44" s="419" t="s">
        <v>204</v>
      </c>
      <c r="I44" s="428">
        <v>3200</v>
      </c>
      <c r="J44" s="421">
        <v>3040</v>
      </c>
      <c r="K44" s="40"/>
      <c r="L44" s="40"/>
      <c r="M44" s="423">
        <v>3040</v>
      </c>
      <c r="N44" s="40"/>
      <c r="O44" s="40"/>
      <c r="P44" s="40"/>
      <c r="Q44" s="40"/>
      <c r="R44" s="40"/>
      <c r="S44" s="40"/>
      <c r="T44" s="40"/>
      <c r="U44" s="423"/>
      <c r="V44" s="40"/>
      <c r="W44" s="40"/>
      <c r="X44" s="40"/>
      <c r="Y44" s="40"/>
      <c r="Z44" s="423">
        <v>2000</v>
      </c>
      <c r="AA44" s="40"/>
      <c r="AB44" s="40">
        <f t="shared" si="10"/>
        <v>2000</v>
      </c>
      <c r="AC44" s="40">
        <f t="shared" si="16"/>
        <v>2000</v>
      </c>
      <c r="AD44" s="40"/>
      <c r="AE44" s="423">
        <v>1040</v>
      </c>
      <c r="AF44" s="40"/>
      <c r="AG44" s="40">
        <f t="shared" si="11"/>
        <v>1040</v>
      </c>
      <c r="AH44" s="40">
        <f t="shared" si="12"/>
        <v>1040</v>
      </c>
      <c r="AI44" s="40"/>
      <c r="AJ44" s="40">
        <f t="shared" si="13"/>
        <v>0</v>
      </c>
      <c r="AK44" s="40"/>
      <c r="AL44" s="40"/>
      <c r="AM44" s="40"/>
      <c r="AN44" s="40"/>
      <c r="AO44" s="12"/>
    </row>
    <row r="45" spans="1:41" s="72" customFormat="1" ht="47.25">
      <c r="A45" s="10">
        <v>13</v>
      </c>
      <c r="B45" s="418" t="s">
        <v>151</v>
      </c>
      <c r="C45" s="39" t="s">
        <v>43</v>
      </c>
      <c r="D45" s="39" t="s">
        <v>182</v>
      </c>
      <c r="E45" s="12">
        <v>2023</v>
      </c>
      <c r="F45" s="12">
        <v>2024</v>
      </c>
      <c r="G45" s="39" t="s">
        <v>255</v>
      </c>
      <c r="H45" s="419" t="s">
        <v>205</v>
      </c>
      <c r="I45" s="428">
        <v>2500</v>
      </c>
      <c r="J45" s="421">
        <v>2375</v>
      </c>
      <c r="K45" s="40"/>
      <c r="L45" s="40"/>
      <c r="M45" s="423">
        <v>2375</v>
      </c>
      <c r="N45" s="40"/>
      <c r="O45" s="40"/>
      <c r="P45" s="40"/>
      <c r="Q45" s="40"/>
      <c r="R45" s="40"/>
      <c r="S45" s="40"/>
      <c r="T45" s="40"/>
      <c r="U45" s="423"/>
      <c r="V45" s="40"/>
      <c r="W45" s="40"/>
      <c r="X45" s="40"/>
      <c r="Y45" s="40"/>
      <c r="Z45" s="423">
        <v>1000</v>
      </c>
      <c r="AA45" s="40"/>
      <c r="AB45" s="40">
        <f t="shared" si="10"/>
        <v>1000</v>
      </c>
      <c r="AC45" s="40">
        <f t="shared" si="16"/>
        <v>1000</v>
      </c>
      <c r="AD45" s="40"/>
      <c r="AE45" s="423">
        <v>1375</v>
      </c>
      <c r="AF45" s="40"/>
      <c r="AG45" s="40">
        <f t="shared" si="11"/>
        <v>1375</v>
      </c>
      <c r="AH45" s="40">
        <f t="shared" si="12"/>
        <v>1375</v>
      </c>
      <c r="AI45" s="40"/>
      <c r="AJ45" s="40">
        <f t="shared" si="13"/>
        <v>0</v>
      </c>
      <c r="AK45" s="40"/>
      <c r="AL45" s="40"/>
      <c r="AM45" s="40"/>
      <c r="AN45" s="40"/>
      <c r="AO45" s="12"/>
    </row>
    <row r="46" spans="1:41" s="72" customFormat="1" ht="47.25">
      <c r="A46" s="10">
        <v>14</v>
      </c>
      <c r="B46" s="418" t="s">
        <v>152</v>
      </c>
      <c r="C46" s="39" t="s">
        <v>43</v>
      </c>
      <c r="D46" s="39" t="s">
        <v>183</v>
      </c>
      <c r="E46" s="12">
        <v>2023</v>
      </c>
      <c r="F46" s="12">
        <v>2024</v>
      </c>
      <c r="G46" s="419" t="s">
        <v>232</v>
      </c>
      <c r="H46" s="419" t="s">
        <v>207</v>
      </c>
      <c r="I46" s="428">
        <v>5000</v>
      </c>
      <c r="J46" s="421">
        <v>4750</v>
      </c>
      <c r="K46" s="40"/>
      <c r="L46" s="40"/>
      <c r="M46" s="423">
        <v>4750</v>
      </c>
      <c r="N46" s="40"/>
      <c r="O46" s="40"/>
      <c r="P46" s="40"/>
      <c r="Q46" s="40"/>
      <c r="R46" s="40"/>
      <c r="S46" s="40"/>
      <c r="T46" s="40"/>
      <c r="U46" s="423"/>
      <c r="V46" s="40"/>
      <c r="W46" s="40"/>
      <c r="X46" s="40"/>
      <c r="Y46" s="40"/>
      <c r="Z46" s="423">
        <v>2000</v>
      </c>
      <c r="AA46" s="40"/>
      <c r="AB46" s="40">
        <f t="shared" si="10"/>
        <v>2000</v>
      </c>
      <c r="AC46" s="40">
        <f t="shared" si="16"/>
        <v>2000</v>
      </c>
      <c r="AD46" s="40"/>
      <c r="AE46" s="423">
        <v>2750</v>
      </c>
      <c r="AF46" s="40"/>
      <c r="AG46" s="40">
        <f t="shared" si="11"/>
        <v>2750</v>
      </c>
      <c r="AH46" s="40">
        <f t="shared" si="12"/>
        <v>2750</v>
      </c>
      <c r="AI46" s="40"/>
      <c r="AJ46" s="40">
        <f t="shared" si="13"/>
        <v>0</v>
      </c>
      <c r="AK46" s="40"/>
      <c r="AL46" s="40"/>
      <c r="AM46" s="40"/>
      <c r="AN46" s="40"/>
      <c r="AO46" s="12"/>
    </row>
    <row r="47" spans="1:41" s="72" customFormat="1" ht="47.25">
      <c r="A47" s="10">
        <v>15</v>
      </c>
      <c r="B47" s="418" t="s">
        <v>153</v>
      </c>
      <c r="C47" s="39" t="s">
        <v>43</v>
      </c>
      <c r="D47" s="39" t="s">
        <v>184</v>
      </c>
      <c r="E47" s="12">
        <v>2023</v>
      </c>
      <c r="F47" s="12">
        <v>2024</v>
      </c>
      <c r="G47" s="39" t="s">
        <v>256</v>
      </c>
      <c r="H47" s="419" t="s">
        <v>206</v>
      </c>
      <c r="I47" s="428">
        <v>3286</v>
      </c>
      <c r="J47" s="421">
        <v>3122</v>
      </c>
      <c r="K47" s="40"/>
      <c r="L47" s="40"/>
      <c r="M47" s="423">
        <v>3122</v>
      </c>
      <c r="N47" s="40"/>
      <c r="O47" s="40"/>
      <c r="P47" s="40"/>
      <c r="Q47" s="40"/>
      <c r="R47" s="40"/>
      <c r="S47" s="40"/>
      <c r="T47" s="40"/>
      <c r="U47" s="423"/>
      <c r="V47" s="40"/>
      <c r="W47" s="40"/>
      <c r="X47" s="40"/>
      <c r="Y47" s="40"/>
      <c r="Z47" s="423">
        <v>1500</v>
      </c>
      <c r="AA47" s="40"/>
      <c r="AB47" s="40">
        <f t="shared" si="10"/>
        <v>1500</v>
      </c>
      <c r="AC47" s="40">
        <f t="shared" si="16"/>
        <v>1500</v>
      </c>
      <c r="AD47" s="40"/>
      <c r="AE47" s="423">
        <v>1622</v>
      </c>
      <c r="AF47" s="40"/>
      <c r="AG47" s="40">
        <f t="shared" si="11"/>
        <v>1622</v>
      </c>
      <c r="AH47" s="40">
        <f t="shared" si="12"/>
        <v>1622</v>
      </c>
      <c r="AI47" s="40"/>
      <c r="AJ47" s="40">
        <f t="shared" si="13"/>
        <v>0</v>
      </c>
      <c r="AK47" s="40"/>
      <c r="AL47" s="40"/>
      <c r="AM47" s="40"/>
      <c r="AN47" s="40"/>
      <c r="AO47" s="12"/>
    </row>
    <row r="48" spans="1:41" s="72" customFormat="1" ht="47.25">
      <c r="A48" s="10">
        <v>16</v>
      </c>
      <c r="B48" s="429" t="s">
        <v>154</v>
      </c>
      <c r="C48" s="39" t="s">
        <v>43</v>
      </c>
      <c r="D48" s="39" t="s">
        <v>185</v>
      </c>
      <c r="E48" s="12">
        <v>2024</v>
      </c>
      <c r="F48" s="12">
        <v>2025</v>
      </c>
      <c r="G48" s="419" t="s">
        <v>248</v>
      </c>
      <c r="H48" s="419" t="s">
        <v>208</v>
      </c>
      <c r="I48" s="430">
        <v>3300</v>
      </c>
      <c r="J48" s="421">
        <v>2850</v>
      </c>
      <c r="K48" s="40"/>
      <c r="L48" s="40"/>
      <c r="M48" s="423">
        <v>2850</v>
      </c>
      <c r="N48" s="40"/>
      <c r="O48" s="40"/>
      <c r="P48" s="40"/>
      <c r="Q48" s="40"/>
      <c r="R48" s="40"/>
      <c r="S48" s="40"/>
      <c r="T48" s="40"/>
      <c r="U48" s="40"/>
      <c r="V48" s="40"/>
      <c r="W48" s="40"/>
      <c r="X48" s="40"/>
      <c r="Y48" s="40"/>
      <c r="Z48" s="40"/>
      <c r="AA48" s="40"/>
      <c r="AB48" s="40"/>
      <c r="AC48" s="40"/>
      <c r="AD48" s="40"/>
      <c r="AE48" s="423">
        <v>2790</v>
      </c>
      <c r="AF48" s="40"/>
      <c r="AG48" s="40">
        <f t="shared" si="11"/>
        <v>2790</v>
      </c>
      <c r="AH48" s="40">
        <f t="shared" si="12"/>
        <v>2790</v>
      </c>
      <c r="AI48" s="40"/>
      <c r="AJ48" s="40">
        <f t="shared" si="13"/>
        <v>60</v>
      </c>
      <c r="AK48" s="40"/>
      <c r="AL48" s="40">
        <f t="shared" ref="AL48:AL59" si="19">SUM(AM48:AN48)</f>
        <v>60</v>
      </c>
      <c r="AM48" s="40">
        <f t="shared" ref="AM48:AM59" si="20">AJ48</f>
        <v>60</v>
      </c>
      <c r="AN48" s="40"/>
      <c r="AO48" s="12"/>
    </row>
    <row r="49" spans="1:43" s="72" customFormat="1" ht="47.25">
      <c r="A49" s="10">
        <v>17</v>
      </c>
      <c r="B49" s="431" t="s">
        <v>155</v>
      </c>
      <c r="C49" s="39" t="s">
        <v>43</v>
      </c>
      <c r="D49" s="39" t="s">
        <v>182</v>
      </c>
      <c r="E49" s="12">
        <v>2024</v>
      </c>
      <c r="F49" s="12">
        <v>2025</v>
      </c>
      <c r="G49" s="419" t="s">
        <v>250</v>
      </c>
      <c r="H49" s="419" t="s">
        <v>209</v>
      </c>
      <c r="I49" s="430">
        <v>3600</v>
      </c>
      <c r="J49" s="421">
        <v>3420</v>
      </c>
      <c r="K49" s="40"/>
      <c r="L49" s="40"/>
      <c r="M49" s="423">
        <v>3420</v>
      </c>
      <c r="N49" s="40"/>
      <c r="O49" s="40"/>
      <c r="P49" s="40"/>
      <c r="Q49" s="40"/>
      <c r="R49" s="40"/>
      <c r="S49" s="40"/>
      <c r="T49" s="40"/>
      <c r="U49" s="40"/>
      <c r="V49" s="40"/>
      <c r="W49" s="40"/>
      <c r="X49" s="40"/>
      <c r="Y49" s="40"/>
      <c r="Z49" s="40"/>
      <c r="AA49" s="40"/>
      <c r="AB49" s="40"/>
      <c r="AC49" s="40"/>
      <c r="AD49" s="40"/>
      <c r="AE49" s="423">
        <v>1500</v>
      </c>
      <c r="AF49" s="40"/>
      <c r="AG49" s="40">
        <f t="shared" si="11"/>
        <v>1500</v>
      </c>
      <c r="AH49" s="40">
        <f t="shared" si="12"/>
        <v>1500</v>
      </c>
      <c r="AI49" s="40"/>
      <c r="AJ49" s="40">
        <f t="shared" si="13"/>
        <v>1920</v>
      </c>
      <c r="AK49" s="40"/>
      <c r="AL49" s="40">
        <f t="shared" si="19"/>
        <v>1920</v>
      </c>
      <c r="AM49" s="40">
        <f t="shared" si="20"/>
        <v>1920</v>
      </c>
      <c r="AN49" s="40"/>
      <c r="AO49" s="12"/>
    </row>
    <row r="50" spans="1:43" s="72" customFormat="1" ht="47.25">
      <c r="A50" s="10">
        <v>18</v>
      </c>
      <c r="B50" s="429" t="s">
        <v>156</v>
      </c>
      <c r="C50" s="39" t="s">
        <v>43</v>
      </c>
      <c r="D50" s="39" t="s">
        <v>186</v>
      </c>
      <c r="E50" s="12">
        <v>2024</v>
      </c>
      <c r="F50" s="12">
        <v>2025</v>
      </c>
      <c r="G50" s="419" t="s">
        <v>249</v>
      </c>
      <c r="H50" s="419" t="s">
        <v>210</v>
      </c>
      <c r="I50" s="430">
        <v>1900</v>
      </c>
      <c r="J50" s="421">
        <v>1805</v>
      </c>
      <c r="K50" s="40"/>
      <c r="L50" s="40"/>
      <c r="M50" s="423">
        <v>1805</v>
      </c>
      <c r="N50" s="40"/>
      <c r="O50" s="40"/>
      <c r="P50" s="40"/>
      <c r="Q50" s="40"/>
      <c r="R50" s="40"/>
      <c r="S50" s="40"/>
      <c r="T50" s="40"/>
      <c r="U50" s="40"/>
      <c r="V50" s="40"/>
      <c r="W50" s="40"/>
      <c r="X50" s="40"/>
      <c r="Y50" s="40"/>
      <c r="Z50" s="40"/>
      <c r="AA50" s="40"/>
      <c r="AB50" s="40"/>
      <c r="AC50" s="40"/>
      <c r="AD50" s="40"/>
      <c r="AE50" s="423">
        <v>1769</v>
      </c>
      <c r="AF50" s="40"/>
      <c r="AG50" s="40">
        <f t="shared" si="11"/>
        <v>1769</v>
      </c>
      <c r="AH50" s="40">
        <f t="shared" si="12"/>
        <v>1769</v>
      </c>
      <c r="AI50" s="40"/>
      <c r="AJ50" s="40">
        <f t="shared" si="13"/>
        <v>36</v>
      </c>
      <c r="AK50" s="40"/>
      <c r="AL50" s="40">
        <f t="shared" si="19"/>
        <v>36</v>
      </c>
      <c r="AM50" s="40">
        <f t="shared" si="20"/>
        <v>36</v>
      </c>
      <c r="AN50" s="40"/>
      <c r="AO50" s="12"/>
    </row>
    <row r="51" spans="1:43" s="72" customFormat="1" ht="47.25">
      <c r="A51" s="10">
        <v>19</v>
      </c>
      <c r="B51" s="429" t="s">
        <v>157</v>
      </c>
      <c r="C51" s="39" t="s">
        <v>43</v>
      </c>
      <c r="D51" s="39" t="s">
        <v>177</v>
      </c>
      <c r="E51" s="12"/>
      <c r="F51" s="12"/>
      <c r="G51" s="10"/>
      <c r="H51" s="419" t="s">
        <v>211</v>
      </c>
      <c r="I51" s="430">
        <v>3300</v>
      </c>
      <c r="J51" s="421">
        <v>3135</v>
      </c>
      <c r="K51" s="40"/>
      <c r="L51" s="40"/>
      <c r="M51" s="423">
        <v>3135</v>
      </c>
      <c r="N51" s="40"/>
      <c r="O51" s="40"/>
      <c r="P51" s="40"/>
      <c r="Q51" s="40"/>
      <c r="R51" s="40"/>
      <c r="S51" s="40"/>
      <c r="T51" s="40"/>
      <c r="U51" s="40"/>
      <c r="V51" s="40"/>
      <c r="W51" s="40"/>
      <c r="X51" s="40"/>
      <c r="Y51" s="40"/>
      <c r="Z51" s="40"/>
      <c r="AA51" s="40"/>
      <c r="AB51" s="40"/>
      <c r="AC51" s="40"/>
      <c r="AD51" s="40"/>
      <c r="AE51" s="423">
        <v>1500</v>
      </c>
      <c r="AF51" s="40"/>
      <c r="AG51" s="40"/>
      <c r="AH51" s="40"/>
      <c r="AI51" s="40"/>
      <c r="AJ51" s="40">
        <f t="shared" si="13"/>
        <v>1635</v>
      </c>
      <c r="AK51" s="40"/>
      <c r="AL51" s="40">
        <f t="shared" si="19"/>
        <v>1635</v>
      </c>
      <c r="AM51" s="40">
        <f t="shared" si="20"/>
        <v>1635</v>
      </c>
      <c r="AN51" s="40"/>
      <c r="AO51" s="12"/>
    </row>
    <row r="52" spans="1:43" s="72" customFormat="1" ht="47.25">
      <c r="A52" s="10">
        <v>20</v>
      </c>
      <c r="B52" s="429" t="s">
        <v>158</v>
      </c>
      <c r="C52" s="39" t="s">
        <v>43</v>
      </c>
      <c r="D52" s="39" t="s">
        <v>180</v>
      </c>
      <c r="E52" s="12">
        <v>2024</v>
      </c>
      <c r="F52" s="12">
        <v>2025</v>
      </c>
      <c r="G52" s="419" t="s">
        <v>246</v>
      </c>
      <c r="H52" s="419" t="s">
        <v>212</v>
      </c>
      <c r="I52" s="430">
        <v>7000</v>
      </c>
      <c r="J52" s="421">
        <v>6650</v>
      </c>
      <c r="K52" s="40"/>
      <c r="L52" s="40"/>
      <c r="M52" s="423">
        <v>6650</v>
      </c>
      <c r="N52" s="40"/>
      <c r="O52" s="40"/>
      <c r="P52" s="40"/>
      <c r="Q52" s="40"/>
      <c r="R52" s="40"/>
      <c r="S52" s="40"/>
      <c r="T52" s="40"/>
      <c r="U52" s="40"/>
      <c r="V52" s="40"/>
      <c r="W52" s="40"/>
      <c r="X52" s="40"/>
      <c r="Y52" s="40"/>
      <c r="Z52" s="40"/>
      <c r="AA52" s="40"/>
      <c r="AB52" s="40"/>
      <c r="AC52" s="40"/>
      <c r="AD52" s="40"/>
      <c r="AE52" s="423">
        <v>4205</v>
      </c>
      <c r="AF52" s="40"/>
      <c r="AG52" s="40">
        <f t="shared" si="11"/>
        <v>4205</v>
      </c>
      <c r="AH52" s="40">
        <f t="shared" si="12"/>
        <v>4205</v>
      </c>
      <c r="AI52" s="40"/>
      <c r="AJ52" s="40">
        <f t="shared" si="13"/>
        <v>2445</v>
      </c>
      <c r="AK52" s="40"/>
      <c r="AL52" s="40">
        <f t="shared" si="19"/>
        <v>2445</v>
      </c>
      <c r="AM52" s="40">
        <f t="shared" si="20"/>
        <v>2445</v>
      </c>
      <c r="AN52" s="40"/>
      <c r="AO52" s="12"/>
    </row>
    <row r="53" spans="1:43" s="72" customFormat="1" ht="47.25">
      <c r="A53" s="10">
        <v>21</v>
      </c>
      <c r="B53" s="429" t="s">
        <v>159</v>
      </c>
      <c r="C53" s="39" t="s">
        <v>43</v>
      </c>
      <c r="D53" s="39" t="s">
        <v>184</v>
      </c>
      <c r="E53" s="12">
        <v>2024</v>
      </c>
      <c r="F53" s="12">
        <v>2025</v>
      </c>
      <c r="G53" s="419" t="s">
        <v>250</v>
      </c>
      <c r="H53" s="419" t="s">
        <v>213</v>
      </c>
      <c r="I53" s="430">
        <v>3200</v>
      </c>
      <c r="J53" s="421">
        <v>3040</v>
      </c>
      <c r="K53" s="40"/>
      <c r="L53" s="40"/>
      <c r="M53" s="423">
        <v>3040</v>
      </c>
      <c r="N53" s="40"/>
      <c r="O53" s="40"/>
      <c r="P53" s="40"/>
      <c r="Q53" s="40"/>
      <c r="R53" s="40"/>
      <c r="S53" s="40"/>
      <c r="T53" s="40"/>
      <c r="U53" s="40"/>
      <c r="V53" s="40"/>
      <c r="W53" s="40"/>
      <c r="X53" s="40"/>
      <c r="Y53" s="40"/>
      <c r="Z53" s="40"/>
      <c r="AA53" s="40"/>
      <c r="AB53" s="40"/>
      <c r="AC53" s="40"/>
      <c r="AD53" s="40"/>
      <c r="AE53" s="423">
        <v>1000</v>
      </c>
      <c r="AF53" s="40"/>
      <c r="AG53" s="40">
        <f t="shared" si="11"/>
        <v>1000</v>
      </c>
      <c r="AH53" s="40">
        <f t="shared" si="12"/>
        <v>1000</v>
      </c>
      <c r="AI53" s="40"/>
      <c r="AJ53" s="40">
        <f t="shared" si="13"/>
        <v>2040</v>
      </c>
      <c r="AK53" s="40"/>
      <c r="AL53" s="40">
        <f t="shared" si="19"/>
        <v>2040</v>
      </c>
      <c r="AM53" s="40">
        <f t="shared" si="20"/>
        <v>2040</v>
      </c>
      <c r="AN53" s="40"/>
      <c r="AO53" s="12"/>
    </row>
    <row r="54" spans="1:43" s="72" customFormat="1" ht="47.25">
      <c r="A54" s="10">
        <v>22</v>
      </c>
      <c r="B54" s="429" t="s">
        <v>160</v>
      </c>
      <c r="C54" s="39" t="s">
        <v>43</v>
      </c>
      <c r="D54" s="39" t="s">
        <v>187</v>
      </c>
      <c r="E54" s="12">
        <v>2024</v>
      </c>
      <c r="F54" s="12">
        <v>2025</v>
      </c>
      <c r="G54" s="10"/>
      <c r="H54" s="419" t="s">
        <v>214</v>
      </c>
      <c r="I54" s="430">
        <v>1100</v>
      </c>
      <c r="J54" s="421">
        <v>1045</v>
      </c>
      <c r="K54" s="40"/>
      <c r="L54" s="40"/>
      <c r="M54" s="423">
        <v>1045</v>
      </c>
      <c r="N54" s="40"/>
      <c r="O54" s="40"/>
      <c r="P54" s="40"/>
      <c r="Q54" s="40"/>
      <c r="R54" s="40"/>
      <c r="S54" s="40"/>
      <c r="T54" s="40"/>
      <c r="U54" s="40"/>
      <c r="V54" s="40"/>
      <c r="W54" s="40"/>
      <c r="X54" s="40"/>
      <c r="Y54" s="40"/>
      <c r="Z54" s="40"/>
      <c r="AA54" s="40"/>
      <c r="AB54" s="40"/>
      <c r="AC54" s="40"/>
      <c r="AD54" s="40"/>
      <c r="AE54" s="423">
        <v>1000</v>
      </c>
      <c r="AF54" s="40"/>
      <c r="AG54" s="40">
        <f t="shared" si="11"/>
        <v>1000</v>
      </c>
      <c r="AH54" s="40">
        <f t="shared" si="12"/>
        <v>1000</v>
      </c>
      <c r="AI54" s="40"/>
      <c r="AJ54" s="40">
        <f t="shared" si="13"/>
        <v>45</v>
      </c>
      <c r="AK54" s="40"/>
      <c r="AL54" s="40">
        <f t="shared" si="19"/>
        <v>45</v>
      </c>
      <c r="AM54" s="40">
        <f t="shared" si="20"/>
        <v>45</v>
      </c>
      <c r="AN54" s="40"/>
      <c r="AO54" s="12"/>
    </row>
    <row r="55" spans="1:43" s="72" customFormat="1" ht="47.25">
      <c r="A55" s="10">
        <v>23</v>
      </c>
      <c r="B55" s="429" t="s">
        <v>161</v>
      </c>
      <c r="C55" s="39" t="s">
        <v>43</v>
      </c>
      <c r="D55" s="39" t="s">
        <v>188</v>
      </c>
      <c r="E55" s="12">
        <v>2024</v>
      </c>
      <c r="F55" s="12">
        <v>2025</v>
      </c>
      <c r="G55" s="419" t="s">
        <v>247</v>
      </c>
      <c r="H55" s="419" t="s">
        <v>215</v>
      </c>
      <c r="I55" s="430">
        <v>3600</v>
      </c>
      <c r="J55" s="421">
        <v>3420</v>
      </c>
      <c r="K55" s="40"/>
      <c r="L55" s="40"/>
      <c r="M55" s="423">
        <v>3420</v>
      </c>
      <c r="N55" s="40"/>
      <c r="O55" s="40"/>
      <c r="P55" s="40"/>
      <c r="Q55" s="40"/>
      <c r="R55" s="40"/>
      <c r="S55" s="40"/>
      <c r="T55" s="40"/>
      <c r="U55" s="40"/>
      <c r="V55" s="40"/>
      <c r="W55" s="40"/>
      <c r="X55" s="40"/>
      <c r="Y55" s="40"/>
      <c r="Z55" s="40"/>
      <c r="AA55" s="40"/>
      <c r="AB55" s="40"/>
      <c r="AC55" s="40"/>
      <c r="AD55" s="40"/>
      <c r="AE55" s="423">
        <v>2040</v>
      </c>
      <c r="AF55" s="40"/>
      <c r="AG55" s="40">
        <f t="shared" si="11"/>
        <v>2040</v>
      </c>
      <c r="AH55" s="40">
        <f t="shared" si="12"/>
        <v>2040</v>
      </c>
      <c r="AI55" s="40"/>
      <c r="AJ55" s="40">
        <f t="shared" si="13"/>
        <v>1380</v>
      </c>
      <c r="AK55" s="40"/>
      <c r="AL55" s="40">
        <f t="shared" si="19"/>
        <v>1380</v>
      </c>
      <c r="AM55" s="40">
        <f t="shared" si="20"/>
        <v>1380</v>
      </c>
      <c r="AN55" s="40"/>
      <c r="AO55" s="12"/>
    </row>
    <row r="56" spans="1:43" s="72" customFormat="1" ht="47.25">
      <c r="A56" s="10">
        <v>24</v>
      </c>
      <c r="B56" s="429" t="s">
        <v>162</v>
      </c>
      <c r="C56" s="39" t="s">
        <v>43</v>
      </c>
      <c r="D56" s="39" t="s">
        <v>181</v>
      </c>
      <c r="E56" s="12">
        <v>2024</v>
      </c>
      <c r="F56" s="12">
        <v>2025</v>
      </c>
      <c r="G56" s="419" t="s">
        <v>247</v>
      </c>
      <c r="H56" s="419" t="s">
        <v>216</v>
      </c>
      <c r="I56" s="430">
        <v>3000</v>
      </c>
      <c r="J56" s="421">
        <v>2850</v>
      </c>
      <c r="K56" s="40"/>
      <c r="L56" s="40"/>
      <c r="M56" s="423">
        <v>2850</v>
      </c>
      <c r="N56" s="40"/>
      <c r="O56" s="40"/>
      <c r="P56" s="40"/>
      <c r="Q56" s="40"/>
      <c r="R56" s="40"/>
      <c r="S56" s="40"/>
      <c r="T56" s="40"/>
      <c r="U56" s="40"/>
      <c r="V56" s="40"/>
      <c r="W56" s="40"/>
      <c r="X56" s="40"/>
      <c r="Y56" s="40"/>
      <c r="Z56" s="40"/>
      <c r="AA56" s="40"/>
      <c r="AB56" s="40"/>
      <c r="AC56" s="40"/>
      <c r="AD56" s="40"/>
      <c r="AE56" s="423">
        <v>1500</v>
      </c>
      <c r="AF56" s="40"/>
      <c r="AG56" s="40">
        <f t="shared" si="11"/>
        <v>1500</v>
      </c>
      <c r="AH56" s="40">
        <f t="shared" si="12"/>
        <v>1500</v>
      </c>
      <c r="AI56" s="40"/>
      <c r="AJ56" s="40">
        <f t="shared" si="13"/>
        <v>1350</v>
      </c>
      <c r="AK56" s="40"/>
      <c r="AL56" s="40">
        <f t="shared" si="19"/>
        <v>1350</v>
      </c>
      <c r="AM56" s="40">
        <f t="shared" si="20"/>
        <v>1350</v>
      </c>
      <c r="AN56" s="40"/>
      <c r="AO56" s="12"/>
    </row>
    <row r="57" spans="1:43" s="72" customFormat="1" ht="47.25">
      <c r="A57" s="10">
        <v>25</v>
      </c>
      <c r="B57" s="429" t="s">
        <v>163</v>
      </c>
      <c r="C57" s="39" t="s">
        <v>43</v>
      </c>
      <c r="D57" s="39" t="s">
        <v>174</v>
      </c>
      <c r="E57" s="12">
        <v>2024</v>
      </c>
      <c r="F57" s="12">
        <v>2025</v>
      </c>
      <c r="G57" s="39" t="s">
        <v>252</v>
      </c>
      <c r="H57" s="419" t="s">
        <v>217</v>
      </c>
      <c r="I57" s="430">
        <v>2900</v>
      </c>
      <c r="J57" s="421">
        <v>2900</v>
      </c>
      <c r="K57" s="40"/>
      <c r="L57" s="40"/>
      <c r="M57" s="423">
        <v>2900</v>
      </c>
      <c r="N57" s="40"/>
      <c r="O57" s="40"/>
      <c r="P57" s="40"/>
      <c r="Q57" s="40"/>
      <c r="R57" s="40"/>
      <c r="S57" s="40"/>
      <c r="T57" s="40"/>
      <c r="U57" s="40"/>
      <c r="V57" s="40"/>
      <c r="W57" s="40"/>
      <c r="X57" s="40"/>
      <c r="Y57" s="40"/>
      <c r="Z57" s="40"/>
      <c r="AA57" s="40"/>
      <c r="AB57" s="40"/>
      <c r="AC57" s="40"/>
      <c r="AD57" s="40"/>
      <c r="AE57" s="423">
        <v>1500</v>
      </c>
      <c r="AF57" s="40"/>
      <c r="AG57" s="40">
        <f t="shared" si="11"/>
        <v>1500</v>
      </c>
      <c r="AH57" s="40">
        <f t="shared" si="12"/>
        <v>1500</v>
      </c>
      <c r="AI57" s="40"/>
      <c r="AJ57" s="40">
        <f t="shared" si="13"/>
        <v>1400</v>
      </c>
      <c r="AK57" s="40"/>
      <c r="AL57" s="40">
        <f t="shared" si="19"/>
        <v>1400</v>
      </c>
      <c r="AM57" s="40">
        <f t="shared" si="20"/>
        <v>1400</v>
      </c>
      <c r="AN57" s="40"/>
      <c r="AO57" s="12"/>
    </row>
    <row r="58" spans="1:43" s="72" customFormat="1" ht="47.25">
      <c r="A58" s="10">
        <v>26</v>
      </c>
      <c r="B58" s="429" t="s">
        <v>164</v>
      </c>
      <c r="C58" s="39" t="s">
        <v>43</v>
      </c>
      <c r="D58" s="39" t="s">
        <v>174</v>
      </c>
      <c r="E58" s="12">
        <v>2024</v>
      </c>
      <c r="F58" s="12">
        <v>2025</v>
      </c>
      <c r="G58" s="419" t="s">
        <v>250</v>
      </c>
      <c r="H58" s="419" t="s">
        <v>218</v>
      </c>
      <c r="I58" s="430">
        <v>3500</v>
      </c>
      <c r="J58" s="421">
        <v>3500</v>
      </c>
      <c r="K58" s="40"/>
      <c r="L58" s="40"/>
      <c r="M58" s="423">
        <v>3500</v>
      </c>
      <c r="N58" s="40"/>
      <c r="O58" s="40"/>
      <c r="P58" s="40"/>
      <c r="Q58" s="40"/>
      <c r="R58" s="40"/>
      <c r="S58" s="40"/>
      <c r="T58" s="40"/>
      <c r="U58" s="40"/>
      <c r="V58" s="40"/>
      <c r="W58" s="40"/>
      <c r="X58" s="40"/>
      <c r="Y58" s="40"/>
      <c r="Z58" s="40"/>
      <c r="AA58" s="40"/>
      <c r="AB58" s="40"/>
      <c r="AC58" s="40"/>
      <c r="AD58" s="40"/>
      <c r="AE58" s="423">
        <v>1500</v>
      </c>
      <c r="AF58" s="40"/>
      <c r="AG58" s="40">
        <f t="shared" si="11"/>
        <v>1500</v>
      </c>
      <c r="AH58" s="40">
        <f t="shared" si="12"/>
        <v>1500</v>
      </c>
      <c r="AI58" s="40"/>
      <c r="AJ58" s="40">
        <f t="shared" si="13"/>
        <v>2000</v>
      </c>
      <c r="AK58" s="40"/>
      <c r="AL58" s="40">
        <f t="shared" si="19"/>
        <v>2000</v>
      </c>
      <c r="AM58" s="40">
        <f t="shared" si="20"/>
        <v>2000</v>
      </c>
      <c r="AN58" s="40"/>
      <c r="AO58" s="12"/>
    </row>
    <row r="59" spans="1:43" s="72" customFormat="1" ht="47.25">
      <c r="A59" s="10">
        <v>27</v>
      </c>
      <c r="B59" s="429" t="s">
        <v>165</v>
      </c>
      <c r="C59" s="39" t="s">
        <v>43</v>
      </c>
      <c r="D59" s="39" t="s">
        <v>176</v>
      </c>
      <c r="E59" s="12">
        <v>2024</v>
      </c>
      <c r="F59" s="12">
        <v>2025</v>
      </c>
      <c r="G59" s="39" t="s">
        <v>257</v>
      </c>
      <c r="H59" s="419" t="s">
        <v>219</v>
      </c>
      <c r="I59" s="430">
        <v>14900</v>
      </c>
      <c r="J59" s="421">
        <v>14900</v>
      </c>
      <c r="K59" s="40"/>
      <c r="L59" s="40"/>
      <c r="M59" s="423">
        <v>14900</v>
      </c>
      <c r="N59" s="40"/>
      <c r="O59" s="40"/>
      <c r="P59" s="40"/>
      <c r="Q59" s="40"/>
      <c r="R59" s="40"/>
      <c r="S59" s="40"/>
      <c r="T59" s="40"/>
      <c r="U59" s="40"/>
      <c r="V59" s="40"/>
      <c r="W59" s="40"/>
      <c r="X59" s="40"/>
      <c r="Y59" s="40"/>
      <c r="Z59" s="40"/>
      <c r="AA59" s="40"/>
      <c r="AB59" s="40"/>
      <c r="AC59" s="40"/>
      <c r="AD59" s="40"/>
      <c r="AE59" s="423">
        <v>5000</v>
      </c>
      <c r="AF59" s="40"/>
      <c r="AG59" s="40">
        <f t="shared" si="11"/>
        <v>5000</v>
      </c>
      <c r="AH59" s="40">
        <f t="shared" si="12"/>
        <v>5000</v>
      </c>
      <c r="AI59" s="40"/>
      <c r="AJ59" s="40">
        <f t="shared" si="13"/>
        <v>9900</v>
      </c>
      <c r="AK59" s="40"/>
      <c r="AL59" s="40">
        <f t="shared" si="19"/>
        <v>9900</v>
      </c>
      <c r="AM59" s="40">
        <f t="shared" si="20"/>
        <v>9900</v>
      </c>
      <c r="AN59" s="40"/>
      <c r="AO59" s="12"/>
    </row>
    <row r="60" spans="1:43" s="72" customFormat="1" ht="75.75" customHeight="1">
      <c r="A60" s="10">
        <v>28</v>
      </c>
      <c r="B60" s="429" t="s">
        <v>369</v>
      </c>
      <c r="C60" s="39" t="s">
        <v>43</v>
      </c>
      <c r="D60" s="39" t="s">
        <v>371</v>
      </c>
      <c r="E60" s="12">
        <v>2024</v>
      </c>
      <c r="F60" s="12">
        <v>2025</v>
      </c>
      <c r="G60" s="39"/>
      <c r="H60" s="419" t="s">
        <v>372</v>
      </c>
      <c r="I60" s="430">
        <v>2200</v>
      </c>
      <c r="J60" s="430">
        <v>2090</v>
      </c>
      <c r="K60" s="40"/>
      <c r="L60" s="423"/>
      <c r="M60" s="423">
        <v>2090</v>
      </c>
      <c r="N60" s="40"/>
      <c r="O60" s="40"/>
      <c r="P60" s="40"/>
      <c r="Q60" s="40"/>
      <c r="R60" s="40"/>
      <c r="S60" s="40"/>
      <c r="T60" s="40"/>
      <c r="U60" s="40"/>
      <c r="V60" s="40"/>
      <c r="W60" s="40"/>
      <c r="X60" s="40"/>
      <c r="Y60" s="40"/>
      <c r="Z60" s="40"/>
      <c r="AA60" s="40"/>
      <c r="AB60" s="40"/>
      <c r="AC60" s="40"/>
      <c r="AD60" s="40"/>
      <c r="AE60" s="423">
        <v>1000</v>
      </c>
      <c r="AF60" s="423"/>
      <c r="AG60" s="423">
        <v>1000</v>
      </c>
      <c r="AH60" s="423">
        <v>1000</v>
      </c>
      <c r="AI60" s="40"/>
      <c r="AJ60" s="40">
        <f t="shared" ref="AJ60:AJ61" si="21">+M60-Z60-AE60</f>
        <v>1090</v>
      </c>
      <c r="AK60" s="40"/>
      <c r="AL60" s="40">
        <f t="shared" ref="AL60:AL61" si="22">SUM(AM60:AN60)</f>
        <v>1090</v>
      </c>
      <c r="AM60" s="40">
        <f t="shared" ref="AM60:AM61" si="23">AJ60</f>
        <v>1090</v>
      </c>
      <c r="AN60" s="40"/>
      <c r="AO60" s="12"/>
    </row>
    <row r="61" spans="1:43" s="72" customFormat="1" ht="79.5" customHeight="1">
      <c r="A61" s="10">
        <v>29</v>
      </c>
      <c r="B61" s="429" t="s">
        <v>370</v>
      </c>
      <c r="C61" s="39" t="s">
        <v>43</v>
      </c>
      <c r="D61" s="39" t="s">
        <v>190</v>
      </c>
      <c r="E61" s="12">
        <v>2024</v>
      </c>
      <c r="F61" s="12">
        <v>2025</v>
      </c>
      <c r="G61" s="39"/>
      <c r="H61" s="419" t="s">
        <v>373</v>
      </c>
      <c r="I61" s="430">
        <v>1450</v>
      </c>
      <c r="J61" s="430">
        <v>1378</v>
      </c>
      <c r="K61" s="40"/>
      <c r="L61" s="423"/>
      <c r="M61" s="423">
        <v>1378</v>
      </c>
      <c r="N61" s="40"/>
      <c r="O61" s="40"/>
      <c r="P61" s="40"/>
      <c r="Q61" s="40"/>
      <c r="R61" s="40"/>
      <c r="S61" s="40"/>
      <c r="T61" s="40"/>
      <c r="U61" s="40"/>
      <c r="V61" s="40"/>
      <c r="W61" s="40"/>
      <c r="X61" s="40"/>
      <c r="Y61" s="40"/>
      <c r="Z61" s="40"/>
      <c r="AA61" s="40"/>
      <c r="AB61" s="40"/>
      <c r="AC61" s="40"/>
      <c r="AD61" s="40"/>
      <c r="AE61" s="423">
        <v>1300</v>
      </c>
      <c r="AF61" s="423"/>
      <c r="AG61" s="423">
        <v>1300</v>
      </c>
      <c r="AH61" s="423">
        <v>1300</v>
      </c>
      <c r="AI61" s="40"/>
      <c r="AJ61" s="40">
        <f t="shared" si="21"/>
        <v>78</v>
      </c>
      <c r="AK61" s="40"/>
      <c r="AL61" s="40">
        <f t="shared" si="22"/>
        <v>78</v>
      </c>
      <c r="AM61" s="40">
        <f t="shared" si="23"/>
        <v>78</v>
      </c>
      <c r="AN61" s="40"/>
      <c r="AO61" s="12"/>
    </row>
    <row r="62" spans="1:43" s="72" customFormat="1" ht="60.75" customHeight="1">
      <c r="A62" s="10" t="s">
        <v>366</v>
      </c>
      <c r="B62" s="334" t="s">
        <v>384</v>
      </c>
      <c r="C62" s="39"/>
      <c r="D62" s="39"/>
      <c r="E62" s="12"/>
      <c r="F62" s="12"/>
      <c r="G62" s="10"/>
      <c r="H62" s="12"/>
      <c r="I62" s="147">
        <f>SUM(I63:I68)</f>
        <v>83628</v>
      </c>
      <c r="J62" s="147">
        <f t="shared" ref="J62:AN62" si="24">SUM(J63:J68)</f>
        <v>79446</v>
      </c>
      <c r="K62" s="147">
        <f t="shared" si="24"/>
        <v>0</v>
      </c>
      <c r="L62" s="147">
        <f t="shared" si="24"/>
        <v>0</v>
      </c>
      <c r="M62" s="147">
        <f t="shared" si="24"/>
        <v>79446</v>
      </c>
      <c r="N62" s="147">
        <f t="shared" si="24"/>
        <v>0</v>
      </c>
      <c r="O62" s="147">
        <f t="shared" si="24"/>
        <v>0</v>
      </c>
      <c r="P62" s="147">
        <f t="shared" si="24"/>
        <v>0</v>
      </c>
      <c r="Q62" s="147">
        <f t="shared" si="24"/>
        <v>0</v>
      </c>
      <c r="R62" s="147">
        <f t="shared" si="24"/>
        <v>0</v>
      </c>
      <c r="S62" s="147">
        <f t="shared" si="24"/>
        <v>0</v>
      </c>
      <c r="T62" s="147">
        <f t="shared" si="24"/>
        <v>0</v>
      </c>
      <c r="U62" s="147">
        <f t="shared" si="24"/>
        <v>0</v>
      </c>
      <c r="V62" s="147">
        <f t="shared" si="24"/>
        <v>0</v>
      </c>
      <c r="W62" s="147">
        <f t="shared" si="24"/>
        <v>0</v>
      </c>
      <c r="X62" s="147">
        <f t="shared" si="24"/>
        <v>0</v>
      </c>
      <c r="Y62" s="147">
        <f t="shared" si="24"/>
        <v>0</v>
      </c>
      <c r="Z62" s="147">
        <f t="shared" si="24"/>
        <v>40500</v>
      </c>
      <c r="AA62" s="147">
        <f t="shared" si="24"/>
        <v>0</v>
      </c>
      <c r="AB62" s="147">
        <f t="shared" si="24"/>
        <v>40500</v>
      </c>
      <c r="AC62" s="147">
        <f t="shared" si="24"/>
        <v>40500</v>
      </c>
      <c r="AD62" s="147">
        <f t="shared" si="24"/>
        <v>0</v>
      </c>
      <c r="AE62" s="147">
        <f t="shared" si="24"/>
        <v>38946</v>
      </c>
      <c r="AF62" s="147">
        <f t="shared" si="24"/>
        <v>0</v>
      </c>
      <c r="AG62" s="147">
        <f t="shared" si="24"/>
        <v>38946</v>
      </c>
      <c r="AH62" s="147">
        <f t="shared" si="24"/>
        <v>38946</v>
      </c>
      <c r="AI62" s="147">
        <f t="shared" si="24"/>
        <v>0</v>
      </c>
      <c r="AJ62" s="147">
        <f t="shared" si="24"/>
        <v>0</v>
      </c>
      <c r="AK62" s="147">
        <f t="shared" si="24"/>
        <v>0</v>
      </c>
      <c r="AL62" s="147">
        <f t="shared" si="24"/>
        <v>0</v>
      </c>
      <c r="AM62" s="147">
        <f t="shared" si="24"/>
        <v>0</v>
      </c>
      <c r="AN62" s="147">
        <f t="shared" si="24"/>
        <v>0</v>
      </c>
      <c r="AO62" s="12"/>
      <c r="AQ62" s="73">
        <f>Z62+AE62</f>
        <v>79446</v>
      </c>
    </row>
    <row r="63" spans="1:43" s="72" customFormat="1" ht="47.25">
      <c r="A63" s="10">
        <v>1</v>
      </c>
      <c r="B63" s="418" t="s">
        <v>166</v>
      </c>
      <c r="C63" s="39" t="s">
        <v>43</v>
      </c>
      <c r="D63" s="39" t="s">
        <v>178</v>
      </c>
      <c r="E63" s="12">
        <v>2023</v>
      </c>
      <c r="F63" s="12">
        <v>2024</v>
      </c>
      <c r="G63" s="419" t="s">
        <v>242</v>
      </c>
      <c r="H63" s="419" t="s">
        <v>220</v>
      </c>
      <c r="I63" s="430">
        <v>14028</v>
      </c>
      <c r="J63" s="421">
        <v>13326</v>
      </c>
      <c r="K63" s="40"/>
      <c r="L63" s="40"/>
      <c r="M63" s="423">
        <v>13326</v>
      </c>
      <c r="N63" s="40"/>
      <c r="O63" s="40"/>
      <c r="P63" s="40"/>
      <c r="Q63" s="40"/>
      <c r="R63" s="40"/>
      <c r="S63" s="40"/>
      <c r="T63" s="40"/>
      <c r="U63" s="423"/>
      <c r="V63" s="40"/>
      <c r="W63" s="40"/>
      <c r="X63" s="40"/>
      <c r="Y63" s="40"/>
      <c r="Z63" s="423">
        <v>7500</v>
      </c>
      <c r="AA63" s="40"/>
      <c r="AB63" s="40">
        <f t="shared" ref="AB63:AB68" si="25">SUM(AC63:AD63)</f>
        <v>7500</v>
      </c>
      <c r="AC63" s="40">
        <f t="shared" ref="AC63:AC68" si="26">Z63</f>
        <v>7500</v>
      </c>
      <c r="AD63" s="40"/>
      <c r="AE63" s="432">
        <v>5826</v>
      </c>
      <c r="AF63" s="40"/>
      <c r="AG63" s="40">
        <f t="shared" ref="AG63:AG68" si="27">SUM(AH63:AI63)</f>
        <v>5826</v>
      </c>
      <c r="AH63" s="40">
        <f t="shared" si="12"/>
        <v>5826</v>
      </c>
      <c r="AI63" s="40"/>
      <c r="AJ63" s="40"/>
      <c r="AK63" s="40"/>
      <c r="AL63" s="40"/>
      <c r="AM63" s="40"/>
      <c r="AN63" s="40"/>
      <c r="AO63" s="12"/>
    </row>
    <row r="64" spans="1:43" s="72" customFormat="1" ht="47.25">
      <c r="A64" s="10">
        <v>2</v>
      </c>
      <c r="B64" s="418" t="s">
        <v>167</v>
      </c>
      <c r="C64" s="39" t="s">
        <v>43</v>
      </c>
      <c r="D64" s="39" t="s">
        <v>180</v>
      </c>
      <c r="E64" s="12">
        <v>2023</v>
      </c>
      <c r="F64" s="12">
        <v>2024</v>
      </c>
      <c r="G64" s="419" t="s">
        <v>253</v>
      </c>
      <c r="H64" s="419" t="s">
        <v>221</v>
      </c>
      <c r="I64" s="430">
        <v>10000</v>
      </c>
      <c r="J64" s="421">
        <v>9500</v>
      </c>
      <c r="K64" s="40"/>
      <c r="L64" s="40"/>
      <c r="M64" s="423">
        <v>9500</v>
      </c>
      <c r="N64" s="40"/>
      <c r="O64" s="40"/>
      <c r="P64" s="40"/>
      <c r="Q64" s="40"/>
      <c r="R64" s="40"/>
      <c r="S64" s="40"/>
      <c r="T64" s="40"/>
      <c r="U64" s="423"/>
      <c r="V64" s="40"/>
      <c r="W64" s="40"/>
      <c r="X64" s="40"/>
      <c r="Y64" s="40"/>
      <c r="Z64" s="423">
        <v>4000</v>
      </c>
      <c r="AA64" s="40"/>
      <c r="AB64" s="40">
        <f t="shared" si="25"/>
        <v>4000</v>
      </c>
      <c r="AC64" s="40">
        <f t="shared" si="26"/>
        <v>4000</v>
      </c>
      <c r="AD64" s="40"/>
      <c r="AE64" s="432">
        <v>5500</v>
      </c>
      <c r="AF64" s="40"/>
      <c r="AG64" s="40">
        <f t="shared" si="27"/>
        <v>5500</v>
      </c>
      <c r="AH64" s="40">
        <f t="shared" si="12"/>
        <v>5500</v>
      </c>
      <c r="AI64" s="40"/>
      <c r="AJ64" s="40"/>
      <c r="AK64" s="40"/>
      <c r="AL64" s="40"/>
      <c r="AM64" s="40"/>
      <c r="AN64" s="40"/>
      <c r="AO64" s="12"/>
    </row>
    <row r="65" spans="1:43" s="72" customFormat="1" ht="47.25">
      <c r="A65" s="10">
        <v>3</v>
      </c>
      <c r="B65" s="418" t="s">
        <v>168</v>
      </c>
      <c r="C65" s="39" t="s">
        <v>43</v>
      </c>
      <c r="D65" s="39" t="s">
        <v>181</v>
      </c>
      <c r="E65" s="12">
        <v>2023</v>
      </c>
      <c r="F65" s="12">
        <v>2024</v>
      </c>
      <c r="G65" s="419" t="s">
        <v>241</v>
      </c>
      <c r="H65" s="419" t="s">
        <v>222</v>
      </c>
      <c r="I65" s="430">
        <v>14900</v>
      </c>
      <c r="J65" s="421">
        <v>14155</v>
      </c>
      <c r="K65" s="40"/>
      <c r="L65" s="40"/>
      <c r="M65" s="423">
        <v>14155</v>
      </c>
      <c r="N65" s="40"/>
      <c r="O65" s="40"/>
      <c r="P65" s="40"/>
      <c r="Q65" s="40"/>
      <c r="R65" s="40"/>
      <c r="S65" s="40"/>
      <c r="T65" s="40"/>
      <c r="U65" s="423"/>
      <c r="V65" s="40"/>
      <c r="W65" s="40"/>
      <c r="X65" s="40"/>
      <c r="Y65" s="40"/>
      <c r="Z65" s="423">
        <v>6000</v>
      </c>
      <c r="AA65" s="40"/>
      <c r="AB65" s="40">
        <f t="shared" si="25"/>
        <v>6000</v>
      </c>
      <c r="AC65" s="40">
        <f t="shared" si="26"/>
        <v>6000</v>
      </c>
      <c r="AD65" s="40"/>
      <c r="AE65" s="432">
        <v>8155</v>
      </c>
      <c r="AF65" s="40"/>
      <c r="AG65" s="40">
        <f t="shared" si="27"/>
        <v>8155</v>
      </c>
      <c r="AH65" s="40">
        <f t="shared" si="12"/>
        <v>8155</v>
      </c>
      <c r="AI65" s="40"/>
      <c r="AJ65" s="40"/>
      <c r="AK65" s="40"/>
      <c r="AL65" s="40"/>
      <c r="AM65" s="40"/>
      <c r="AN65" s="40"/>
      <c r="AO65" s="12"/>
    </row>
    <row r="66" spans="1:43" s="72" customFormat="1" ht="47.25">
      <c r="A66" s="10">
        <v>4</v>
      </c>
      <c r="B66" s="418" t="s">
        <v>169</v>
      </c>
      <c r="C66" s="39" t="s">
        <v>43</v>
      </c>
      <c r="D66" s="39" t="s">
        <v>177</v>
      </c>
      <c r="E66" s="12">
        <v>2023</v>
      </c>
      <c r="F66" s="12">
        <v>2024</v>
      </c>
      <c r="G66" s="419" t="s">
        <v>243</v>
      </c>
      <c r="H66" s="419" t="s">
        <v>223</v>
      </c>
      <c r="I66" s="430">
        <v>14900</v>
      </c>
      <c r="J66" s="421">
        <v>14155</v>
      </c>
      <c r="K66" s="40"/>
      <c r="L66" s="40"/>
      <c r="M66" s="423">
        <v>14155</v>
      </c>
      <c r="N66" s="40"/>
      <c r="O66" s="40"/>
      <c r="P66" s="40"/>
      <c r="Q66" s="40"/>
      <c r="R66" s="40"/>
      <c r="S66" s="40"/>
      <c r="T66" s="40"/>
      <c r="U66" s="423"/>
      <c r="V66" s="40"/>
      <c r="W66" s="40"/>
      <c r="X66" s="40"/>
      <c r="Y66" s="40"/>
      <c r="Z66" s="423">
        <v>11000</v>
      </c>
      <c r="AA66" s="40"/>
      <c r="AB66" s="40">
        <f t="shared" si="25"/>
        <v>11000</v>
      </c>
      <c r="AC66" s="40">
        <f t="shared" si="26"/>
        <v>11000</v>
      </c>
      <c r="AD66" s="40"/>
      <c r="AE66" s="432">
        <v>3155</v>
      </c>
      <c r="AF66" s="40"/>
      <c r="AG66" s="40">
        <f t="shared" si="27"/>
        <v>3155</v>
      </c>
      <c r="AH66" s="40">
        <f t="shared" si="12"/>
        <v>3155</v>
      </c>
      <c r="AI66" s="40"/>
      <c r="AJ66" s="40"/>
      <c r="AK66" s="40"/>
      <c r="AL66" s="40"/>
      <c r="AM66" s="40"/>
      <c r="AN66" s="40"/>
      <c r="AO66" s="12"/>
    </row>
    <row r="67" spans="1:43" s="72" customFormat="1" ht="47.25">
      <c r="A67" s="10">
        <v>5</v>
      </c>
      <c r="B67" s="418" t="s">
        <v>170</v>
      </c>
      <c r="C67" s="39" t="s">
        <v>43</v>
      </c>
      <c r="D67" s="39" t="s">
        <v>184</v>
      </c>
      <c r="E67" s="12">
        <v>2023</v>
      </c>
      <c r="F67" s="12">
        <v>2024</v>
      </c>
      <c r="G67" s="419" t="s">
        <v>244</v>
      </c>
      <c r="H67" s="419" t="s">
        <v>224</v>
      </c>
      <c r="I67" s="430">
        <v>14900</v>
      </c>
      <c r="J67" s="421">
        <v>14155</v>
      </c>
      <c r="K67" s="40"/>
      <c r="L67" s="40"/>
      <c r="M67" s="423">
        <v>14155</v>
      </c>
      <c r="N67" s="40"/>
      <c r="O67" s="40"/>
      <c r="P67" s="40"/>
      <c r="Q67" s="40"/>
      <c r="R67" s="40"/>
      <c r="S67" s="40"/>
      <c r="T67" s="40"/>
      <c r="U67" s="423"/>
      <c r="V67" s="40"/>
      <c r="W67" s="40"/>
      <c r="X67" s="40"/>
      <c r="Y67" s="40"/>
      <c r="Z67" s="423">
        <v>6000</v>
      </c>
      <c r="AA67" s="40"/>
      <c r="AB67" s="40">
        <f t="shared" si="25"/>
        <v>6000</v>
      </c>
      <c r="AC67" s="40">
        <f t="shared" si="26"/>
        <v>6000</v>
      </c>
      <c r="AD67" s="40"/>
      <c r="AE67" s="432">
        <v>8155</v>
      </c>
      <c r="AF67" s="40"/>
      <c r="AG67" s="40">
        <f t="shared" si="27"/>
        <v>8155</v>
      </c>
      <c r="AH67" s="40">
        <f t="shared" si="12"/>
        <v>8155</v>
      </c>
      <c r="AI67" s="40"/>
      <c r="AJ67" s="40"/>
      <c r="AK67" s="40"/>
      <c r="AL67" s="40"/>
      <c r="AM67" s="40"/>
      <c r="AN67" s="40"/>
      <c r="AO67" s="12"/>
    </row>
    <row r="68" spans="1:43" s="72" customFormat="1" ht="63">
      <c r="A68" s="10">
        <v>6</v>
      </c>
      <c r="B68" s="418" t="s">
        <v>171</v>
      </c>
      <c r="C68" s="39" t="s">
        <v>43</v>
      </c>
      <c r="D68" s="39" t="s">
        <v>189</v>
      </c>
      <c r="E68" s="12">
        <v>2023</v>
      </c>
      <c r="F68" s="12">
        <v>2024</v>
      </c>
      <c r="G68" s="419" t="s">
        <v>245</v>
      </c>
      <c r="H68" s="419" t="s">
        <v>225</v>
      </c>
      <c r="I68" s="430">
        <v>14900</v>
      </c>
      <c r="J68" s="421">
        <v>14155</v>
      </c>
      <c r="K68" s="40"/>
      <c r="L68" s="40"/>
      <c r="M68" s="423">
        <v>14155</v>
      </c>
      <c r="N68" s="40"/>
      <c r="O68" s="40"/>
      <c r="P68" s="40"/>
      <c r="Q68" s="40"/>
      <c r="R68" s="40"/>
      <c r="S68" s="40"/>
      <c r="T68" s="40"/>
      <c r="U68" s="423"/>
      <c r="V68" s="40"/>
      <c r="W68" s="40"/>
      <c r="X68" s="40"/>
      <c r="Y68" s="40"/>
      <c r="Z68" s="423">
        <v>6000</v>
      </c>
      <c r="AA68" s="40"/>
      <c r="AB68" s="40">
        <f t="shared" si="25"/>
        <v>6000</v>
      </c>
      <c r="AC68" s="40">
        <f t="shared" si="26"/>
        <v>6000</v>
      </c>
      <c r="AD68" s="40"/>
      <c r="AE68" s="432">
        <v>8155</v>
      </c>
      <c r="AF68" s="40"/>
      <c r="AG68" s="40">
        <f t="shared" si="27"/>
        <v>8155</v>
      </c>
      <c r="AH68" s="40">
        <f t="shared" si="12"/>
        <v>8155</v>
      </c>
      <c r="AI68" s="40"/>
      <c r="AJ68" s="40"/>
      <c r="AK68" s="40"/>
      <c r="AL68" s="40"/>
      <c r="AM68" s="40"/>
      <c r="AN68" s="40"/>
      <c r="AO68" s="12"/>
    </row>
    <row r="69" spans="1:43" s="72" customFormat="1" ht="74.25" customHeight="1">
      <c r="A69" s="10" t="s">
        <v>366</v>
      </c>
      <c r="B69" s="340" t="s">
        <v>385</v>
      </c>
      <c r="C69" s="39"/>
      <c r="D69" s="39"/>
      <c r="E69" s="12"/>
      <c r="F69" s="12"/>
      <c r="G69" s="10"/>
      <c r="H69" s="12"/>
      <c r="I69" s="147">
        <f>I70</f>
        <v>4864</v>
      </c>
      <c r="J69" s="147">
        <f t="shared" ref="J69:AN69" si="28">J70</f>
        <v>4864</v>
      </c>
      <c r="K69" s="147">
        <f t="shared" si="28"/>
        <v>0</v>
      </c>
      <c r="L69" s="147">
        <f t="shared" si="28"/>
        <v>0</v>
      </c>
      <c r="M69" s="147">
        <f t="shared" si="28"/>
        <v>4864</v>
      </c>
      <c r="N69" s="147">
        <f t="shared" si="28"/>
        <v>0</v>
      </c>
      <c r="O69" s="147">
        <f t="shared" si="28"/>
        <v>0</v>
      </c>
      <c r="P69" s="147">
        <f t="shared" si="28"/>
        <v>0</v>
      </c>
      <c r="Q69" s="147">
        <f t="shared" si="28"/>
        <v>0</v>
      </c>
      <c r="R69" s="147">
        <f t="shared" si="28"/>
        <v>0</v>
      </c>
      <c r="S69" s="147">
        <f t="shared" si="28"/>
        <v>0</v>
      </c>
      <c r="T69" s="147">
        <f t="shared" si="28"/>
        <v>0</v>
      </c>
      <c r="U69" s="147">
        <f t="shared" si="28"/>
        <v>0</v>
      </c>
      <c r="V69" s="147">
        <f t="shared" si="28"/>
        <v>0</v>
      </c>
      <c r="W69" s="147">
        <f t="shared" si="28"/>
        <v>0</v>
      </c>
      <c r="X69" s="147">
        <f t="shared" si="28"/>
        <v>0</v>
      </c>
      <c r="Y69" s="147">
        <f t="shared" si="28"/>
        <v>0</v>
      </c>
      <c r="Z69" s="147">
        <f t="shared" si="28"/>
        <v>0</v>
      </c>
      <c r="AA69" s="147">
        <f t="shared" si="28"/>
        <v>0</v>
      </c>
      <c r="AB69" s="147">
        <f t="shared" si="28"/>
        <v>0</v>
      </c>
      <c r="AC69" s="147">
        <f t="shared" si="28"/>
        <v>0</v>
      </c>
      <c r="AD69" s="147">
        <f t="shared" si="28"/>
        <v>0</v>
      </c>
      <c r="AE69" s="147">
        <f t="shared" si="28"/>
        <v>0</v>
      </c>
      <c r="AF69" s="147">
        <f t="shared" si="28"/>
        <v>0</v>
      </c>
      <c r="AG69" s="147">
        <f t="shared" si="28"/>
        <v>0</v>
      </c>
      <c r="AH69" s="147">
        <f t="shared" si="28"/>
        <v>0</v>
      </c>
      <c r="AI69" s="147">
        <f t="shared" si="28"/>
        <v>0</v>
      </c>
      <c r="AJ69" s="147">
        <f t="shared" si="28"/>
        <v>4864</v>
      </c>
      <c r="AK69" s="147">
        <f t="shared" si="28"/>
        <v>0</v>
      </c>
      <c r="AL69" s="147">
        <f t="shared" si="28"/>
        <v>4864</v>
      </c>
      <c r="AM69" s="147">
        <f t="shared" si="28"/>
        <v>4864</v>
      </c>
      <c r="AN69" s="147">
        <f t="shared" si="28"/>
        <v>0</v>
      </c>
      <c r="AO69" s="12"/>
    </row>
    <row r="70" spans="1:43" s="72" customFormat="1" ht="47.25">
      <c r="A70" s="10">
        <v>1</v>
      </c>
      <c r="B70" s="433" t="s">
        <v>172</v>
      </c>
      <c r="C70" s="39" t="s">
        <v>43</v>
      </c>
      <c r="D70" s="39" t="s">
        <v>190</v>
      </c>
      <c r="E70" s="12">
        <v>2024</v>
      </c>
      <c r="F70" s="12">
        <v>2025</v>
      </c>
      <c r="G70" s="10"/>
      <c r="H70" s="434" t="s">
        <v>226</v>
      </c>
      <c r="I70" s="430">
        <v>4864</v>
      </c>
      <c r="J70" s="421">
        <f>I70</f>
        <v>4864</v>
      </c>
      <c r="K70" s="40"/>
      <c r="L70" s="40"/>
      <c r="M70" s="423">
        <v>4864</v>
      </c>
      <c r="N70" s="40"/>
      <c r="O70" s="40"/>
      <c r="P70" s="40"/>
      <c r="Q70" s="40"/>
      <c r="R70" s="40"/>
      <c r="S70" s="40"/>
      <c r="T70" s="40"/>
      <c r="U70" s="40"/>
      <c r="V70" s="40"/>
      <c r="W70" s="40"/>
      <c r="X70" s="40"/>
      <c r="Y70" s="40"/>
      <c r="Z70" s="40"/>
      <c r="AA70" s="40"/>
      <c r="AB70" s="40"/>
      <c r="AC70" s="40"/>
      <c r="AD70" s="40"/>
      <c r="AE70" s="40"/>
      <c r="AF70" s="40"/>
      <c r="AG70" s="40"/>
      <c r="AH70" s="40"/>
      <c r="AI70" s="40"/>
      <c r="AJ70" s="40">
        <f t="shared" si="13"/>
        <v>4864</v>
      </c>
      <c r="AK70" s="40"/>
      <c r="AL70" s="40">
        <f t="shared" ref="AL70" si="29">SUM(AM70:AN70)</f>
        <v>4864</v>
      </c>
      <c r="AM70" s="40">
        <f>AJ70</f>
        <v>4864</v>
      </c>
      <c r="AN70" s="40"/>
      <c r="AO70" s="12"/>
    </row>
    <row r="71" spans="1:43" s="69" customFormat="1" ht="37.5" customHeight="1">
      <c r="A71" s="6" t="s">
        <v>94</v>
      </c>
      <c r="B71" s="7" t="s">
        <v>95</v>
      </c>
      <c r="C71" s="46"/>
      <c r="D71" s="10"/>
      <c r="E71" s="8"/>
      <c r="F71" s="8"/>
      <c r="G71" s="6"/>
      <c r="H71" s="8"/>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8"/>
    </row>
    <row r="72" spans="1:43" s="72" customFormat="1" ht="36" customHeight="1">
      <c r="A72" s="6">
        <v>3</v>
      </c>
      <c r="B72" s="7" t="s">
        <v>97</v>
      </c>
      <c r="C72" s="39"/>
      <c r="D72" s="10"/>
      <c r="E72" s="12"/>
      <c r="F72" s="12"/>
      <c r="G72" s="10"/>
      <c r="H72" s="12"/>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12"/>
    </row>
    <row r="73" spans="1:43" s="69" customFormat="1" ht="45" customHeight="1">
      <c r="A73" s="333" t="s">
        <v>42</v>
      </c>
      <c r="B73" s="7" t="s">
        <v>51</v>
      </c>
      <c r="C73" s="46"/>
      <c r="D73" s="6"/>
      <c r="E73" s="8"/>
      <c r="F73" s="8"/>
      <c r="G73" s="6"/>
      <c r="H73" s="8"/>
      <c r="I73" s="147">
        <f>I75</f>
        <v>284531</v>
      </c>
      <c r="J73" s="147">
        <f t="shared" ref="J73:AN73" si="30">J75</f>
        <v>284531</v>
      </c>
      <c r="K73" s="147">
        <f t="shared" si="30"/>
        <v>0</v>
      </c>
      <c r="L73" s="147">
        <f t="shared" si="30"/>
        <v>0</v>
      </c>
      <c r="M73" s="147">
        <f t="shared" si="30"/>
        <v>258318</v>
      </c>
      <c r="N73" s="147">
        <f t="shared" si="30"/>
        <v>0</v>
      </c>
      <c r="O73" s="147">
        <f t="shared" si="30"/>
        <v>0</v>
      </c>
      <c r="P73" s="147">
        <f t="shared" si="30"/>
        <v>0</v>
      </c>
      <c r="Q73" s="147">
        <f t="shared" si="30"/>
        <v>0</v>
      </c>
      <c r="R73" s="147">
        <f t="shared" si="30"/>
        <v>0</v>
      </c>
      <c r="S73" s="147">
        <f t="shared" si="30"/>
        <v>0</v>
      </c>
      <c r="T73" s="147">
        <f t="shared" si="30"/>
        <v>0</v>
      </c>
      <c r="U73" s="147">
        <f t="shared" si="30"/>
        <v>57689</v>
      </c>
      <c r="V73" s="147">
        <f t="shared" si="30"/>
        <v>23580.597999999998</v>
      </c>
      <c r="W73" s="147">
        <f t="shared" si="30"/>
        <v>57689</v>
      </c>
      <c r="X73" s="147">
        <f t="shared" si="30"/>
        <v>34108.402000000002</v>
      </c>
      <c r="Y73" s="147">
        <f t="shared" si="30"/>
        <v>23580.597999999998</v>
      </c>
      <c r="Z73" s="147">
        <f t="shared" si="30"/>
        <v>35000</v>
      </c>
      <c r="AA73" s="147">
        <f t="shared" si="30"/>
        <v>833.14700000000084</v>
      </c>
      <c r="AB73" s="147">
        <f t="shared" si="30"/>
        <v>35000</v>
      </c>
      <c r="AC73" s="147">
        <f t="shared" si="30"/>
        <v>34166.852999999996</v>
      </c>
      <c r="AD73" s="147">
        <f t="shared" si="30"/>
        <v>833.14700000000084</v>
      </c>
      <c r="AE73" s="147">
        <f t="shared" si="30"/>
        <v>70043</v>
      </c>
      <c r="AF73" s="147">
        <f t="shared" si="30"/>
        <v>0</v>
      </c>
      <c r="AG73" s="147">
        <f t="shared" si="30"/>
        <v>70043</v>
      </c>
      <c r="AH73" s="147">
        <f t="shared" si="30"/>
        <v>70043</v>
      </c>
      <c r="AI73" s="147">
        <f t="shared" si="30"/>
        <v>0</v>
      </c>
      <c r="AJ73" s="147">
        <f t="shared" si="30"/>
        <v>95586</v>
      </c>
      <c r="AK73" s="147">
        <f t="shared" si="30"/>
        <v>0</v>
      </c>
      <c r="AL73" s="147">
        <f t="shared" si="30"/>
        <v>95586</v>
      </c>
      <c r="AM73" s="147">
        <f t="shared" si="30"/>
        <v>95586</v>
      </c>
      <c r="AN73" s="147">
        <f t="shared" si="30"/>
        <v>0</v>
      </c>
      <c r="AO73" s="8"/>
      <c r="AQ73" s="70">
        <f>M73-M84-M85</f>
        <v>166787</v>
      </c>
    </row>
    <row r="74" spans="1:43" s="69" customFormat="1" ht="90" customHeight="1">
      <c r="A74" s="6" t="s">
        <v>34</v>
      </c>
      <c r="B74" s="7" t="s">
        <v>806</v>
      </c>
      <c r="C74" s="46"/>
      <c r="D74" s="6"/>
      <c r="E74" s="8"/>
      <c r="F74" s="8"/>
      <c r="G74" s="6"/>
      <c r="H74" s="8"/>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8"/>
      <c r="AQ74" s="70"/>
    </row>
    <row r="75" spans="1:43" s="74" customFormat="1" ht="51.75" customHeight="1">
      <c r="A75" s="129">
        <v>2</v>
      </c>
      <c r="B75" s="352" t="s">
        <v>39</v>
      </c>
      <c r="C75" s="130"/>
      <c r="D75" s="130"/>
      <c r="E75" s="435"/>
      <c r="F75" s="435"/>
      <c r="G75" s="129"/>
      <c r="H75" s="436"/>
      <c r="I75" s="43">
        <f>I76+I86</f>
        <v>284531</v>
      </c>
      <c r="J75" s="43">
        <f t="shared" ref="J75:AN75" si="31">J76+J86</f>
        <v>284531</v>
      </c>
      <c r="K75" s="43">
        <f t="shared" si="31"/>
        <v>0</v>
      </c>
      <c r="L75" s="43">
        <f t="shared" si="31"/>
        <v>0</v>
      </c>
      <c r="M75" s="43">
        <f t="shared" si="31"/>
        <v>258318</v>
      </c>
      <c r="N75" s="43">
        <f t="shared" si="31"/>
        <v>0</v>
      </c>
      <c r="O75" s="43">
        <f t="shared" si="31"/>
        <v>0</v>
      </c>
      <c r="P75" s="43">
        <f t="shared" si="31"/>
        <v>0</v>
      </c>
      <c r="Q75" s="43">
        <f t="shared" si="31"/>
        <v>0</v>
      </c>
      <c r="R75" s="43">
        <f t="shared" si="31"/>
        <v>0</v>
      </c>
      <c r="S75" s="43">
        <f t="shared" si="31"/>
        <v>0</v>
      </c>
      <c r="T75" s="43">
        <f t="shared" si="31"/>
        <v>0</v>
      </c>
      <c r="U75" s="43">
        <f t="shared" si="31"/>
        <v>57689</v>
      </c>
      <c r="V75" s="43">
        <f t="shared" si="31"/>
        <v>23580.597999999998</v>
      </c>
      <c r="W75" s="43">
        <f t="shared" si="31"/>
        <v>57689</v>
      </c>
      <c r="X75" s="43">
        <f t="shared" si="31"/>
        <v>34108.402000000002</v>
      </c>
      <c r="Y75" s="43">
        <f t="shared" si="31"/>
        <v>23580.597999999998</v>
      </c>
      <c r="Z75" s="43">
        <f t="shared" si="31"/>
        <v>35000</v>
      </c>
      <c r="AA75" s="43">
        <f t="shared" si="31"/>
        <v>833.14700000000084</v>
      </c>
      <c r="AB75" s="43">
        <f t="shared" si="31"/>
        <v>35000</v>
      </c>
      <c r="AC75" s="43">
        <f t="shared" si="31"/>
        <v>34166.852999999996</v>
      </c>
      <c r="AD75" s="43">
        <f t="shared" si="31"/>
        <v>833.14700000000084</v>
      </c>
      <c r="AE75" s="43">
        <f t="shared" si="31"/>
        <v>70043</v>
      </c>
      <c r="AF75" s="43">
        <f t="shared" si="31"/>
        <v>0</v>
      </c>
      <c r="AG75" s="43">
        <f t="shared" si="31"/>
        <v>70043</v>
      </c>
      <c r="AH75" s="43">
        <f t="shared" si="31"/>
        <v>70043</v>
      </c>
      <c r="AI75" s="43">
        <f t="shared" si="31"/>
        <v>0</v>
      </c>
      <c r="AJ75" s="43">
        <f t="shared" si="31"/>
        <v>95586</v>
      </c>
      <c r="AK75" s="43">
        <f t="shared" si="31"/>
        <v>0</v>
      </c>
      <c r="AL75" s="43">
        <f t="shared" si="31"/>
        <v>95586</v>
      </c>
      <c r="AM75" s="43">
        <f t="shared" si="31"/>
        <v>95586</v>
      </c>
      <c r="AN75" s="43">
        <f t="shared" si="31"/>
        <v>0</v>
      </c>
      <c r="AO75" s="436"/>
    </row>
    <row r="76" spans="1:43" s="74" customFormat="1" ht="51.75" customHeight="1">
      <c r="A76" s="129" t="s">
        <v>93</v>
      </c>
      <c r="B76" s="352" t="s">
        <v>96</v>
      </c>
      <c r="C76" s="130"/>
      <c r="D76" s="130"/>
      <c r="E76" s="435"/>
      <c r="F76" s="435"/>
      <c r="G76" s="129"/>
      <c r="H76" s="436"/>
      <c r="I76" s="43">
        <f>SUBTOTAL(9,I78:I85)</f>
        <v>256531</v>
      </c>
      <c r="J76" s="43">
        <f t="shared" ref="J76:AI76" si="32">SUBTOTAL(9,J78:J85)</f>
        <v>256531</v>
      </c>
      <c r="K76" s="43">
        <f t="shared" si="32"/>
        <v>0</v>
      </c>
      <c r="L76" s="43">
        <f t="shared" si="32"/>
        <v>0</v>
      </c>
      <c r="M76" s="43">
        <f t="shared" si="32"/>
        <v>256531</v>
      </c>
      <c r="N76" s="43">
        <f t="shared" si="32"/>
        <v>0</v>
      </c>
      <c r="O76" s="43">
        <f t="shared" si="32"/>
        <v>0</v>
      </c>
      <c r="P76" s="43">
        <f t="shared" si="32"/>
        <v>0</v>
      </c>
      <c r="Q76" s="43">
        <f t="shared" si="32"/>
        <v>0</v>
      </c>
      <c r="R76" s="43">
        <f t="shared" si="32"/>
        <v>0</v>
      </c>
      <c r="S76" s="43">
        <f t="shared" si="32"/>
        <v>0</v>
      </c>
      <c r="T76" s="43">
        <f t="shared" si="32"/>
        <v>0</v>
      </c>
      <c r="U76" s="43">
        <f t="shared" si="32"/>
        <v>57689</v>
      </c>
      <c r="V76" s="43">
        <f t="shared" si="32"/>
        <v>23580.597999999998</v>
      </c>
      <c r="W76" s="43">
        <f t="shared" si="32"/>
        <v>57689</v>
      </c>
      <c r="X76" s="43">
        <f t="shared" si="32"/>
        <v>34108.402000000002</v>
      </c>
      <c r="Y76" s="43">
        <f t="shared" si="32"/>
        <v>23580.597999999998</v>
      </c>
      <c r="Z76" s="43">
        <f t="shared" si="32"/>
        <v>35000</v>
      </c>
      <c r="AA76" s="43">
        <f t="shared" si="32"/>
        <v>833.14700000000084</v>
      </c>
      <c r="AB76" s="43">
        <f t="shared" si="32"/>
        <v>35000</v>
      </c>
      <c r="AC76" s="43">
        <f t="shared" si="32"/>
        <v>34166.852999999996</v>
      </c>
      <c r="AD76" s="43">
        <f t="shared" si="32"/>
        <v>833.14700000000084</v>
      </c>
      <c r="AE76" s="43">
        <f t="shared" si="32"/>
        <v>69843</v>
      </c>
      <c r="AF76" s="43">
        <f t="shared" si="32"/>
        <v>0</v>
      </c>
      <c r="AG76" s="43">
        <f t="shared" si="32"/>
        <v>69843</v>
      </c>
      <c r="AH76" s="43">
        <f t="shared" si="32"/>
        <v>69843</v>
      </c>
      <c r="AI76" s="43">
        <f t="shared" si="32"/>
        <v>0</v>
      </c>
      <c r="AJ76" s="43">
        <f>SUM(AJ78:AJ85)</f>
        <v>93999</v>
      </c>
      <c r="AK76" s="43">
        <f t="shared" ref="AK76:AN76" si="33">SUM(AK78:AK85)</f>
        <v>0</v>
      </c>
      <c r="AL76" s="43">
        <f t="shared" si="33"/>
        <v>93999</v>
      </c>
      <c r="AM76" s="43">
        <f t="shared" si="33"/>
        <v>93999</v>
      </c>
      <c r="AN76" s="43">
        <f t="shared" si="33"/>
        <v>0</v>
      </c>
      <c r="AO76" s="436"/>
    </row>
    <row r="77" spans="1:43" s="74" customFormat="1" ht="90" customHeight="1">
      <c r="A77" s="129" t="s">
        <v>366</v>
      </c>
      <c r="B77" s="352" t="s">
        <v>807</v>
      </c>
      <c r="C77" s="130"/>
      <c r="D77" s="130"/>
      <c r="E77" s="435"/>
      <c r="F77" s="435"/>
      <c r="G77" s="129"/>
      <c r="H77" s="436"/>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6"/>
    </row>
    <row r="78" spans="1:43" s="75" customFormat="1" ht="66" customHeight="1">
      <c r="A78" s="125">
        <v>1</v>
      </c>
      <c r="B78" s="437" t="s">
        <v>258</v>
      </c>
      <c r="C78" s="438" t="s">
        <v>259</v>
      </c>
      <c r="D78" s="438" t="s">
        <v>260</v>
      </c>
      <c r="E78" s="439">
        <v>2022</v>
      </c>
      <c r="F78" s="439">
        <v>2025</v>
      </c>
      <c r="G78" s="438" t="s">
        <v>377</v>
      </c>
      <c r="H78" s="440" t="s">
        <v>261</v>
      </c>
      <c r="I78" s="40">
        <v>65000</v>
      </c>
      <c r="J78" s="40">
        <v>65000</v>
      </c>
      <c r="K78" s="40"/>
      <c r="L78" s="40"/>
      <c r="M78" s="40">
        <f t="shared" ref="M78:M84" si="34">J78</f>
        <v>65000</v>
      </c>
      <c r="N78" s="40"/>
      <c r="O78" s="40"/>
      <c r="P78" s="40"/>
      <c r="Q78" s="40"/>
      <c r="R78" s="40"/>
      <c r="S78" s="40"/>
      <c r="T78" s="40"/>
      <c r="U78" s="40">
        <v>38689</v>
      </c>
      <c r="V78" s="40">
        <v>19816.822</v>
      </c>
      <c r="W78" s="40">
        <f>X78+Y78</f>
        <v>38689</v>
      </c>
      <c r="X78" s="40">
        <f>U78-V78</f>
        <v>18872.178</v>
      </c>
      <c r="Y78" s="40">
        <f>V78</f>
        <v>19816.822</v>
      </c>
      <c r="Z78" s="40">
        <v>10000</v>
      </c>
      <c r="AA78" s="40"/>
      <c r="AB78" s="40">
        <f>AC78+AD78</f>
        <v>10000</v>
      </c>
      <c r="AC78" s="40">
        <v>10000</v>
      </c>
      <c r="AD78" s="40"/>
      <c r="AE78" s="40">
        <v>13078</v>
      </c>
      <c r="AF78" s="40"/>
      <c r="AG78" s="40">
        <f>AH78+AI78</f>
        <v>13078</v>
      </c>
      <c r="AH78" s="40">
        <f t="shared" ref="AH78:AH85" si="35">AE78</f>
        <v>13078</v>
      </c>
      <c r="AI78" s="40"/>
      <c r="AJ78" s="40">
        <f t="shared" ref="AJ78:AJ85" si="36">M78-U78-Z78-AE78</f>
        <v>3233</v>
      </c>
      <c r="AK78" s="40"/>
      <c r="AL78" s="40">
        <f>AM78+AN78</f>
        <v>3233</v>
      </c>
      <c r="AM78" s="40">
        <f>AJ78</f>
        <v>3233</v>
      </c>
      <c r="AN78" s="40"/>
      <c r="AO78" s="441"/>
      <c r="AQ78" s="75">
        <f>U78+U79+U80+Z78+Z79+Z80+Z81+AE78+AE79+AE80+AE81+AE82+AE88</f>
        <v>132732</v>
      </c>
    </row>
    <row r="79" spans="1:43" s="75" customFormat="1" ht="54.75" customHeight="1">
      <c r="A79" s="125">
        <v>2</v>
      </c>
      <c r="B79" s="437" t="s">
        <v>262</v>
      </c>
      <c r="C79" s="438" t="s">
        <v>263</v>
      </c>
      <c r="D79" s="438" t="s">
        <v>264</v>
      </c>
      <c r="E79" s="439">
        <v>2022</v>
      </c>
      <c r="F79" s="439">
        <v>2024</v>
      </c>
      <c r="G79" s="438" t="s">
        <v>265</v>
      </c>
      <c r="H79" s="440" t="s">
        <v>266</v>
      </c>
      <c r="I79" s="40">
        <v>26000</v>
      </c>
      <c r="J79" s="40">
        <v>26000</v>
      </c>
      <c r="K79" s="40"/>
      <c r="L79" s="40"/>
      <c r="M79" s="40">
        <f t="shared" si="34"/>
        <v>26000</v>
      </c>
      <c r="N79" s="40"/>
      <c r="O79" s="40"/>
      <c r="P79" s="40"/>
      <c r="Q79" s="40"/>
      <c r="R79" s="40"/>
      <c r="S79" s="40"/>
      <c r="T79" s="40"/>
      <c r="U79" s="40">
        <v>9000</v>
      </c>
      <c r="V79" s="40">
        <v>2129.16</v>
      </c>
      <c r="W79" s="40">
        <f t="shared" ref="W79:W80" si="37">X79+Y79</f>
        <v>9000</v>
      </c>
      <c r="X79" s="40">
        <f t="shared" ref="X79:X80" si="38">U79-V79</f>
        <v>6870.84</v>
      </c>
      <c r="Y79" s="40">
        <f t="shared" ref="Y79:Y80" si="39">V79</f>
        <v>2129.16</v>
      </c>
      <c r="Z79" s="40">
        <v>10000</v>
      </c>
      <c r="AA79" s="40">
        <f>Z79-AC79</f>
        <v>760.24300000000039</v>
      </c>
      <c r="AB79" s="40">
        <f t="shared" ref="AB79:AB81" si="40">AC79+AD79</f>
        <v>10000</v>
      </c>
      <c r="AC79" s="40">
        <v>9239.7569999999996</v>
      </c>
      <c r="AD79" s="40">
        <f>Z79-AC79</f>
        <v>760.24300000000039</v>
      </c>
      <c r="AE79" s="40">
        <v>5765</v>
      </c>
      <c r="AF79" s="40"/>
      <c r="AG79" s="40">
        <f t="shared" ref="AG79:AG85" si="41">AH79+AI79</f>
        <v>5765</v>
      </c>
      <c r="AH79" s="40">
        <f t="shared" si="35"/>
        <v>5765</v>
      </c>
      <c r="AI79" s="40"/>
      <c r="AJ79" s="40">
        <f t="shared" si="36"/>
        <v>1235</v>
      </c>
      <c r="AK79" s="40"/>
      <c r="AL79" s="40">
        <v>1235</v>
      </c>
      <c r="AM79" s="40">
        <v>1235</v>
      </c>
      <c r="AN79" s="40"/>
      <c r="AO79" s="441"/>
      <c r="AQ79" s="75">
        <f>AE84+AE85</f>
        <v>30000</v>
      </c>
    </row>
    <row r="80" spans="1:43" s="75" customFormat="1" ht="171" customHeight="1">
      <c r="A80" s="125">
        <v>3</v>
      </c>
      <c r="B80" s="437" t="s">
        <v>267</v>
      </c>
      <c r="C80" s="438" t="s">
        <v>263</v>
      </c>
      <c r="D80" s="438" t="s">
        <v>176</v>
      </c>
      <c r="E80" s="439">
        <v>2022</v>
      </c>
      <c r="F80" s="439">
        <v>2024</v>
      </c>
      <c r="G80" s="438" t="s">
        <v>268</v>
      </c>
      <c r="H80" s="440" t="s">
        <v>269</v>
      </c>
      <c r="I80" s="40">
        <v>30000</v>
      </c>
      <c r="J80" s="40">
        <v>30000</v>
      </c>
      <c r="K80" s="40"/>
      <c r="L80" s="40"/>
      <c r="M80" s="40">
        <f t="shared" si="34"/>
        <v>30000</v>
      </c>
      <c r="N80" s="40"/>
      <c r="O80" s="40"/>
      <c r="P80" s="40"/>
      <c r="Q80" s="40"/>
      <c r="R80" s="40"/>
      <c r="S80" s="40"/>
      <c r="T80" s="40"/>
      <c r="U80" s="40">
        <v>10000</v>
      </c>
      <c r="V80" s="40">
        <v>1634.616</v>
      </c>
      <c r="W80" s="40">
        <f t="shared" si="37"/>
        <v>10000</v>
      </c>
      <c r="X80" s="40">
        <f t="shared" si="38"/>
        <v>8365.384</v>
      </c>
      <c r="Y80" s="40">
        <f t="shared" si="39"/>
        <v>1634.616</v>
      </c>
      <c r="Z80" s="40">
        <v>5000</v>
      </c>
      <c r="AA80" s="40">
        <f>Z80-AC80</f>
        <v>72.904000000000451</v>
      </c>
      <c r="AB80" s="40">
        <f t="shared" si="40"/>
        <v>5000</v>
      </c>
      <c r="AC80" s="40">
        <v>4927.0959999999995</v>
      </c>
      <c r="AD80" s="40">
        <f>Z80-AC80</f>
        <v>72.904000000000451</v>
      </c>
      <c r="AE80" s="40">
        <v>8000</v>
      </c>
      <c r="AF80" s="40"/>
      <c r="AG80" s="40">
        <f t="shared" si="41"/>
        <v>8000</v>
      </c>
      <c r="AH80" s="40">
        <f t="shared" si="35"/>
        <v>8000</v>
      </c>
      <c r="AI80" s="40"/>
      <c r="AJ80" s="40">
        <f t="shared" si="36"/>
        <v>7000</v>
      </c>
      <c r="AK80" s="40"/>
      <c r="AL80" s="40">
        <f t="shared" ref="AL80:AL85" si="42">AM80+AN80</f>
        <v>7000</v>
      </c>
      <c r="AM80" s="40">
        <f>AJ80</f>
        <v>7000</v>
      </c>
      <c r="AN80" s="40"/>
      <c r="AO80" s="441"/>
    </row>
    <row r="81" spans="1:41" s="75" customFormat="1" ht="52.5" customHeight="1">
      <c r="A81" s="125">
        <v>4</v>
      </c>
      <c r="B81" s="437" t="s">
        <v>270</v>
      </c>
      <c r="C81" s="438" t="s">
        <v>263</v>
      </c>
      <c r="D81" s="438" t="s">
        <v>271</v>
      </c>
      <c r="E81" s="439">
        <v>2023</v>
      </c>
      <c r="F81" s="439">
        <v>2025</v>
      </c>
      <c r="G81" s="438" t="s">
        <v>272</v>
      </c>
      <c r="H81" s="440" t="s">
        <v>273</v>
      </c>
      <c r="I81" s="40">
        <v>30000</v>
      </c>
      <c r="J81" s="40">
        <v>30000</v>
      </c>
      <c r="K81" s="40"/>
      <c r="L81" s="40"/>
      <c r="M81" s="40">
        <f t="shared" si="34"/>
        <v>30000</v>
      </c>
      <c r="N81" s="40"/>
      <c r="O81" s="40"/>
      <c r="P81" s="40"/>
      <c r="Q81" s="40"/>
      <c r="R81" s="40"/>
      <c r="S81" s="40"/>
      <c r="T81" s="40"/>
      <c r="U81" s="40"/>
      <c r="V81" s="40"/>
      <c r="W81" s="40"/>
      <c r="X81" s="40"/>
      <c r="Y81" s="40"/>
      <c r="Z81" s="40">
        <v>10000</v>
      </c>
      <c r="AA81" s="40"/>
      <c r="AB81" s="40">
        <f t="shared" si="40"/>
        <v>10000</v>
      </c>
      <c r="AC81" s="40">
        <f>Z81</f>
        <v>10000</v>
      </c>
      <c r="AD81" s="40"/>
      <c r="AE81" s="40">
        <v>10000</v>
      </c>
      <c r="AF81" s="40"/>
      <c r="AG81" s="40">
        <f t="shared" si="41"/>
        <v>10000</v>
      </c>
      <c r="AH81" s="40">
        <f t="shared" si="35"/>
        <v>10000</v>
      </c>
      <c r="AI81" s="40"/>
      <c r="AJ81" s="40">
        <f t="shared" si="36"/>
        <v>10000</v>
      </c>
      <c r="AK81" s="40"/>
      <c r="AL81" s="40">
        <f t="shared" si="42"/>
        <v>10000</v>
      </c>
      <c r="AM81" s="40">
        <f>AJ81</f>
        <v>10000</v>
      </c>
      <c r="AN81" s="40"/>
      <c r="AO81" s="441"/>
    </row>
    <row r="82" spans="1:41" s="75" customFormat="1" ht="99.75" customHeight="1">
      <c r="A82" s="125">
        <v>5</v>
      </c>
      <c r="B82" s="437" t="s">
        <v>274</v>
      </c>
      <c r="C82" s="438" t="s">
        <v>263</v>
      </c>
      <c r="D82" s="438" t="s">
        <v>187</v>
      </c>
      <c r="E82" s="439">
        <v>2023</v>
      </c>
      <c r="F82" s="439">
        <v>2025</v>
      </c>
      <c r="G82" s="438" t="s">
        <v>368</v>
      </c>
      <c r="H82" s="330" t="s">
        <v>275</v>
      </c>
      <c r="I82" s="40">
        <v>14000</v>
      </c>
      <c r="J82" s="40">
        <v>14000</v>
      </c>
      <c r="K82" s="40"/>
      <c r="L82" s="40"/>
      <c r="M82" s="40">
        <f t="shared" si="34"/>
        <v>14000</v>
      </c>
      <c r="N82" s="40"/>
      <c r="O82" s="40"/>
      <c r="P82" s="40"/>
      <c r="Q82" s="40"/>
      <c r="R82" s="40"/>
      <c r="S82" s="40"/>
      <c r="T82" s="40"/>
      <c r="U82" s="40"/>
      <c r="V82" s="40"/>
      <c r="W82" s="40"/>
      <c r="X82" s="40"/>
      <c r="Y82" s="40"/>
      <c r="Z82" s="40"/>
      <c r="AA82" s="40"/>
      <c r="AB82" s="40"/>
      <c r="AC82" s="40"/>
      <c r="AD82" s="40"/>
      <c r="AE82" s="40">
        <v>3000</v>
      </c>
      <c r="AF82" s="40"/>
      <c r="AG82" s="40">
        <f t="shared" si="41"/>
        <v>3000</v>
      </c>
      <c r="AH82" s="40">
        <f t="shared" si="35"/>
        <v>3000</v>
      </c>
      <c r="AI82" s="40"/>
      <c r="AJ82" s="40">
        <f t="shared" si="36"/>
        <v>11000</v>
      </c>
      <c r="AK82" s="40"/>
      <c r="AL82" s="40">
        <f t="shared" si="42"/>
        <v>11000</v>
      </c>
      <c r="AM82" s="40">
        <f>AJ82</f>
        <v>11000</v>
      </c>
      <c r="AN82" s="40"/>
      <c r="AO82" s="441"/>
    </row>
    <row r="83" spans="1:41" s="75" customFormat="1" ht="117.75" customHeight="1">
      <c r="A83" s="125" t="s">
        <v>366</v>
      </c>
      <c r="B83" s="352" t="s">
        <v>808</v>
      </c>
      <c r="C83" s="438"/>
      <c r="D83" s="438"/>
      <c r="E83" s="439"/>
      <c r="F83" s="439"/>
      <c r="G83" s="438"/>
      <c r="H83" s="33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41"/>
    </row>
    <row r="84" spans="1:41" s="75" customFormat="1" ht="100.5" customHeight="1">
      <c r="A84" s="125">
        <v>6</v>
      </c>
      <c r="B84" s="437" t="s">
        <v>276</v>
      </c>
      <c r="C84" s="438" t="s">
        <v>263</v>
      </c>
      <c r="D84" s="438" t="s">
        <v>277</v>
      </c>
      <c r="E84" s="439">
        <v>2023</v>
      </c>
      <c r="F84" s="439">
        <v>2025</v>
      </c>
      <c r="G84" s="438" t="s">
        <v>278</v>
      </c>
      <c r="H84" s="330" t="s">
        <v>279</v>
      </c>
      <c r="I84" s="40">
        <v>35000</v>
      </c>
      <c r="J84" s="40">
        <v>35000</v>
      </c>
      <c r="K84" s="40"/>
      <c r="L84" s="40"/>
      <c r="M84" s="40">
        <f t="shared" si="34"/>
        <v>35000</v>
      </c>
      <c r="N84" s="40"/>
      <c r="O84" s="40"/>
      <c r="P84" s="40"/>
      <c r="Q84" s="40"/>
      <c r="R84" s="40"/>
      <c r="S84" s="40"/>
      <c r="T84" s="40"/>
      <c r="U84" s="40"/>
      <c r="V84" s="40"/>
      <c r="W84" s="40"/>
      <c r="X84" s="40"/>
      <c r="Y84" s="40"/>
      <c r="Z84" s="40"/>
      <c r="AA84" s="40"/>
      <c r="AB84" s="40"/>
      <c r="AC84" s="40"/>
      <c r="AD84" s="40"/>
      <c r="AE84" s="40">
        <v>15000</v>
      </c>
      <c r="AF84" s="40"/>
      <c r="AG84" s="40">
        <f t="shared" si="41"/>
        <v>15000</v>
      </c>
      <c r="AH84" s="40">
        <f t="shared" si="35"/>
        <v>15000</v>
      </c>
      <c r="AI84" s="40"/>
      <c r="AJ84" s="40">
        <f t="shared" si="36"/>
        <v>20000</v>
      </c>
      <c r="AK84" s="40"/>
      <c r="AL84" s="40">
        <f t="shared" si="42"/>
        <v>20000</v>
      </c>
      <c r="AM84" s="40">
        <f>AJ84</f>
        <v>20000</v>
      </c>
      <c r="AN84" s="40"/>
      <c r="AO84" s="441"/>
    </row>
    <row r="85" spans="1:41" s="75" customFormat="1" ht="106.5" customHeight="1">
      <c r="A85" s="125">
        <v>7</v>
      </c>
      <c r="B85" s="437" t="s">
        <v>280</v>
      </c>
      <c r="C85" s="438" t="s">
        <v>263</v>
      </c>
      <c r="D85" s="438" t="s">
        <v>281</v>
      </c>
      <c r="E85" s="439">
        <v>2023</v>
      </c>
      <c r="F85" s="439">
        <v>2025</v>
      </c>
      <c r="G85" s="438" t="s">
        <v>282</v>
      </c>
      <c r="H85" s="330" t="s">
        <v>283</v>
      </c>
      <c r="I85" s="40">
        <v>56531</v>
      </c>
      <c r="J85" s="40">
        <v>56531</v>
      </c>
      <c r="K85" s="40"/>
      <c r="L85" s="40"/>
      <c r="M85" s="40">
        <f>J85</f>
        <v>56531</v>
      </c>
      <c r="N85" s="40"/>
      <c r="O85" s="40"/>
      <c r="P85" s="40"/>
      <c r="Q85" s="40"/>
      <c r="R85" s="40"/>
      <c r="S85" s="40"/>
      <c r="T85" s="40"/>
      <c r="U85" s="40"/>
      <c r="V85" s="40"/>
      <c r="W85" s="40"/>
      <c r="X85" s="40"/>
      <c r="Y85" s="40"/>
      <c r="Z85" s="40"/>
      <c r="AA85" s="40"/>
      <c r="AB85" s="40"/>
      <c r="AC85" s="40"/>
      <c r="AD85" s="40"/>
      <c r="AE85" s="40">
        <v>15000</v>
      </c>
      <c r="AF85" s="40"/>
      <c r="AG85" s="40">
        <f t="shared" si="41"/>
        <v>15000</v>
      </c>
      <c r="AH85" s="40">
        <f t="shared" si="35"/>
        <v>15000</v>
      </c>
      <c r="AI85" s="40"/>
      <c r="AJ85" s="40">
        <f t="shared" si="36"/>
        <v>41531</v>
      </c>
      <c r="AK85" s="40"/>
      <c r="AL85" s="40">
        <f t="shared" si="42"/>
        <v>41531</v>
      </c>
      <c r="AM85" s="40">
        <f>AJ85</f>
        <v>41531</v>
      </c>
      <c r="AN85" s="40"/>
      <c r="AO85" s="441"/>
    </row>
    <row r="86" spans="1:41" s="74" customFormat="1" ht="42" customHeight="1">
      <c r="A86" s="129" t="s">
        <v>94</v>
      </c>
      <c r="B86" s="352" t="s">
        <v>95</v>
      </c>
      <c r="C86" s="130"/>
      <c r="D86" s="130"/>
      <c r="E86" s="435"/>
      <c r="F86" s="435"/>
      <c r="G86" s="130"/>
      <c r="H86" s="436"/>
      <c r="I86" s="43">
        <f>I88</f>
        <v>28000</v>
      </c>
      <c r="J86" s="43">
        <f t="shared" ref="J86:AN86" si="43">J88</f>
        <v>28000</v>
      </c>
      <c r="K86" s="43">
        <f t="shared" si="43"/>
        <v>0</v>
      </c>
      <c r="L86" s="43">
        <f t="shared" si="43"/>
        <v>0</v>
      </c>
      <c r="M86" s="43">
        <f t="shared" si="43"/>
        <v>1787</v>
      </c>
      <c r="N86" s="43">
        <f t="shared" si="43"/>
        <v>0</v>
      </c>
      <c r="O86" s="43">
        <f t="shared" si="43"/>
        <v>0</v>
      </c>
      <c r="P86" s="43">
        <f t="shared" si="43"/>
        <v>0</v>
      </c>
      <c r="Q86" s="43">
        <f t="shared" si="43"/>
        <v>0</v>
      </c>
      <c r="R86" s="43">
        <f t="shared" si="43"/>
        <v>0</v>
      </c>
      <c r="S86" s="43">
        <f t="shared" si="43"/>
        <v>0</v>
      </c>
      <c r="T86" s="43">
        <f t="shared" si="43"/>
        <v>0</v>
      </c>
      <c r="U86" s="43">
        <f t="shared" si="43"/>
        <v>0</v>
      </c>
      <c r="V86" s="43">
        <f t="shared" si="43"/>
        <v>0</v>
      </c>
      <c r="W86" s="43">
        <f t="shared" si="43"/>
        <v>0</v>
      </c>
      <c r="X86" s="43">
        <f t="shared" si="43"/>
        <v>0</v>
      </c>
      <c r="Y86" s="43">
        <f t="shared" si="43"/>
        <v>0</v>
      </c>
      <c r="Z86" s="43">
        <f t="shared" si="43"/>
        <v>0</v>
      </c>
      <c r="AA86" s="43">
        <f t="shared" si="43"/>
        <v>0</v>
      </c>
      <c r="AB86" s="43">
        <f t="shared" si="43"/>
        <v>0</v>
      </c>
      <c r="AC86" s="43">
        <f t="shared" si="43"/>
        <v>0</v>
      </c>
      <c r="AD86" s="43">
        <f t="shared" si="43"/>
        <v>0</v>
      </c>
      <c r="AE86" s="43">
        <f t="shared" si="43"/>
        <v>200</v>
      </c>
      <c r="AF86" s="43">
        <f t="shared" si="43"/>
        <v>0</v>
      </c>
      <c r="AG86" s="43">
        <f t="shared" si="43"/>
        <v>200</v>
      </c>
      <c r="AH86" s="43">
        <f t="shared" si="43"/>
        <v>200</v>
      </c>
      <c r="AI86" s="43">
        <f t="shared" si="43"/>
        <v>0</v>
      </c>
      <c r="AJ86" s="43">
        <f t="shared" si="43"/>
        <v>1587</v>
      </c>
      <c r="AK86" s="43">
        <f t="shared" si="43"/>
        <v>0</v>
      </c>
      <c r="AL86" s="43">
        <f t="shared" si="43"/>
        <v>1587</v>
      </c>
      <c r="AM86" s="43">
        <f t="shared" si="43"/>
        <v>1587</v>
      </c>
      <c r="AN86" s="43">
        <f t="shared" si="43"/>
        <v>0</v>
      </c>
      <c r="AO86" s="436"/>
    </row>
    <row r="87" spans="1:41" s="74" customFormat="1" ht="89.25" customHeight="1">
      <c r="A87" s="129" t="s">
        <v>366</v>
      </c>
      <c r="B87" s="352" t="s">
        <v>807</v>
      </c>
      <c r="C87" s="130"/>
      <c r="D87" s="130"/>
      <c r="E87" s="435"/>
      <c r="F87" s="435"/>
      <c r="G87" s="130"/>
      <c r="H87" s="436"/>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6"/>
    </row>
    <row r="88" spans="1:41" s="75" customFormat="1" ht="82.5" customHeight="1">
      <c r="A88" s="125">
        <v>1</v>
      </c>
      <c r="B88" s="437" t="s">
        <v>284</v>
      </c>
      <c r="C88" s="438" t="s">
        <v>263</v>
      </c>
      <c r="D88" s="438" t="s">
        <v>174</v>
      </c>
      <c r="E88" s="439">
        <v>2024</v>
      </c>
      <c r="F88" s="439">
        <v>2026</v>
      </c>
      <c r="G88" s="438" t="s">
        <v>367</v>
      </c>
      <c r="H88" s="438" t="s">
        <v>285</v>
      </c>
      <c r="I88" s="40">
        <v>28000</v>
      </c>
      <c r="J88" s="40">
        <v>28000</v>
      </c>
      <c r="K88" s="40"/>
      <c r="L88" s="40"/>
      <c r="M88" s="40">
        <v>1787</v>
      </c>
      <c r="N88" s="40"/>
      <c r="O88" s="40"/>
      <c r="P88" s="40"/>
      <c r="Q88" s="40"/>
      <c r="R88" s="40"/>
      <c r="S88" s="40"/>
      <c r="T88" s="40"/>
      <c r="U88" s="40"/>
      <c r="V88" s="40"/>
      <c r="W88" s="40"/>
      <c r="X88" s="40"/>
      <c r="Y88" s="40"/>
      <c r="Z88" s="40"/>
      <c r="AA88" s="40"/>
      <c r="AB88" s="40"/>
      <c r="AC88" s="40"/>
      <c r="AD88" s="40"/>
      <c r="AE88" s="40">
        <v>200</v>
      </c>
      <c r="AF88" s="40"/>
      <c r="AG88" s="40">
        <f t="shared" ref="AG88" si="44">AH88+AI88</f>
        <v>200</v>
      </c>
      <c r="AH88" s="40">
        <f>AE88</f>
        <v>200</v>
      </c>
      <c r="AI88" s="40"/>
      <c r="AJ88" s="40">
        <v>1587</v>
      </c>
      <c r="AK88" s="40"/>
      <c r="AL88" s="40">
        <f t="shared" ref="AL88" si="45">AM88+AN88</f>
        <v>1587</v>
      </c>
      <c r="AM88" s="40">
        <f>AJ88</f>
        <v>1587</v>
      </c>
      <c r="AN88" s="40"/>
      <c r="AO88" s="441"/>
    </row>
    <row r="89" spans="1:41" s="72" customFormat="1" ht="42" customHeight="1">
      <c r="A89" s="6" t="s">
        <v>809</v>
      </c>
      <c r="B89" s="7" t="s">
        <v>53</v>
      </c>
      <c r="C89" s="39"/>
      <c r="D89" s="10"/>
      <c r="E89" s="12"/>
      <c r="F89" s="12"/>
      <c r="G89" s="10"/>
      <c r="H89" s="12"/>
      <c r="I89" s="147">
        <f t="shared" ref="I89:AN89" si="46">I90+I116</f>
        <v>112812.758</v>
      </c>
      <c r="J89" s="147">
        <f t="shared" si="46"/>
        <v>81695.399999999994</v>
      </c>
      <c r="K89" s="147">
        <f t="shared" si="46"/>
        <v>27509.4</v>
      </c>
      <c r="L89" s="147">
        <f t="shared" si="46"/>
        <v>27209.4</v>
      </c>
      <c r="M89" s="147">
        <f t="shared" si="46"/>
        <v>54486</v>
      </c>
      <c r="N89" s="147">
        <f t="shared" si="46"/>
        <v>0</v>
      </c>
      <c r="O89" s="147">
        <f t="shared" si="46"/>
        <v>0</v>
      </c>
      <c r="P89" s="147">
        <f t="shared" si="46"/>
        <v>0</v>
      </c>
      <c r="Q89" s="147">
        <f t="shared" si="46"/>
        <v>0</v>
      </c>
      <c r="R89" s="147">
        <f t="shared" si="46"/>
        <v>0</v>
      </c>
      <c r="S89" s="147">
        <f t="shared" si="46"/>
        <v>0</v>
      </c>
      <c r="T89" s="147">
        <f t="shared" si="46"/>
        <v>0</v>
      </c>
      <c r="U89" s="147">
        <f t="shared" si="46"/>
        <v>28336</v>
      </c>
      <c r="V89" s="147">
        <f t="shared" si="46"/>
        <v>7008.3019999999997</v>
      </c>
      <c r="W89" s="147">
        <f t="shared" si="46"/>
        <v>26505.56</v>
      </c>
      <c r="X89" s="147">
        <f t="shared" si="46"/>
        <v>21311.305</v>
      </c>
      <c r="Y89" s="147">
        <f t="shared" si="46"/>
        <v>5194.2549999999992</v>
      </c>
      <c r="Z89" s="147">
        <f t="shared" si="46"/>
        <v>0</v>
      </c>
      <c r="AA89" s="147">
        <f t="shared" si="46"/>
        <v>0</v>
      </c>
      <c r="AB89" s="147">
        <f t="shared" si="46"/>
        <v>0</v>
      </c>
      <c r="AC89" s="147">
        <f t="shared" si="46"/>
        <v>0</v>
      </c>
      <c r="AD89" s="147">
        <f t="shared" si="46"/>
        <v>0</v>
      </c>
      <c r="AE89" s="147">
        <f t="shared" si="46"/>
        <v>13796</v>
      </c>
      <c r="AF89" s="147">
        <f t="shared" si="46"/>
        <v>0</v>
      </c>
      <c r="AG89" s="147">
        <f t="shared" si="46"/>
        <v>13796</v>
      </c>
      <c r="AH89" s="147">
        <f t="shared" si="46"/>
        <v>13796</v>
      </c>
      <c r="AI89" s="147">
        <f t="shared" si="46"/>
        <v>0</v>
      </c>
      <c r="AJ89" s="147">
        <f t="shared" si="46"/>
        <v>12354</v>
      </c>
      <c r="AK89" s="147">
        <f t="shared" si="46"/>
        <v>0</v>
      </c>
      <c r="AL89" s="147">
        <f t="shared" si="46"/>
        <v>12354</v>
      </c>
      <c r="AM89" s="147">
        <f t="shared" si="46"/>
        <v>12354</v>
      </c>
      <c r="AN89" s="147">
        <f t="shared" si="46"/>
        <v>0</v>
      </c>
      <c r="AO89" s="12"/>
    </row>
    <row r="90" spans="1:41" s="72" customFormat="1" ht="31.5" customHeight="1">
      <c r="A90" s="6" t="s">
        <v>34</v>
      </c>
      <c r="B90" s="7" t="s">
        <v>106</v>
      </c>
      <c r="C90" s="39"/>
      <c r="D90" s="10"/>
      <c r="E90" s="12"/>
      <c r="F90" s="12"/>
      <c r="G90" s="10"/>
      <c r="H90" s="12"/>
      <c r="I90" s="147">
        <f>I92+I101</f>
        <v>112812.758</v>
      </c>
      <c r="J90" s="147">
        <f t="shared" ref="J90:AN90" si="47">J92+J101</f>
        <v>81695.399999999994</v>
      </c>
      <c r="K90" s="147">
        <f t="shared" si="47"/>
        <v>27509.4</v>
      </c>
      <c r="L90" s="147">
        <f t="shared" si="47"/>
        <v>27209.4</v>
      </c>
      <c r="M90" s="147">
        <f t="shared" si="47"/>
        <v>54486</v>
      </c>
      <c r="N90" s="147">
        <f t="shared" si="47"/>
        <v>0</v>
      </c>
      <c r="O90" s="147">
        <f t="shared" si="47"/>
        <v>0</v>
      </c>
      <c r="P90" s="147">
        <f t="shared" si="47"/>
        <v>0</v>
      </c>
      <c r="Q90" s="147">
        <f t="shared" si="47"/>
        <v>0</v>
      </c>
      <c r="R90" s="147">
        <f t="shared" si="47"/>
        <v>0</v>
      </c>
      <c r="S90" s="147">
        <f t="shared" si="47"/>
        <v>0</v>
      </c>
      <c r="T90" s="147">
        <f t="shared" si="47"/>
        <v>0</v>
      </c>
      <c r="U90" s="147">
        <f t="shared" si="47"/>
        <v>28336</v>
      </c>
      <c r="V90" s="147">
        <f t="shared" si="47"/>
        <v>7008.3019999999997</v>
      </c>
      <c r="W90" s="147">
        <f t="shared" si="47"/>
        <v>26505.56</v>
      </c>
      <c r="X90" s="147">
        <f t="shared" si="47"/>
        <v>21311.305</v>
      </c>
      <c r="Y90" s="147">
        <f t="shared" si="47"/>
        <v>5194.2549999999992</v>
      </c>
      <c r="Z90" s="147">
        <f t="shared" si="47"/>
        <v>0</v>
      </c>
      <c r="AA90" s="147">
        <f t="shared" si="47"/>
        <v>0</v>
      </c>
      <c r="AB90" s="147">
        <f t="shared" si="47"/>
        <v>0</v>
      </c>
      <c r="AC90" s="147">
        <f t="shared" si="47"/>
        <v>0</v>
      </c>
      <c r="AD90" s="147">
        <f t="shared" si="47"/>
        <v>0</v>
      </c>
      <c r="AE90" s="147">
        <f t="shared" si="47"/>
        <v>13796</v>
      </c>
      <c r="AF90" s="147">
        <f t="shared" si="47"/>
        <v>0</v>
      </c>
      <c r="AG90" s="147">
        <f t="shared" si="47"/>
        <v>13796</v>
      </c>
      <c r="AH90" s="147">
        <f t="shared" si="47"/>
        <v>13796</v>
      </c>
      <c r="AI90" s="147">
        <f t="shared" si="47"/>
        <v>0</v>
      </c>
      <c r="AJ90" s="147">
        <f t="shared" si="47"/>
        <v>12354</v>
      </c>
      <c r="AK90" s="147">
        <f t="shared" si="47"/>
        <v>0</v>
      </c>
      <c r="AL90" s="147">
        <f t="shared" si="47"/>
        <v>12354</v>
      </c>
      <c r="AM90" s="147">
        <f t="shared" si="47"/>
        <v>12354</v>
      </c>
      <c r="AN90" s="147">
        <f t="shared" si="47"/>
        <v>0</v>
      </c>
      <c r="AO90" s="12"/>
    </row>
    <row r="91" spans="1:41" s="72" customFormat="1" ht="98.25" customHeight="1">
      <c r="A91" s="6" t="s">
        <v>366</v>
      </c>
      <c r="B91" s="7" t="s">
        <v>802</v>
      </c>
      <c r="C91" s="39"/>
      <c r="D91" s="10"/>
      <c r="E91" s="12"/>
      <c r="F91" s="12"/>
      <c r="G91" s="10"/>
      <c r="H91" s="12"/>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2"/>
    </row>
    <row r="92" spans="1:41" s="72" customFormat="1" ht="57" customHeight="1">
      <c r="A92" s="6">
        <v>1</v>
      </c>
      <c r="B92" s="7" t="s">
        <v>38</v>
      </c>
      <c r="C92" s="39"/>
      <c r="D92" s="10"/>
      <c r="E92" s="12"/>
      <c r="F92" s="12"/>
      <c r="G92" s="10"/>
      <c r="H92" s="12"/>
      <c r="I92" s="147">
        <f>SUM(I93:I100)</f>
        <v>34912.758000000002</v>
      </c>
      <c r="J92" s="147">
        <f t="shared" ref="J92:AN92" si="48">SUM(J93:J100)</f>
        <v>29355.4</v>
      </c>
      <c r="K92" s="147">
        <f t="shared" si="48"/>
        <v>27209.4</v>
      </c>
      <c r="L92" s="147">
        <f t="shared" si="48"/>
        <v>27209.4</v>
      </c>
      <c r="M92" s="147">
        <f t="shared" si="48"/>
        <v>2146</v>
      </c>
      <c r="N92" s="147">
        <f t="shared" si="48"/>
        <v>0</v>
      </c>
      <c r="O92" s="147">
        <f t="shared" si="48"/>
        <v>0</v>
      </c>
      <c r="P92" s="147">
        <f t="shared" si="48"/>
        <v>0</v>
      </c>
      <c r="Q92" s="147">
        <f t="shared" si="48"/>
        <v>0</v>
      </c>
      <c r="R92" s="147">
        <f t="shared" si="48"/>
        <v>0</v>
      </c>
      <c r="S92" s="147">
        <f t="shared" si="48"/>
        <v>0</v>
      </c>
      <c r="T92" s="147">
        <f t="shared" si="48"/>
        <v>0</v>
      </c>
      <c r="U92" s="147">
        <f t="shared" si="48"/>
        <v>2146</v>
      </c>
      <c r="V92" s="147">
        <f t="shared" si="48"/>
        <v>93</v>
      </c>
      <c r="W92" s="147">
        <f t="shared" si="48"/>
        <v>2037.06</v>
      </c>
      <c r="X92" s="147">
        <f t="shared" si="48"/>
        <v>2037.06</v>
      </c>
      <c r="Y92" s="147">
        <f t="shared" si="48"/>
        <v>0</v>
      </c>
      <c r="Z92" s="147">
        <f t="shared" si="48"/>
        <v>0</v>
      </c>
      <c r="AA92" s="147">
        <f t="shared" si="48"/>
        <v>0</v>
      </c>
      <c r="AB92" s="147">
        <f t="shared" si="48"/>
        <v>0</v>
      </c>
      <c r="AC92" s="147">
        <f t="shared" si="48"/>
        <v>0</v>
      </c>
      <c r="AD92" s="147">
        <f t="shared" si="48"/>
        <v>0</v>
      </c>
      <c r="AE92" s="147">
        <f t="shared" si="48"/>
        <v>0</v>
      </c>
      <c r="AF92" s="147">
        <f t="shared" si="48"/>
        <v>0</v>
      </c>
      <c r="AG92" s="147">
        <f t="shared" si="48"/>
        <v>0</v>
      </c>
      <c r="AH92" s="147">
        <f t="shared" si="48"/>
        <v>0</v>
      </c>
      <c r="AI92" s="147">
        <f t="shared" si="48"/>
        <v>0</v>
      </c>
      <c r="AJ92" s="147">
        <f t="shared" si="48"/>
        <v>0</v>
      </c>
      <c r="AK92" s="147">
        <f t="shared" si="48"/>
        <v>0</v>
      </c>
      <c r="AL92" s="147">
        <f t="shared" si="48"/>
        <v>0</v>
      </c>
      <c r="AM92" s="147">
        <f t="shared" si="48"/>
        <v>0</v>
      </c>
      <c r="AN92" s="147">
        <f t="shared" si="48"/>
        <v>0</v>
      </c>
      <c r="AO92" s="12"/>
    </row>
    <row r="93" spans="1:41" s="72" customFormat="1" ht="42" customHeight="1">
      <c r="A93" s="10">
        <v>1</v>
      </c>
      <c r="B93" s="415" t="s">
        <v>393</v>
      </c>
      <c r="C93" s="438" t="s">
        <v>263</v>
      </c>
      <c r="D93" s="442" t="s">
        <v>184</v>
      </c>
      <c r="E93" s="12"/>
      <c r="F93" s="12"/>
      <c r="G93" s="10"/>
      <c r="H93" s="12"/>
      <c r="I93" s="148">
        <v>3612.7579999999998</v>
      </c>
      <c r="J93" s="148">
        <v>3564.6</v>
      </c>
      <c r="K93" s="148">
        <v>3530.6</v>
      </c>
      <c r="L93" s="148">
        <v>3530.6</v>
      </c>
      <c r="M93" s="148">
        <v>34</v>
      </c>
      <c r="N93" s="147"/>
      <c r="O93" s="147"/>
      <c r="P93" s="147"/>
      <c r="Q93" s="147"/>
      <c r="R93" s="147"/>
      <c r="S93" s="147"/>
      <c r="T93" s="147"/>
      <c r="U93" s="148">
        <v>34</v>
      </c>
      <c r="V93" s="147"/>
      <c r="W93" s="148">
        <v>25.806999999999999</v>
      </c>
      <c r="X93" s="148">
        <v>25.806999999999999</v>
      </c>
      <c r="Y93" s="147"/>
      <c r="Z93" s="147"/>
      <c r="AA93" s="147"/>
      <c r="AB93" s="147"/>
      <c r="AC93" s="147"/>
      <c r="AD93" s="147"/>
      <c r="AE93" s="147"/>
      <c r="AF93" s="147"/>
      <c r="AG93" s="147"/>
      <c r="AH93" s="147"/>
      <c r="AI93" s="147"/>
      <c r="AJ93" s="147"/>
      <c r="AK93" s="147"/>
      <c r="AL93" s="147"/>
      <c r="AM93" s="147"/>
      <c r="AN93" s="147"/>
      <c r="AO93" s="12"/>
    </row>
    <row r="94" spans="1:41" s="72" customFormat="1" ht="42" customHeight="1">
      <c r="A94" s="10">
        <v>2</v>
      </c>
      <c r="B94" s="415" t="s">
        <v>394</v>
      </c>
      <c r="C94" s="438" t="s">
        <v>263</v>
      </c>
      <c r="D94" s="442" t="s">
        <v>185</v>
      </c>
      <c r="E94" s="12"/>
      <c r="F94" s="12"/>
      <c r="G94" s="10"/>
      <c r="H94" s="12"/>
      <c r="I94" s="148">
        <v>14950</v>
      </c>
      <c r="J94" s="148">
        <v>10188</v>
      </c>
      <c r="K94" s="148">
        <v>8239</v>
      </c>
      <c r="L94" s="148">
        <v>8239</v>
      </c>
      <c r="M94" s="148">
        <v>1949</v>
      </c>
      <c r="N94" s="147"/>
      <c r="O94" s="147"/>
      <c r="P94" s="147"/>
      <c r="Q94" s="147"/>
      <c r="R94" s="147"/>
      <c r="S94" s="147"/>
      <c r="T94" s="147"/>
      <c r="U94" s="148">
        <v>1949</v>
      </c>
      <c r="V94" s="147"/>
      <c r="W94" s="148">
        <v>1949</v>
      </c>
      <c r="X94" s="148">
        <v>1949</v>
      </c>
      <c r="Y94" s="147"/>
      <c r="Z94" s="147"/>
      <c r="AA94" s="147"/>
      <c r="AB94" s="147"/>
      <c r="AC94" s="147"/>
      <c r="AD94" s="147"/>
      <c r="AE94" s="147"/>
      <c r="AF94" s="147"/>
      <c r="AG94" s="147"/>
      <c r="AH94" s="147"/>
      <c r="AI94" s="147"/>
      <c r="AJ94" s="147"/>
      <c r="AK94" s="147"/>
      <c r="AL94" s="147"/>
      <c r="AM94" s="147"/>
      <c r="AN94" s="147"/>
      <c r="AO94" s="12"/>
    </row>
    <row r="95" spans="1:41" s="72" customFormat="1" ht="42" customHeight="1">
      <c r="A95" s="10">
        <v>3</v>
      </c>
      <c r="B95" s="415" t="s">
        <v>395</v>
      </c>
      <c r="C95" s="438" t="s">
        <v>263</v>
      </c>
      <c r="D95" s="442" t="s">
        <v>392</v>
      </c>
      <c r="E95" s="12"/>
      <c r="F95" s="12"/>
      <c r="G95" s="10"/>
      <c r="H95" s="12"/>
      <c r="I95" s="148">
        <v>5700</v>
      </c>
      <c r="J95" s="148">
        <v>5536</v>
      </c>
      <c r="K95" s="148">
        <v>5517</v>
      </c>
      <c r="L95" s="148">
        <v>5517</v>
      </c>
      <c r="M95" s="148">
        <v>19</v>
      </c>
      <c r="N95" s="147"/>
      <c r="O95" s="147"/>
      <c r="P95" s="147"/>
      <c r="Q95" s="147"/>
      <c r="R95" s="147"/>
      <c r="S95" s="147"/>
      <c r="T95" s="147"/>
      <c r="U95" s="148">
        <v>19</v>
      </c>
      <c r="V95" s="147"/>
      <c r="W95" s="148">
        <v>18.963000000000001</v>
      </c>
      <c r="X95" s="148">
        <v>18.963000000000001</v>
      </c>
      <c r="Y95" s="147"/>
      <c r="Z95" s="147"/>
      <c r="AA95" s="147"/>
      <c r="AB95" s="147"/>
      <c r="AC95" s="147"/>
      <c r="AD95" s="147"/>
      <c r="AE95" s="147"/>
      <c r="AF95" s="147"/>
      <c r="AG95" s="147"/>
      <c r="AH95" s="147"/>
      <c r="AI95" s="147"/>
      <c r="AJ95" s="147"/>
      <c r="AK95" s="147"/>
      <c r="AL95" s="147"/>
      <c r="AM95" s="147"/>
      <c r="AN95" s="147"/>
      <c r="AO95" s="12"/>
    </row>
    <row r="96" spans="1:41" s="72" customFormat="1" ht="42" customHeight="1">
      <c r="A96" s="10">
        <v>4</v>
      </c>
      <c r="B96" s="415" t="s">
        <v>396</v>
      </c>
      <c r="C96" s="438" t="s">
        <v>263</v>
      </c>
      <c r="D96" s="442" t="s">
        <v>186</v>
      </c>
      <c r="E96" s="12"/>
      <c r="F96" s="12"/>
      <c r="G96" s="10"/>
      <c r="H96" s="12"/>
      <c r="I96" s="148">
        <v>1400</v>
      </c>
      <c r="J96" s="148">
        <v>1053.43</v>
      </c>
      <c r="K96" s="148">
        <v>1047.43</v>
      </c>
      <c r="L96" s="148">
        <v>1047.43</v>
      </c>
      <c r="M96" s="148">
        <v>6</v>
      </c>
      <c r="N96" s="147"/>
      <c r="O96" s="147"/>
      <c r="P96" s="147"/>
      <c r="Q96" s="147"/>
      <c r="R96" s="147"/>
      <c r="S96" s="147"/>
      <c r="T96" s="147"/>
      <c r="U96" s="148">
        <v>6</v>
      </c>
      <c r="V96" s="147"/>
      <c r="W96" s="148">
        <v>6</v>
      </c>
      <c r="X96" s="148">
        <v>6</v>
      </c>
      <c r="Y96" s="147"/>
      <c r="Z96" s="147"/>
      <c r="AA96" s="147"/>
      <c r="AB96" s="147"/>
      <c r="AC96" s="147"/>
      <c r="AD96" s="147"/>
      <c r="AE96" s="147"/>
      <c r="AF96" s="147"/>
      <c r="AG96" s="147"/>
      <c r="AH96" s="147"/>
      <c r="AI96" s="147"/>
      <c r="AJ96" s="147"/>
      <c r="AK96" s="147"/>
      <c r="AL96" s="147"/>
      <c r="AM96" s="147"/>
      <c r="AN96" s="147"/>
      <c r="AO96" s="12"/>
    </row>
    <row r="97" spans="1:42" s="72" customFormat="1" ht="42" customHeight="1">
      <c r="A97" s="10">
        <v>5</v>
      </c>
      <c r="B97" s="415" t="s">
        <v>397</v>
      </c>
      <c r="C97" s="438" t="s">
        <v>263</v>
      </c>
      <c r="D97" s="442" t="s">
        <v>179</v>
      </c>
      <c r="E97" s="12"/>
      <c r="F97" s="12"/>
      <c r="G97" s="10"/>
      <c r="H97" s="12"/>
      <c r="I97" s="148">
        <v>3050</v>
      </c>
      <c r="J97" s="148">
        <v>3025</v>
      </c>
      <c r="K97" s="148">
        <v>3009</v>
      </c>
      <c r="L97" s="148">
        <v>3009</v>
      </c>
      <c r="M97" s="148">
        <v>16</v>
      </c>
      <c r="N97" s="147"/>
      <c r="O97" s="147"/>
      <c r="P97" s="147"/>
      <c r="Q97" s="147"/>
      <c r="R97" s="147"/>
      <c r="S97" s="147"/>
      <c r="T97" s="147"/>
      <c r="U97" s="148">
        <v>16</v>
      </c>
      <c r="V97" s="147"/>
      <c r="W97" s="148">
        <v>15.616</v>
      </c>
      <c r="X97" s="148">
        <v>15.616</v>
      </c>
      <c r="Y97" s="147"/>
      <c r="Z97" s="147"/>
      <c r="AA97" s="147"/>
      <c r="AB97" s="147"/>
      <c r="AC97" s="147"/>
      <c r="AD97" s="147"/>
      <c r="AE97" s="147"/>
      <c r="AF97" s="147"/>
      <c r="AG97" s="147"/>
      <c r="AH97" s="147"/>
      <c r="AI97" s="147"/>
      <c r="AJ97" s="147"/>
      <c r="AK97" s="147"/>
      <c r="AL97" s="147"/>
      <c r="AM97" s="147"/>
      <c r="AN97" s="147"/>
      <c r="AO97" s="12"/>
    </row>
    <row r="98" spans="1:42" s="72" customFormat="1" ht="42" customHeight="1">
      <c r="A98" s="10">
        <v>6</v>
      </c>
      <c r="B98" s="415" t="s">
        <v>398</v>
      </c>
      <c r="C98" s="438" t="s">
        <v>263</v>
      </c>
      <c r="D98" s="442" t="s">
        <v>179</v>
      </c>
      <c r="E98" s="12"/>
      <c r="F98" s="12"/>
      <c r="G98" s="10"/>
      <c r="H98" s="12"/>
      <c r="I98" s="148">
        <v>1900</v>
      </c>
      <c r="J98" s="148">
        <v>1850</v>
      </c>
      <c r="K98" s="148">
        <v>1839</v>
      </c>
      <c r="L98" s="148">
        <v>1839</v>
      </c>
      <c r="M98" s="148">
        <v>11</v>
      </c>
      <c r="N98" s="147"/>
      <c r="O98" s="147"/>
      <c r="P98" s="147"/>
      <c r="Q98" s="147"/>
      <c r="R98" s="147"/>
      <c r="S98" s="147"/>
      <c r="T98" s="147"/>
      <c r="U98" s="148">
        <v>11</v>
      </c>
      <c r="V98" s="147"/>
      <c r="W98" s="148">
        <v>10.727</v>
      </c>
      <c r="X98" s="148">
        <v>10.727</v>
      </c>
      <c r="Y98" s="147"/>
      <c r="Z98" s="147"/>
      <c r="AA98" s="147"/>
      <c r="AB98" s="147"/>
      <c r="AC98" s="147"/>
      <c r="AD98" s="147"/>
      <c r="AE98" s="147"/>
      <c r="AF98" s="147"/>
      <c r="AG98" s="147"/>
      <c r="AH98" s="147"/>
      <c r="AI98" s="147"/>
      <c r="AJ98" s="147"/>
      <c r="AK98" s="147"/>
      <c r="AL98" s="147"/>
      <c r="AM98" s="147"/>
      <c r="AN98" s="147"/>
      <c r="AO98" s="12"/>
    </row>
    <row r="99" spans="1:42" s="72" customFormat="1" ht="42" customHeight="1">
      <c r="A99" s="10">
        <v>7</v>
      </c>
      <c r="B99" s="415" t="s">
        <v>399</v>
      </c>
      <c r="C99" s="438" t="s">
        <v>263</v>
      </c>
      <c r="D99" s="442" t="s">
        <v>176</v>
      </c>
      <c r="E99" s="12"/>
      <c r="F99" s="12"/>
      <c r="G99" s="10"/>
      <c r="H99" s="12"/>
      <c r="I99" s="148">
        <v>2300</v>
      </c>
      <c r="J99" s="148">
        <v>2276.9</v>
      </c>
      <c r="K99" s="148">
        <v>2183.9</v>
      </c>
      <c r="L99" s="148">
        <v>2183.9</v>
      </c>
      <c r="M99" s="148">
        <v>93</v>
      </c>
      <c r="N99" s="147"/>
      <c r="O99" s="147"/>
      <c r="P99" s="147"/>
      <c r="Q99" s="147"/>
      <c r="R99" s="147"/>
      <c r="S99" s="147"/>
      <c r="T99" s="147"/>
      <c r="U99" s="148">
        <v>93</v>
      </c>
      <c r="V99" s="148">
        <v>93</v>
      </c>
      <c r="W99" s="148"/>
      <c r="X99" s="148"/>
      <c r="Y99" s="147"/>
      <c r="Z99" s="147"/>
      <c r="AA99" s="147"/>
      <c r="AB99" s="147"/>
      <c r="AC99" s="147"/>
      <c r="AD99" s="147"/>
      <c r="AE99" s="147"/>
      <c r="AF99" s="147"/>
      <c r="AG99" s="147"/>
      <c r="AH99" s="147"/>
      <c r="AI99" s="147"/>
      <c r="AJ99" s="147"/>
      <c r="AK99" s="147"/>
      <c r="AL99" s="147"/>
      <c r="AM99" s="147"/>
      <c r="AN99" s="147"/>
      <c r="AO99" s="12"/>
    </row>
    <row r="100" spans="1:42" s="72" customFormat="1" ht="42" customHeight="1">
      <c r="A100" s="10">
        <v>8</v>
      </c>
      <c r="B100" s="415" t="s">
        <v>400</v>
      </c>
      <c r="C100" s="438" t="s">
        <v>263</v>
      </c>
      <c r="D100" s="442" t="s">
        <v>175</v>
      </c>
      <c r="E100" s="12"/>
      <c r="F100" s="12"/>
      <c r="G100" s="10"/>
      <c r="H100" s="12"/>
      <c r="I100" s="148">
        <v>2000</v>
      </c>
      <c r="J100" s="148">
        <v>1861.47</v>
      </c>
      <c r="K100" s="148">
        <v>1843.47</v>
      </c>
      <c r="L100" s="148">
        <v>1843.47</v>
      </c>
      <c r="M100" s="148">
        <v>18</v>
      </c>
      <c r="N100" s="147"/>
      <c r="O100" s="147"/>
      <c r="P100" s="147"/>
      <c r="Q100" s="147"/>
      <c r="R100" s="147"/>
      <c r="S100" s="147"/>
      <c r="T100" s="147"/>
      <c r="U100" s="148">
        <v>18</v>
      </c>
      <c r="V100" s="148"/>
      <c r="W100" s="148">
        <v>10.946999999999999</v>
      </c>
      <c r="X100" s="148">
        <v>10.946999999999999</v>
      </c>
      <c r="Y100" s="147"/>
      <c r="Z100" s="147"/>
      <c r="AA100" s="147"/>
      <c r="AB100" s="147"/>
      <c r="AC100" s="147"/>
      <c r="AD100" s="147"/>
      <c r="AE100" s="147"/>
      <c r="AF100" s="147"/>
      <c r="AG100" s="147"/>
      <c r="AH100" s="147"/>
      <c r="AI100" s="147"/>
      <c r="AJ100" s="147"/>
      <c r="AK100" s="147"/>
      <c r="AL100" s="147"/>
      <c r="AM100" s="147"/>
      <c r="AN100" s="147"/>
      <c r="AO100" s="12"/>
    </row>
    <row r="101" spans="1:42" s="72" customFormat="1" ht="45" customHeight="1">
      <c r="A101" s="129">
        <v>2</v>
      </c>
      <c r="B101" s="352" t="s">
        <v>39</v>
      </c>
      <c r="C101" s="39"/>
      <c r="D101" s="10"/>
      <c r="E101" s="12"/>
      <c r="F101" s="12"/>
      <c r="G101" s="10"/>
      <c r="H101" s="12"/>
      <c r="I101" s="147">
        <f>I102</f>
        <v>77900</v>
      </c>
      <c r="J101" s="147">
        <f t="shared" ref="J101:AN101" si="49">J102</f>
        <v>52340</v>
      </c>
      <c r="K101" s="147">
        <f t="shared" si="49"/>
        <v>300</v>
      </c>
      <c r="L101" s="147">
        <f t="shared" si="49"/>
        <v>0</v>
      </c>
      <c r="M101" s="147">
        <f t="shared" si="49"/>
        <v>52340</v>
      </c>
      <c r="N101" s="147">
        <f t="shared" si="49"/>
        <v>0</v>
      </c>
      <c r="O101" s="147">
        <f t="shared" si="49"/>
        <v>0</v>
      </c>
      <c r="P101" s="147">
        <f t="shared" si="49"/>
        <v>0</v>
      </c>
      <c r="Q101" s="147">
        <f t="shared" si="49"/>
        <v>0</v>
      </c>
      <c r="R101" s="147">
        <f t="shared" si="49"/>
        <v>0</v>
      </c>
      <c r="S101" s="147">
        <f t="shared" si="49"/>
        <v>0</v>
      </c>
      <c r="T101" s="147">
        <f t="shared" si="49"/>
        <v>0</v>
      </c>
      <c r="U101" s="147">
        <f t="shared" si="49"/>
        <v>26190</v>
      </c>
      <c r="V101" s="147">
        <f t="shared" si="49"/>
        <v>6915.3019999999997</v>
      </c>
      <c r="W101" s="147">
        <f t="shared" si="49"/>
        <v>24468.5</v>
      </c>
      <c r="X101" s="147">
        <f t="shared" si="49"/>
        <v>19274.244999999999</v>
      </c>
      <c r="Y101" s="147">
        <f t="shared" si="49"/>
        <v>5194.2549999999992</v>
      </c>
      <c r="Z101" s="147">
        <f t="shared" si="49"/>
        <v>0</v>
      </c>
      <c r="AA101" s="147">
        <f t="shared" si="49"/>
        <v>0</v>
      </c>
      <c r="AB101" s="147">
        <f t="shared" si="49"/>
        <v>0</v>
      </c>
      <c r="AC101" s="147">
        <f t="shared" si="49"/>
        <v>0</v>
      </c>
      <c r="AD101" s="147">
        <f t="shared" si="49"/>
        <v>0</v>
      </c>
      <c r="AE101" s="147">
        <f t="shared" si="49"/>
        <v>13796</v>
      </c>
      <c r="AF101" s="147">
        <f t="shared" si="49"/>
        <v>0</v>
      </c>
      <c r="AG101" s="147">
        <f t="shared" si="49"/>
        <v>13796</v>
      </c>
      <c r="AH101" s="147">
        <f t="shared" si="49"/>
        <v>13796</v>
      </c>
      <c r="AI101" s="147">
        <f t="shared" si="49"/>
        <v>0</v>
      </c>
      <c r="AJ101" s="147">
        <f t="shared" si="49"/>
        <v>12354</v>
      </c>
      <c r="AK101" s="147">
        <f t="shared" si="49"/>
        <v>0</v>
      </c>
      <c r="AL101" s="147">
        <f t="shared" si="49"/>
        <v>12354</v>
      </c>
      <c r="AM101" s="147">
        <f t="shared" si="49"/>
        <v>12354</v>
      </c>
      <c r="AN101" s="147">
        <f t="shared" si="49"/>
        <v>0</v>
      </c>
      <c r="AO101" s="12"/>
    </row>
    <row r="102" spans="1:42" s="74" customFormat="1" ht="57" customHeight="1">
      <c r="A102" s="129" t="s">
        <v>93</v>
      </c>
      <c r="B102" s="352" t="s">
        <v>96</v>
      </c>
      <c r="C102" s="130"/>
      <c r="D102" s="130"/>
      <c r="E102" s="435"/>
      <c r="F102" s="435"/>
      <c r="G102" s="129"/>
      <c r="H102" s="436"/>
      <c r="I102" s="43">
        <f>SUBTOTAL(9,I103:I115)</f>
        <v>77900</v>
      </c>
      <c r="J102" s="43">
        <f t="shared" ref="J102:AN102" si="50">SUBTOTAL(9,J103:J115)</f>
        <v>52340</v>
      </c>
      <c r="K102" s="43">
        <f t="shared" si="50"/>
        <v>300</v>
      </c>
      <c r="L102" s="43">
        <f t="shared" si="50"/>
        <v>0</v>
      </c>
      <c r="M102" s="43">
        <f t="shared" si="50"/>
        <v>52340</v>
      </c>
      <c r="N102" s="43">
        <f t="shared" si="50"/>
        <v>0</v>
      </c>
      <c r="O102" s="43">
        <f t="shared" si="50"/>
        <v>0</v>
      </c>
      <c r="P102" s="43">
        <f t="shared" si="50"/>
        <v>0</v>
      </c>
      <c r="Q102" s="43">
        <f t="shared" si="50"/>
        <v>0</v>
      </c>
      <c r="R102" s="43">
        <f t="shared" si="50"/>
        <v>0</v>
      </c>
      <c r="S102" s="43">
        <f t="shared" si="50"/>
        <v>0</v>
      </c>
      <c r="T102" s="43">
        <f t="shared" si="50"/>
        <v>0</v>
      </c>
      <c r="U102" s="43">
        <f t="shared" si="50"/>
        <v>26190</v>
      </c>
      <c r="V102" s="43">
        <f t="shared" si="50"/>
        <v>6915.3019999999997</v>
      </c>
      <c r="W102" s="43">
        <f t="shared" si="50"/>
        <v>24468.5</v>
      </c>
      <c r="X102" s="43">
        <f t="shared" si="50"/>
        <v>19274.244999999999</v>
      </c>
      <c r="Y102" s="43">
        <f t="shared" si="50"/>
        <v>5194.2549999999992</v>
      </c>
      <c r="Z102" s="43">
        <f t="shared" si="50"/>
        <v>0</v>
      </c>
      <c r="AA102" s="43">
        <f t="shared" si="50"/>
        <v>0</v>
      </c>
      <c r="AB102" s="43">
        <f t="shared" si="50"/>
        <v>0</v>
      </c>
      <c r="AC102" s="43">
        <f t="shared" si="50"/>
        <v>0</v>
      </c>
      <c r="AD102" s="43">
        <f t="shared" si="50"/>
        <v>0</v>
      </c>
      <c r="AE102" s="43">
        <f t="shared" si="50"/>
        <v>13796</v>
      </c>
      <c r="AF102" s="43">
        <f t="shared" si="50"/>
        <v>0</v>
      </c>
      <c r="AG102" s="43">
        <f t="shared" si="50"/>
        <v>13796</v>
      </c>
      <c r="AH102" s="43">
        <f t="shared" si="50"/>
        <v>13796</v>
      </c>
      <c r="AI102" s="43">
        <f t="shared" si="50"/>
        <v>0</v>
      </c>
      <c r="AJ102" s="43">
        <f t="shared" si="50"/>
        <v>12354</v>
      </c>
      <c r="AK102" s="43">
        <f t="shared" si="50"/>
        <v>0</v>
      </c>
      <c r="AL102" s="43">
        <f t="shared" si="50"/>
        <v>12354</v>
      </c>
      <c r="AM102" s="43">
        <f t="shared" si="50"/>
        <v>12354</v>
      </c>
      <c r="AN102" s="43">
        <f t="shared" si="50"/>
        <v>0</v>
      </c>
      <c r="AO102" s="436"/>
    </row>
    <row r="103" spans="1:42" s="72" customFormat="1" ht="94.5" customHeight="1">
      <c r="A103" s="10">
        <v>1</v>
      </c>
      <c r="B103" s="443" t="s">
        <v>286</v>
      </c>
      <c r="C103" s="39" t="s">
        <v>43</v>
      </c>
      <c r="D103" s="39" t="s">
        <v>287</v>
      </c>
      <c r="E103" s="12">
        <v>2023</v>
      </c>
      <c r="F103" s="12">
        <v>2025</v>
      </c>
      <c r="G103" s="39" t="s">
        <v>288</v>
      </c>
      <c r="H103" s="438" t="s">
        <v>289</v>
      </c>
      <c r="I103" s="148">
        <v>6000</v>
      </c>
      <c r="J103" s="148">
        <v>6000</v>
      </c>
      <c r="K103" s="40"/>
      <c r="L103" s="40"/>
      <c r="M103" s="40">
        <v>6000</v>
      </c>
      <c r="N103" s="40"/>
      <c r="O103" s="40"/>
      <c r="P103" s="40"/>
      <c r="Q103" s="40"/>
      <c r="R103" s="40"/>
      <c r="S103" s="40"/>
      <c r="T103" s="40"/>
      <c r="U103" s="40"/>
      <c r="V103" s="40"/>
      <c r="W103" s="40"/>
      <c r="X103" s="40"/>
      <c r="Y103" s="40"/>
      <c r="Z103" s="40"/>
      <c r="AA103" s="40"/>
      <c r="AB103" s="40"/>
      <c r="AC103" s="40"/>
      <c r="AD103" s="40"/>
      <c r="AE103" s="40">
        <v>3500</v>
      </c>
      <c r="AF103" s="40"/>
      <c r="AG103" s="40">
        <f>+AH103+AI103</f>
        <v>3500</v>
      </c>
      <c r="AH103" s="40">
        <v>3500</v>
      </c>
      <c r="AI103" s="40"/>
      <c r="AJ103" s="40">
        <f>M103-AE103</f>
        <v>2500</v>
      </c>
      <c r="AK103" s="40"/>
      <c r="AL103" s="40">
        <f>SUM(AM103:AN103)</f>
        <v>2500</v>
      </c>
      <c r="AM103" s="40">
        <f>AJ103</f>
        <v>2500</v>
      </c>
      <c r="AN103" s="40"/>
      <c r="AO103" s="12"/>
    </row>
    <row r="104" spans="1:42" s="72" customFormat="1" ht="102" customHeight="1">
      <c r="A104" s="10">
        <v>2</v>
      </c>
      <c r="B104" s="443" t="s">
        <v>290</v>
      </c>
      <c r="C104" s="39" t="s">
        <v>43</v>
      </c>
      <c r="D104" s="39" t="s">
        <v>287</v>
      </c>
      <c r="E104" s="12">
        <v>2023</v>
      </c>
      <c r="F104" s="12">
        <v>2025</v>
      </c>
      <c r="G104" s="39" t="s">
        <v>291</v>
      </c>
      <c r="H104" s="438" t="s">
        <v>292</v>
      </c>
      <c r="I104" s="148">
        <v>5100</v>
      </c>
      <c r="J104" s="148">
        <v>5100</v>
      </c>
      <c r="K104" s="40"/>
      <c r="L104" s="40"/>
      <c r="M104" s="40">
        <v>5100</v>
      </c>
      <c r="N104" s="40"/>
      <c r="O104" s="40"/>
      <c r="P104" s="40"/>
      <c r="Q104" s="40"/>
      <c r="R104" s="40"/>
      <c r="S104" s="40"/>
      <c r="T104" s="40"/>
      <c r="U104" s="40"/>
      <c r="V104" s="40"/>
      <c r="W104" s="40"/>
      <c r="X104" s="40"/>
      <c r="Y104" s="40"/>
      <c r="Z104" s="40"/>
      <c r="AA104" s="40"/>
      <c r="AB104" s="40"/>
      <c r="AC104" s="40"/>
      <c r="AD104" s="40"/>
      <c r="AE104" s="40">
        <v>2500</v>
      </c>
      <c r="AF104" s="40"/>
      <c r="AG104" s="40">
        <f t="shared" ref="AG104:AG108" si="51">+AH104+AI104</f>
        <v>2500</v>
      </c>
      <c r="AH104" s="40">
        <v>2500</v>
      </c>
      <c r="AI104" s="40"/>
      <c r="AJ104" s="40">
        <f t="shared" ref="AJ104:AJ108" si="52">M104-AE104</f>
        <v>2600</v>
      </c>
      <c r="AK104" s="40"/>
      <c r="AL104" s="40">
        <f t="shared" ref="AL104:AL108" si="53">SUM(AM104:AN104)</f>
        <v>2600</v>
      </c>
      <c r="AM104" s="40">
        <f t="shared" ref="AM104:AM108" si="54">AJ104</f>
        <v>2600</v>
      </c>
      <c r="AN104" s="40"/>
      <c r="AO104" s="12"/>
    </row>
    <row r="105" spans="1:42" s="72" customFormat="1" ht="67.5" customHeight="1">
      <c r="A105" s="10">
        <v>3</v>
      </c>
      <c r="B105" s="443" t="s">
        <v>293</v>
      </c>
      <c r="C105" s="39" t="s">
        <v>43</v>
      </c>
      <c r="D105" s="39" t="s">
        <v>287</v>
      </c>
      <c r="E105" s="12">
        <v>2023</v>
      </c>
      <c r="F105" s="12">
        <v>2025</v>
      </c>
      <c r="G105" s="39" t="s">
        <v>294</v>
      </c>
      <c r="H105" s="438" t="s">
        <v>295</v>
      </c>
      <c r="I105" s="148">
        <v>6000</v>
      </c>
      <c r="J105" s="148">
        <v>6000</v>
      </c>
      <c r="K105" s="40"/>
      <c r="L105" s="40"/>
      <c r="M105" s="40">
        <v>6000</v>
      </c>
      <c r="N105" s="40"/>
      <c r="O105" s="40"/>
      <c r="P105" s="40"/>
      <c r="Q105" s="40"/>
      <c r="R105" s="40"/>
      <c r="S105" s="40"/>
      <c r="T105" s="40"/>
      <c r="U105" s="40"/>
      <c r="V105" s="40"/>
      <c r="W105" s="40"/>
      <c r="X105" s="40"/>
      <c r="Y105" s="40"/>
      <c r="Z105" s="40"/>
      <c r="AA105" s="40"/>
      <c r="AB105" s="40"/>
      <c r="AC105" s="40"/>
      <c r="AD105" s="40"/>
      <c r="AE105" s="40">
        <v>3000</v>
      </c>
      <c r="AF105" s="40"/>
      <c r="AG105" s="40">
        <f t="shared" si="51"/>
        <v>3000</v>
      </c>
      <c r="AH105" s="40">
        <v>3000</v>
      </c>
      <c r="AI105" s="40"/>
      <c r="AJ105" s="40">
        <f t="shared" si="52"/>
        <v>3000</v>
      </c>
      <c r="AK105" s="40"/>
      <c r="AL105" s="40">
        <f t="shared" si="53"/>
        <v>3000</v>
      </c>
      <c r="AM105" s="40">
        <f t="shared" si="54"/>
        <v>3000</v>
      </c>
      <c r="AN105" s="40"/>
      <c r="AO105" s="12"/>
    </row>
    <row r="106" spans="1:42" s="72" customFormat="1" ht="67.5" customHeight="1">
      <c r="A106" s="10">
        <v>4</v>
      </c>
      <c r="B106" s="443" t="s">
        <v>296</v>
      </c>
      <c r="C106" s="39" t="s">
        <v>43</v>
      </c>
      <c r="D106" s="39" t="s">
        <v>287</v>
      </c>
      <c r="E106" s="12">
        <v>2023</v>
      </c>
      <c r="F106" s="12">
        <v>2025</v>
      </c>
      <c r="G106" s="39" t="s">
        <v>297</v>
      </c>
      <c r="H106" s="438" t="s">
        <v>298</v>
      </c>
      <c r="I106" s="148">
        <v>1900</v>
      </c>
      <c r="J106" s="148">
        <v>1900</v>
      </c>
      <c r="K106" s="40"/>
      <c r="L106" s="40"/>
      <c r="M106" s="40">
        <v>1900</v>
      </c>
      <c r="N106" s="40"/>
      <c r="O106" s="40"/>
      <c r="P106" s="40"/>
      <c r="Q106" s="40"/>
      <c r="R106" s="40"/>
      <c r="S106" s="40"/>
      <c r="T106" s="40"/>
      <c r="U106" s="40"/>
      <c r="V106" s="40"/>
      <c r="W106" s="40"/>
      <c r="X106" s="40"/>
      <c r="Y106" s="40"/>
      <c r="Z106" s="40"/>
      <c r="AA106" s="40"/>
      <c r="AB106" s="40"/>
      <c r="AC106" s="40"/>
      <c r="AD106" s="40"/>
      <c r="AE106" s="40">
        <v>1805</v>
      </c>
      <c r="AF106" s="40"/>
      <c r="AG106" s="40">
        <f t="shared" si="51"/>
        <v>1805</v>
      </c>
      <c r="AH106" s="40">
        <v>1805</v>
      </c>
      <c r="AI106" s="40"/>
      <c r="AJ106" s="40">
        <f t="shared" si="52"/>
        <v>95</v>
      </c>
      <c r="AK106" s="40"/>
      <c r="AL106" s="40">
        <f t="shared" si="53"/>
        <v>95</v>
      </c>
      <c r="AM106" s="40">
        <f t="shared" si="54"/>
        <v>95</v>
      </c>
      <c r="AN106" s="40"/>
      <c r="AO106" s="12"/>
    </row>
    <row r="107" spans="1:42" s="72" customFormat="1" ht="67.5" customHeight="1">
      <c r="A107" s="10">
        <v>5</v>
      </c>
      <c r="B107" s="443" t="s">
        <v>299</v>
      </c>
      <c r="C107" s="39" t="s">
        <v>43</v>
      </c>
      <c r="D107" s="39" t="s">
        <v>300</v>
      </c>
      <c r="E107" s="12">
        <v>2023</v>
      </c>
      <c r="F107" s="12">
        <v>2025</v>
      </c>
      <c r="G107" s="39" t="s">
        <v>301</v>
      </c>
      <c r="H107" s="438" t="s">
        <v>302</v>
      </c>
      <c r="I107" s="148">
        <v>3200</v>
      </c>
      <c r="J107" s="148">
        <v>3200</v>
      </c>
      <c r="K107" s="40"/>
      <c r="L107" s="40"/>
      <c r="M107" s="40">
        <v>3200</v>
      </c>
      <c r="N107" s="40"/>
      <c r="O107" s="40"/>
      <c r="P107" s="40"/>
      <c r="Q107" s="40"/>
      <c r="R107" s="40"/>
      <c r="S107" s="40"/>
      <c r="T107" s="40"/>
      <c r="U107" s="40"/>
      <c r="V107" s="40"/>
      <c r="W107" s="40"/>
      <c r="X107" s="40"/>
      <c r="Y107" s="40"/>
      <c r="Z107" s="40"/>
      <c r="AA107" s="40"/>
      <c r="AB107" s="40"/>
      <c r="AC107" s="40"/>
      <c r="AD107" s="40"/>
      <c r="AE107" s="40">
        <v>1500</v>
      </c>
      <c r="AF107" s="40"/>
      <c r="AG107" s="40">
        <f t="shared" si="51"/>
        <v>1500</v>
      </c>
      <c r="AH107" s="40">
        <v>1500</v>
      </c>
      <c r="AI107" s="40"/>
      <c r="AJ107" s="40">
        <f t="shared" si="52"/>
        <v>1700</v>
      </c>
      <c r="AK107" s="40"/>
      <c r="AL107" s="40">
        <f t="shared" si="53"/>
        <v>1700</v>
      </c>
      <c r="AM107" s="40">
        <f t="shared" si="54"/>
        <v>1700</v>
      </c>
      <c r="AN107" s="40"/>
      <c r="AO107" s="12"/>
    </row>
    <row r="108" spans="1:42" s="72" customFormat="1" ht="67.5" customHeight="1">
      <c r="A108" s="10">
        <v>6</v>
      </c>
      <c r="B108" s="443" t="s">
        <v>303</v>
      </c>
      <c r="C108" s="39" t="s">
        <v>43</v>
      </c>
      <c r="D108" s="39" t="s">
        <v>304</v>
      </c>
      <c r="E108" s="12">
        <v>2023</v>
      </c>
      <c r="F108" s="12">
        <v>2025</v>
      </c>
      <c r="G108" s="39" t="s">
        <v>305</v>
      </c>
      <c r="H108" s="438" t="s">
        <v>306</v>
      </c>
      <c r="I108" s="148">
        <v>2800</v>
      </c>
      <c r="J108" s="148">
        <v>2800</v>
      </c>
      <c r="K108" s="40"/>
      <c r="L108" s="40"/>
      <c r="M108" s="40">
        <v>2800</v>
      </c>
      <c r="N108" s="40"/>
      <c r="O108" s="40"/>
      <c r="P108" s="40"/>
      <c r="Q108" s="40"/>
      <c r="R108" s="40"/>
      <c r="S108" s="40"/>
      <c r="T108" s="40"/>
      <c r="U108" s="40"/>
      <c r="V108" s="40"/>
      <c r="W108" s="40"/>
      <c r="X108" s="40"/>
      <c r="Y108" s="40"/>
      <c r="Z108" s="40"/>
      <c r="AA108" s="40"/>
      <c r="AB108" s="40"/>
      <c r="AC108" s="40"/>
      <c r="AD108" s="40"/>
      <c r="AE108" s="40">
        <v>1491</v>
      </c>
      <c r="AF108" s="40"/>
      <c r="AG108" s="40">
        <f t="shared" si="51"/>
        <v>1491</v>
      </c>
      <c r="AH108" s="40">
        <v>1491</v>
      </c>
      <c r="AI108" s="40"/>
      <c r="AJ108" s="40">
        <f t="shared" si="52"/>
        <v>1309</v>
      </c>
      <c r="AK108" s="40"/>
      <c r="AL108" s="40">
        <f t="shared" si="53"/>
        <v>1309</v>
      </c>
      <c r="AM108" s="40">
        <f t="shared" si="54"/>
        <v>1309</v>
      </c>
      <c r="AN108" s="40"/>
      <c r="AO108" s="12"/>
    </row>
    <row r="109" spans="1:42" s="72" customFormat="1" ht="81.75" customHeight="1">
      <c r="A109" s="10">
        <v>7</v>
      </c>
      <c r="B109" s="444" t="s">
        <v>307</v>
      </c>
      <c r="C109" s="39" t="s">
        <v>43</v>
      </c>
      <c r="D109" s="39" t="s">
        <v>308</v>
      </c>
      <c r="E109" s="12">
        <v>2022</v>
      </c>
      <c r="F109" s="12">
        <v>2023</v>
      </c>
      <c r="G109" s="39" t="s">
        <v>309</v>
      </c>
      <c r="H109" s="434" t="s">
        <v>310</v>
      </c>
      <c r="I109" s="445">
        <v>14900</v>
      </c>
      <c r="J109" s="445">
        <v>14155</v>
      </c>
      <c r="K109" s="40"/>
      <c r="L109" s="40"/>
      <c r="M109" s="445">
        <v>14155</v>
      </c>
      <c r="N109" s="40"/>
      <c r="O109" s="40"/>
      <c r="P109" s="40"/>
      <c r="Q109" s="40"/>
      <c r="R109" s="40"/>
      <c r="S109" s="40"/>
      <c r="T109" s="40"/>
      <c r="U109" s="40">
        <v>14155</v>
      </c>
      <c r="V109" s="40">
        <v>3934.8939999999998</v>
      </c>
      <c r="W109" s="40">
        <f>+X109+Y109</f>
        <v>13587.338</v>
      </c>
      <c r="X109" s="40">
        <v>10220.1</v>
      </c>
      <c r="Y109" s="40">
        <v>3367.2379999999998</v>
      </c>
      <c r="Z109" s="40"/>
      <c r="AA109" s="40"/>
      <c r="AB109" s="40"/>
      <c r="AC109" s="40"/>
      <c r="AD109" s="40"/>
      <c r="AE109" s="40"/>
      <c r="AF109" s="40"/>
      <c r="AG109" s="40"/>
      <c r="AH109" s="40"/>
      <c r="AI109" s="40"/>
      <c r="AJ109" s="40"/>
      <c r="AK109" s="40"/>
      <c r="AL109" s="40"/>
      <c r="AM109" s="40"/>
      <c r="AN109" s="40"/>
      <c r="AO109" s="11"/>
    </row>
    <row r="110" spans="1:42" s="72" customFormat="1" ht="57" customHeight="1">
      <c r="A110" s="10">
        <v>8</v>
      </c>
      <c r="B110" s="444" t="s">
        <v>311</v>
      </c>
      <c r="C110" s="39" t="s">
        <v>43</v>
      </c>
      <c r="D110" s="39" t="s">
        <v>312</v>
      </c>
      <c r="E110" s="12">
        <v>2022</v>
      </c>
      <c r="F110" s="12">
        <v>2023</v>
      </c>
      <c r="G110" s="39" t="s">
        <v>313</v>
      </c>
      <c r="H110" s="434" t="s">
        <v>314</v>
      </c>
      <c r="I110" s="445">
        <v>6150</v>
      </c>
      <c r="J110" s="423">
        <v>6185</v>
      </c>
      <c r="K110" s="40"/>
      <c r="L110" s="40"/>
      <c r="M110" s="423">
        <v>6185</v>
      </c>
      <c r="N110" s="40"/>
      <c r="O110" s="40"/>
      <c r="P110" s="40"/>
      <c r="Q110" s="40"/>
      <c r="R110" s="40"/>
      <c r="S110" s="40"/>
      <c r="T110" s="40"/>
      <c r="U110" s="423">
        <v>6185</v>
      </c>
      <c r="V110" s="40">
        <v>2207.953</v>
      </c>
      <c r="W110" s="40">
        <f t="shared" ref="W110:W111" si="55">+X110+Y110</f>
        <v>5647.7820000000002</v>
      </c>
      <c r="X110" s="40">
        <v>3977</v>
      </c>
      <c r="Y110" s="40">
        <v>1670.7819999999999</v>
      </c>
      <c r="Z110" s="40"/>
      <c r="AA110" s="40"/>
      <c r="AB110" s="40"/>
      <c r="AC110" s="40"/>
      <c r="AD110" s="40"/>
      <c r="AE110" s="40"/>
      <c r="AF110" s="40"/>
      <c r="AG110" s="40"/>
      <c r="AH110" s="40"/>
      <c r="AI110" s="40"/>
      <c r="AJ110" s="40"/>
      <c r="AK110" s="40"/>
      <c r="AL110" s="40"/>
      <c r="AM110" s="40"/>
      <c r="AN110" s="40"/>
      <c r="AO110" s="39"/>
    </row>
    <row r="111" spans="1:42" s="72" customFormat="1" ht="58.5" customHeight="1">
      <c r="A111" s="10">
        <v>9</v>
      </c>
      <c r="B111" s="444" t="s">
        <v>315</v>
      </c>
      <c r="C111" s="39" t="s">
        <v>43</v>
      </c>
      <c r="D111" s="39" t="s">
        <v>287</v>
      </c>
      <c r="E111" s="12">
        <v>2022</v>
      </c>
      <c r="F111" s="12">
        <v>2023</v>
      </c>
      <c r="G111" s="39" t="s">
        <v>316</v>
      </c>
      <c r="H111" s="434" t="s">
        <v>317</v>
      </c>
      <c r="I111" s="445">
        <v>1950</v>
      </c>
      <c r="J111" s="445">
        <v>1850</v>
      </c>
      <c r="K111" s="40"/>
      <c r="L111" s="40"/>
      <c r="M111" s="40">
        <v>1850</v>
      </c>
      <c r="N111" s="40"/>
      <c r="O111" s="40"/>
      <c r="P111" s="40"/>
      <c r="Q111" s="40"/>
      <c r="R111" s="40"/>
      <c r="S111" s="40"/>
      <c r="T111" s="40"/>
      <c r="U111" s="40">
        <v>1850</v>
      </c>
      <c r="V111" s="40">
        <v>43.6</v>
      </c>
      <c r="W111" s="40">
        <f t="shared" si="55"/>
        <v>1806</v>
      </c>
      <c r="X111" s="40">
        <v>1806</v>
      </c>
      <c r="Y111" s="40"/>
      <c r="Z111" s="40"/>
      <c r="AA111" s="40"/>
      <c r="AB111" s="40"/>
      <c r="AC111" s="40"/>
      <c r="AD111" s="40"/>
      <c r="AE111" s="40"/>
      <c r="AF111" s="40"/>
      <c r="AG111" s="40"/>
      <c r="AH111" s="40"/>
      <c r="AI111" s="40"/>
      <c r="AJ111" s="40"/>
      <c r="AK111" s="40"/>
      <c r="AL111" s="40"/>
      <c r="AM111" s="40"/>
      <c r="AN111" s="40"/>
      <c r="AO111" s="39"/>
    </row>
    <row r="112" spans="1:42" s="13" customFormat="1" ht="66.75" customHeight="1">
      <c r="A112" s="10">
        <v>10</v>
      </c>
      <c r="B112" s="11" t="s">
        <v>321</v>
      </c>
      <c r="C112" s="11" t="s">
        <v>263</v>
      </c>
      <c r="D112" s="39" t="s">
        <v>322</v>
      </c>
      <c r="E112" s="10">
        <v>2020</v>
      </c>
      <c r="F112" s="10">
        <v>2022</v>
      </c>
      <c r="G112" s="39" t="s">
        <v>340</v>
      </c>
      <c r="H112" s="39" t="s">
        <v>323</v>
      </c>
      <c r="I112" s="42">
        <v>14000</v>
      </c>
      <c r="J112" s="42">
        <v>2000</v>
      </c>
      <c r="K112" s="42">
        <v>100</v>
      </c>
      <c r="L112" s="42"/>
      <c r="M112" s="42">
        <v>2000</v>
      </c>
      <c r="N112" s="42"/>
      <c r="O112" s="42"/>
      <c r="P112" s="42"/>
      <c r="Q112" s="42"/>
      <c r="R112" s="42"/>
      <c r="S112" s="42"/>
      <c r="T112" s="42"/>
      <c r="U112" s="42">
        <v>2000</v>
      </c>
      <c r="V112" s="42"/>
      <c r="W112" s="42">
        <v>2000</v>
      </c>
      <c r="X112" s="42">
        <v>2000</v>
      </c>
      <c r="Y112" s="42"/>
      <c r="Z112" s="42"/>
      <c r="AA112" s="40"/>
      <c r="AB112" s="42"/>
      <c r="AC112" s="42"/>
      <c r="AD112" s="42"/>
      <c r="AE112" s="42"/>
      <c r="AF112" s="42"/>
      <c r="AG112" s="42"/>
      <c r="AH112" s="42"/>
      <c r="AI112" s="42"/>
      <c r="AJ112" s="42"/>
      <c r="AK112" s="42"/>
      <c r="AL112" s="42"/>
      <c r="AM112" s="42"/>
      <c r="AN112" s="42"/>
      <c r="AO112" s="12"/>
      <c r="AP112" s="63"/>
    </row>
    <row r="113" spans="1:41" s="13" customFormat="1" ht="66.75" customHeight="1">
      <c r="A113" s="10">
        <v>11</v>
      </c>
      <c r="B113" s="11" t="s">
        <v>318</v>
      </c>
      <c r="C113" s="11" t="s">
        <v>263</v>
      </c>
      <c r="D113" s="39" t="s">
        <v>319</v>
      </c>
      <c r="E113" s="10">
        <v>2021</v>
      </c>
      <c r="F113" s="10">
        <v>2023</v>
      </c>
      <c r="G113" s="39" t="s">
        <v>353</v>
      </c>
      <c r="H113" s="39" t="s">
        <v>320</v>
      </c>
      <c r="I113" s="42">
        <v>12000</v>
      </c>
      <c r="J113" s="42">
        <v>2000</v>
      </c>
      <c r="K113" s="42">
        <v>200</v>
      </c>
      <c r="L113" s="42"/>
      <c r="M113" s="42">
        <v>2000</v>
      </c>
      <c r="N113" s="42"/>
      <c r="O113" s="42"/>
      <c r="P113" s="42"/>
      <c r="Q113" s="42"/>
      <c r="R113" s="42"/>
      <c r="S113" s="42"/>
      <c r="T113" s="42"/>
      <c r="U113" s="42">
        <v>2000</v>
      </c>
      <c r="V113" s="42">
        <v>728.85500000000002</v>
      </c>
      <c r="W113" s="42">
        <f>X113+Y113</f>
        <v>1427.38</v>
      </c>
      <c r="X113" s="42">
        <v>1271.145</v>
      </c>
      <c r="Y113" s="42">
        <v>156.23500000000001</v>
      </c>
      <c r="Z113" s="41"/>
      <c r="AA113" s="40"/>
      <c r="AB113" s="41"/>
      <c r="AC113" s="41"/>
      <c r="AD113" s="42"/>
      <c r="AE113" s="42"/>
      <c r="AF113" s="42"/>
      <c r="AG113" s="42"/>
      <c r="AH113" s="42"/>
      <c r="AI113" s="42"/>
      <c r="AJ113" s="42"/>
      <c r="AK113" s="42"/>
      <c r="AL113" s="42"/>
      <c r="AM113" s="42"/>
      <c r="AN113" s="42"/>
      <c r="AO113" s="12"/>
    </row>
    <row r="114" spans="1:41" s="72" customFormat="1" ht="36.75" customHeight="1">
      <c r="A114" s="10">
        <v>12</v>
      </c>
      <c r="B114" s="444" t="s">
        <v>378</v>
      </c>
      <c r="C114" s="39"/>
      <c r="D114" s="39"/>
      <c r="E114" s="12"/>
      <c r="F114" s="12"/>
      <c r="G114" s="39"/>
      <c r="H114" s="434"/>
      <c r="I114" s="445">
        <v>2100</v>
      </c>
      <c r="J114" s="445">
        <v>600</v>
      </c>
      <c r="K114" s="40"/>
      <c r="L114" s="40"/>
      <c r="M114" s="445">
        <v>600</v>
      </c>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45">
        <v>600</v>
      </c>
      <c r="AK114" s="40"/>
      <c r="AL114" s="445">
        <v>600</v>
      </c>
      <c r="AM114" s="445">
        <v>600</v>
      </c>
      <c r="AN114" s="40"/>
      <c r="AO114" s="11"/>
    </row>
    <row r="115" spans="1:41" s="72" customFormat="1" ht="36.75" customHeight="1">
      <c r="A115" s="10">
        <v>13</v>
      </c>
      <c r="B115" s="444" t="s">
        <v>379</v>
      </c>
      <c r="C115" s="39"/>
      <c r="D115" s="39"/>
      <c r="E115" s="12"/>
      <c r="F115" s="12"/>
      <c r="G115" s="39"/>
      <c r="H115" s="434"/>
      <c r="I115" s="445">
        <v>1800</v>
      </c>
      <c r="J115" s="445">
        <v>550</v>
      </c>
      <c r="K115" s="40"/>
      <c r="L115" s="40"/>
      <c r="M115" s="445">
        <v>550</v>
      </c>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45">
        <v>550</v>
      </c>
      <c r="AK115" s="40"/>
      <c r="AL115" s="445">
        <v>550</v>
      </c>
      <c r="AM115" s="445">
        <v>550</v>
      </c>
      <c r="AN115" s="40"/>
      <c r="AO115" s="11"/>
    </row>
    <row r="116" spans="1:41" s="72" customFormat="1" ht="33" customHeight="1">
      <c r="A116" s="6" t="s">
        <v>36</v>
      </c>
      <c r="B116" s="7" t="s">
        <v>48</v>
      </c>
      <c r="C116" s="39"/>
      <c r="D116" s="10"/>
      <c r="E116" s="12"/>
      <c r="F116" s="12"/>
      <c r="G116" s="10"/>
      <c r="H116" s="12"/>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12"/>
    </row>
    <row r="120" spans="1:41" ht="15.75" customHeight="1"/>
    <row r="122" spans="1:41" ht="15.75" customHeight="1"/>
    <row r="123" spans="1:41" ht="15.75" customHeight="1"/>
    <row r="124" spans="1:41" ht="15.75" customHeight="1"/>
  </sheetData>
  <mergeCells count="72">
    <mergeCell ref="A1:AO1"/>
    <mergeCell ref="A2:AO2"/>
    <mergeCell ref="A3:AO3"/>
    <mergeCell ref="A4:AO4"/>
    <mergeCell ref="A5:A11"/>
    <mergeCell ref="B5:B11"/>
    <mergeCell ref="C5:C11"/>
    <mergeCell ref="D5:D11"/>
    <mergeCell ref="E5:F6"/>
    <mergeCell ref="G5:G11"/>
    <mergeCell ref="M5:O6"/>
    <mergeCell ref="P5:AN5"/>
    <mergeCell ref="AO5:AO11"/>
    <mergeCell ref="P6:T6"/>
    <mergeCell ref="U6:Y6"/>
    <mergeCell ref="Z6:AD6"/>
    <mergeCell ref="AE6:AI6"/>
    <mergeCell ref="AJ6:AN6"/>
    <mergeCell ref="L7:L11"/>
    <mergeCell ref="I8:I11"/>
    <mergeCell ref="J8:J11"/>
    <mergeCell ref="H5:J6"/>
    <mergeCell ref="K5:L6"/>
    <mergeCell ref="AL7:AN7"/>
    <mergeCell ref="M7:M11"/>
    <mergeCell ref="N7:O7"/>
    <mergeCell ref="P7:Q7"/>
    <mergeCell ref="R7:T7"/>
    <mergeCell ref="U7:V7"/>
    <mergeCell ref="W7:Y7"/>
    <mergeCell ref="N8:N11"/>
    <mergeCell ref="O8:O11"/>
    <mergeCell ref="E7:E11"/>
    <mergeCell ref="F7:F11"/>
    <mergeCell ref="H7:H11"/>
    <mergeCell ref="I7:J7"/>
    <mergeCell ref="K7:K11"/>
    <mergeCell ref="P8:P11"/>
    <mergeCell ref="Q8:Q11"/>
    <mergeCell ref="Z7:AA7"/>
    <mergeCell ref="AB7:AD7"/>
    <mergeCell ref="AE7:AF7"/>
    <mergeCell ref="R8:R11"/>
    <mergeCell ref="S8:T8"/>
    <mergeCell ref="U8:U11"/>
    <mergeCell ref="V8:V11"/>
    <mergeCell ref="W8:W11"/>
    <mergeCell ref="X8:Y8"/>
    <mergeCell ref="S9:S11"/>
    <mergeCell ref="T9:T11"/>
    <mergeCell ref="X9:X11"/>
    <mergeCell ref="Y9:Y11"/>
    <mergeCell ref="Z8:Z11"/>
    <mergeCell ref="AG7:AI7"/>
    <mergeCell ref="AJ7:AK7"/>
    <mergeCell ref="AF8:AF11"/>
    <mergeCell ref="AC9:AC11"/>
    <mergeCell ref="AD9:AD11"/>
    <mergeCell ref="AA8:AA11"/>
    <mergeCell ref="AB8:AB11"/>
    <mergeCell ref="AC8:AD8"/>
    <mergeCell ref="AE8:AE11"/>
    <mergeCell ref="AM8:AN8"/>
    <mergeCell ref="AH9:AH11"/>
    <mergeCell ref="AI9:AI11"/>
    <mergeCell ref="AM9:AM11"/>
    <mergeCell ref="AN9:AN11"/>
    <mergeCell ref="AG8:AG11"/>
    <mergeCell ref="AH8:AI8"/>
    <mergeCell ref="AJ8:AJ11"/>
    <mergeCell ref="AK8:AK11"/>
    <mergeCell ref="AL8:AL11"/>
  </mergeCells>
  <phoneticPr fontId="18" type="noConversion"/>
  <pageMargins left="0.19685039370078741" right="0.19685039370078741" top="0.39370078740157483" bottom="0.19685039370078741" header="0.31496062992125984" footer="0.31496062992125984"/>
  <pageSetup paperSize="9" scale="2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08"/>
  <sheetViews>
    <sheetView topLeftCell="A16" zoomScale="70" zoomScaleNormal="70" zoomScaleSheetLayoutView="25" workbookViewId="0">
      <selection activeCell="D19" sqref="A1:AN108"/>
    </sheetView>
  </sheetViews>
  <sheetFormatPr defaultColWidth="9.140625" defaultRowHeight="15.75"/>
  <cols>
    <col min="1" max="1" width="8.7109375" style="178" customWidth="1"/>
    <col min="2" max="2" width="39.85546875" style="173" customWidth="1"/>
    <col min="3" max="36" width="13.5703125" style="172" customWidth="1"/>
    <col min="37" max="39" width="13.5703125" style="172" hidden="1" customWidth="1"/>
    <col min="40" max="40" width="45.7109375" style="173" hidden="1" customWidth="1"/>
    <col min="41" max="44" width="0" style="173" hidden="1" customWidth="1"/>
    <col min="45" max="45" width="9.140625" style="173"/>
    <col min="46" max="47" width="14.140625" style="173" customWidth="1"/>
    <col min="48" max="16384" width="9.140625" style="173"/>
  </cols>
  <sheetData>
    <row r="1" spans="1:40" s="171" customFormat="1" ht="20.25">
      <c r="A1" s="357" t="s">
        <v>104</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8"/>
      <c r="AL1" s="358"/>
      <c r="AM1" s="358"/>
      <c r="AN1" s="359"/>
    </row>
    <row r="2" spans="1:40" ht="33" customHeight="1">
      <c r="A2" s="360" t="s">
        <v>108</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2"/>
      <c r="AL2" s="362"/>
      <c r="AM2" s="362"/>
      <c r="AN2" s="363"/>
    </row>
    <row r="3" spans="1:40">
      <c r="A3" s="364" t="str">
        <f>'Bieu TH 21-25'!A3:V3</f>
        <v>(Kèm theo Báo cáo số 448/BC-UBND ngày 10/9/2024 của UBND huyện Tuần Giáo)</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2"/>
      <c r="AL3" s="362"/>
      <c r="AM3" s="362"/>
      <c r="AN3" s="363"/>
    </row>
    <row r="4" spans="1:40">
      <c r="A4" s="365" t="s">
        <v>31</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2"/>
      <c r="AL4" s="362"/>
      <c r="AM4" s="362"/>
      <c r="AN4" s="363"/>
    </row>
    <row r="5" spans="1:40" s="171" customFormat="1" ht="15.75" customHeight="1">
      <c r="A5" s="366" t="s">
        <v>0</v>
      </c>
      <c r="B5" s="366" t="s">
        <v>1</v>
      </c>
      <c r="C5" s="367" t="s">
        <v>7</v>
      </c>
      <c r="D5" s="367"/>
      <c r="E5" s="367"/>
      <c r="F5" s="367" t="s">
        <v>71</v>
      </c>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8" t="s">
        <v>13</v>
      </c>
      <c r="AK5" s="367" t="s">
        <v>456</v>
      </c>
      <c r="AL5" s="367"/>
      <c r="AM5" s="367"/>
      <c r="AN5" s="359"/>
    </row>
    <row r="6" spans="1:40" s="171" customFormat="1" ht="36.75" customHeight="1">
      <c r="A6" s="366"/>
      <c r="B6" s="366"/>
      <c r="C6" s="367"/>
      <c r="D6" s="367"/>
      <c r="E6" s="367"/>
      <c r="F6" s="367" t="s">
        <v>8</v>
      </c>
      <c r="G6" s="367"/>
      <c r="H6" s="367"/>
      <c r="I6" s="367"/>
      <c r="J6" s="367"/>
      <c r="K6" s="367"/>
      <c r="L6" s="367" t="s">
        <v>9</v>
      </c>
      <c r="M6" s="367"/>
      <c r="N6" s="367"/>
      <c r="O6" s="367"/>
      <c r="P6" s="367"/>
      <c r="Q6" s="367"/>
      <c r="R6" s="367" t="s">
        <v>10</v>
      </c>
      <c r="S6" s="367"/>
      <c r="T6" s="367"/>
      <c r="U6" s="367"/>
      <c r="V6" s="367"/>
      <c r="W6" s="367"/>
      <c r="X6" s="367" t="s">
        <v>11</v>
      </c>
      <c r="Y6" s="367"/>
      <c r="Z6" s="367"/>
      <c r="AA6" s="367"/>
      <c r="AB6" s="367"/>
      <c r="AC6" s="367"/>
      <c r="AD6" s="367" t="s">
        <v>12</v>
      </c>
      <c r="AE6" s="367"/>
      <c r="AF6" s="367"/>
      <c r="AG6" s="367"/>
      <c r="AH6" s="367"/>
      <c r="AI6" s="367"/>
      <c r="AJ6" s="368"/>
      <c r="AK6" s="367"/>
      <c r="AL6" s="367"/>
      <c r="AM6" s="367"/>
      <c r="AN6" s="359"/>
    </row>
    <row r="7" spans="1:40" s="171" customFormat="1" ht="69.75" customHeight="1">
      <c r="A7" s="366"/>
      <c r="B7" s="366"/>
      <c r="C7" s="368" t="s">
        <v>23</v>
      </c>
      <c r="D7" s="369" t="s">
        <v>24</v>
      </c>
      <c r="E7" s="369"/>
      <c r="F7" s="367" t="s">
        <v>20</v>
      </c>
      <c r="G7" s="367"/>
      <c r="H7" s="367"/>
      <c r="I7" s="367" t="s">
        <v>110</v>
      </c>
      <c r="J7" s="367"/>
      <c r="K7" s="367"/>
      <c r="L7" s="367" t="s">
        <v>20</v>
      </c>
      <c r="M7" s="367"/>
      <c r="N7" s="367"/>
      <c r="O7" s="367" t="s">
        <v>111</v>
      </c>
      <c r="P7" s="367"/>
      <c r="Q7" s="367"/>
      <c r="R7" s="367" t="s">
        <v>20</v>
      </c>
      <c r="S7" s="367"/>
      <c r="T7" s="367"/>
      <c r="U7" s="367" t="s">
        <v>112</v>
      </c>
      <c r="V7" s="367"/>
      <c r="W7" s="367"/>
      <c r="X7" s="367" t="s">
        <v>20</v>
      </c>
      <c r="Y7" s="367"/>
      <c r="Z7" s="367"/>
      <c r="AA7" s="367" t="s">
        <v>113</v>
      </c>
      <c r="AB7" s="367"/>
      <c r="AC7" s="367"/>
      <c r="AD7" s="367" t="s">
        <v>22</v>
      </c>
      <c r="AE7" s="367"/>
      <c r="AF7" s="367"/>
      <c r="AG7" s="367" t="s">
        <v>114</v>
      </c>
      <c r="AH7" s="367"/>
      <c r="AI7" s="367"/>
      <c r="AJ7" s="368"/>
      <c r="AK7" s="367" t="s">
        <v>22</v>
      </c>
      <c r="AL7" s="367"/>
      <c r="AM7" s="367"/>
      <c r="AN7" s="359"/>
    </row>
    <row r="8" spans="1:40" ht="15.75" customHeight="1">
      <c r="A8" s="366"/>
      <c r="B8" s="366"/>
      <c r="C8" s="368"/>
      <c r="D8" s="368" t="s">
        <v>46</v>
      </c>
      <c r="E8" s="368" t="s">
        <v>47</v>
      </c>
      <c r="F8" s="368" t="s">
        <v>23</v>
      </c>
      <c r="G8" s="368" t="s">
        <v>24</v>
      </c>
      <c r="H8" s="368"/>
      <c r="I8" s="368" t="s">
        <v>23</v>
      </c>
      <c r="J8" s="368" t="s">
        <v>25</v>
      </c>
      <c r="K8" s="368"/>
      <c r="L8" s="368" t="s">
        <v>23</v>
      </c>
      <c r="M8" s="368" t="s">
        <v>24</v>
      </c>
      <c r="N8" s="368"/>
      <c r="O8" s="368" t="s">
        <v>23</v>
      </c>
      <c r="P8" s="368" t="s">
        <v>25</v>
      </c>
      <c r="Q8" s="368"/>
      <c r="R8" s="368" t="s">
        <v>23</v>
      </c>
      <c r="S8" s="368" t="s">
        <v>24</v>
      </c>
      <c r="T8" s="368"/>
      <c r="U8" s="368" t="s">
        <v>23</v>
      </c>
      <c r="V8" s="368" t="s">
        <v>25</v>
      </c>
      <c r="W8" s="368"/>
      <c r="X8" s="368" t="s">
        <v>23</v>
      </c>
      <c r="Y8" s="368" t="s">
        <v>24</v>
      </c>
      <c r="Z8" s="368"/>
      <c r="AA8" s="368" t="s">
        <v>23</v>
      </c>
      <c r="AB8" s="368" t="s">
        <v>25</v>
      </c>
      <c r="AC8" s="368"/>
      <c r="AD8" s="368" t="s">
        <v>23</v>
      </c>
      <c r="AE8" s="368" t="s">
        <v>24</v>
      </c>
      <c r="AF8" s="368"/>
      <c r="AG8" s="368" t="s">
        <v>23</v>
      </c>
      <c r="AH8" s="368" t="s">
        <v>25</v>
      </c>
      <c r="AI8" s="368"/>
      <c r="AJ8" s="368"/>
      <c r="AK8" s="368" t="s">
        <v>23</v>
      </c>
      <c r="AL8" s="368" t="s">
        <v>24</v>
      </c>
      <c r="AM8" s="368"/>
      <c r="AN8" s="363"/>
    </row>
    <row r="9" spans="1:40" ht="15.75" customHeight="1">
      <c r="A9" s="366"/>
      <c r="B9" s="366"/>
      <c r="C9" s="368"/>
      <c r="D9" s="368"/>
      <c r="E9" s="368"/>
      <c r="F9" s="368"/>
      <c r="G9" s="368" t="s">
        <v>46</v>
      </c>
      <c r="H9" s="368" t="s">
        <v>47</v>
      </c>
      <c r="I9" s="368"/>
      <c r="J9" s="368" t="s">
        <v>109</v>
      </c>
      <c r="K9" s="368" t="s">
        <v>47</v>
      </c>
      <c r="L9" s="368"/>
      <c r="M9" s="368" t="s">
        <v>46</v>
      </c>
      <c r="N9" s="368" t="s">
        <v>47</v>
      </c>
      <c r="O9" s="368"/>
      <c r="P9" s="368" t="s">
        <v>109</v>
      </c>
      <c r="Q9" s="368" t="s">
        <v>47</v>
      </c>
      <c r="R9" s="368"/>
      <c r="S9" s="368" t="s">
        <v>46</v>
      </c>
      <c r="T9" s="368" t="s">
        <v>47</v>
      </c>
      <c r="U9" s="368"/>
      <c r="V9" s="368" t="s">
        <v>109</v>
      </c>
      <c r="W9" s="368" t="s">
        <v>47</v>
      </c>
      <c r="X9" s="368"/>
      <c r="Y9" s="368" t="s">
        <v>46</v>
      </c>
      <c r="Z9" s="368" t="s">
        <v>47</v>
      </c>
      <c r="AA9" s="368"/>
      <c r="AB9" s="368" t="s">
        <v>109</v>
      </c>
      <c r="AC9" s="368" t="s">
        <v>47</v>
      </c>
      <c r="AD9" s="368"/>
      <c r="AE9" s="368" t="s">
        <v>46</v>
      </c>
      <c r="AF9" s="368" t="s">
        <v>47</v>
      </c>
      <c r="AG9" s="368"/>
      <c r="AH9" s="368" t="s">
        <v>109</v>
      </c>
      <c r="AI9" s="368" t="s">
        <v>47</v>
      </c>
      <c r="AJ9" s="368"/>
      <c r="AK9" s="368"/>
      <c r="AL9" s="368" t="s">
        <v>46</v>
      </c>
      <c r="AM9" s="368" t="s">
        <v>47</v>
      </c>
      <c r="AN9" s="363"/>
    </row>
    <row r="10" spans="1:40">
      <c r="A10" s="366"/>
      <c r="B10" s="366"/>
      <c r="C10" s="368"/>
      <c r="D10" s="368"/>
      <c r="E10" s="368"/>
      <c r="F10" s="368"/>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3"/>
    </row>
    <row r="11" spans="1:40" ht="84.75" customHeight="1">
      <c r="A11" s="366"/>
      <c r="B11" s="366"/>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3"/>
    </row>
    <row r="12" spans="1:40" s="174" customFormat="1">
      <c r="A12" s="370">
        <v>1</v>
      </c>
      <c r="B12" s="370">
        <v>2</v>
      </c>
      <c r="C12" s="371">
        <v>3</v>
      </c>
      <c r="D12" s="371">
        <v>4</v>
      </c>
      <c r="E12" s="371">
        <v>5</v>
      </c>
      <c r="F12" s="371">
        <v>6</v>
      </c>
      <c r="G12" s="371">
        <v>7</v>
      </c>
      <c r="H12" s="371">
        <v>8</v>
      </c>
      <c r="I12" s="371">
        <v>9</v>
      </c>
      <c r="J12" s="371">
        <v>10</v>
      </c>
      <c r="K12" s="371">
        <v>11</v>
      </c>
      <c r="L12" s="371">
        <v>12</v>
      </c>
      <c r="M12" s="371">
        <v>13</v>
      </c>
      <c r="N12" s="371">
        <v>14</v>
      </c>
      <c r="O12" s="371">
        <v>15</v>
      </c>
      <c r="P12" s="371">
        <v>16</v>
      </c>
      <c r="Q12" s="371">
        <v>17</v>
      </c>
      <c r="R12" s="371">
        <v>18</v>
      </c>
      <c r="S12" s="371">
        <v>19</v>
      </c>
      <c r="T12" s="371">
        <v>20</v>
      </c>
      <c r="U12" s="371">
        <v>21</v>
      </c>
      <c r="V12" s="371">
        <v>22</v>
      </c>
      <c r="W12" s="371">
        <v>23</v>
      </c>
      <c r="X12" s="371">
        <v>24</v>
      </c>
      <c r="Y12" s="371">
        <v>25</v>
      </c>
      <c r="Z12" s="371">
        <v>26</v>
      </c>
      <c r="AA12" s="371">
        <v>27</v>
      </c>
      <c r="AB12" s="371">
        <v>28</v>
      </c>
      <c r="AC12" s="371">
        <v>29</v>
      </c>
      <c r="AD12" s="371">
        <v>30</v>
      </c>
      <c r="AE12" s="371">
        <v>31</v>
      </c>
      <c r="AF12" s="371">
        <v>32</v>
      </c>
      <c r="AG12" s="371">
        <v>33</v>
      </c>
      <c r="AH12" s="371">
        <v>34</v>
      </c>
      <c r="AI12" s="371">
        <v>35</v>
      </c>
      <c r="AJ12" s="371">
        <v>36</v>
      </c>
      <c r="AK12" s="372"/>
      <c r="AL12" s="372"/>
      <c r="AM12" s="372"/>
      <c r="AN12" s="373"/>
    </row>
    <row r="13" spans="1:40" s="175" customFormat="1" ht="69" customHeight="1">
      <c r="A13" s="374" t="s">
        <v>34</v>
      </c>
      <c r="B13" s="375" t="s">
        <v>50</v>
      </c>
      <c r="C13" s="376">
        <f>D13+E13</f>
        <v>326601.90279999998</v>
      </c>
      <c r="D13" s="376">
        <f>M13+S13+Y13+AE13</f>
        <v>311210</v>
      </c>
      <c r="E13" s="376">
        <f>N13+T13+Z13+AF13</f>
        <v>15391.9028</v>
      </c>
      <c r="F13" s="376"/>
      <c r="G13" s="376"/>
      <c r="H13" s="376"/>
      <c r="I13" s="376">
        <v>326601.90279999998</v>
      </c>
      <c r="J13" s="376">
        <v>311210</v>
      </c>
      <c r="K13" s="376">
        <v>15391.9028</v>
      </c>
      <c r="L13" s="376">
        <f>M13+N13</f>
        <v>31974.9028</v>
      </c>
      <c r="M13" s="376">
        <f>M14+M19+M20+M25+M27+M30+M31+M32+M35+M40</f>
        <v>30803</v>
      </c>
      <c r="N13" s="376">
        <f>N14+N19+N20+N25+N27+N30+N31+N32+N35+N40</f>
        <v>1171.9028000000001</v>
      </c>
      <c r="O13" s="376">
        <f>P13+Q13</f>
        <v>31974.9028</v>
      </c>
      <c r="P13" s="376">
        <f>P14+P19+P20+P25+P27+P30+P31+P32+P35+P40</f>
        <v>30803</v>
      </c>
      <c r="Q13" s="376">
        <f>Q14+Q19+Q20+Q25+Q27+Q30+Q31+Q32+Q35+Q40</f>
        <v>1171.9028000000001</v>
      </c>
      <c r="R13" s="376">
        <f>S13+T13</f>
        <v>87260</v>
      </c>
      <c r="S13" s="376">
        <f>S14+S19+S20+S25+S27+S30+S31+S32+S35+S40</f>
        <v>78497</v>
      </c>
      <c r="T13" s="376">
        <f>T14+T19+T20+T25+T27+T30+T31+T32+T35+T40</f>
        <v>8763</v>
      </c>
      <c r="U13" s="376">
        <f>V13+W13</f>
        <v>87260</v>
      </c>
      <c r="V13" s="376">
        <f>V14+V19+V20+V25+V27+V30+V31+V32+V35+V40</f>
        <v>78497</v>
      </c>
      <c r="W13" s="376">
        <f>W14+W19+W20+W25+W27+W30+W31+W32+W35+W40</f>
        <v>8763</v>
      </c>
      <c r="X13" s="376">
        <f>Y13+Z13</f>
        <v>105437</v>
      </c>
      <c r="Y13" s="376">
        <f>Y14+Y19+Y20+Y25+Y27+Y30+Y31+Y32+Y35+Y40</f>
        <v>99980</v>
      </c>
      <c r="Z13" s="376">
        <f>Z14+Z19+Z20+Z25+Z27+Z30+Z31+Z32+Z35+Z40</f>
        <v>5457</v>
      </c>
      <c r="AA13" s="376">
        <f>AB13+AC13</f>
        <v>105437</v>
      </c>
      <c r="AB13" s="376">
        <f>AB14+AB19+AB20+AB25+AB27+AB30+AB31+AB32+AB35+AB40</f>
        <v>99980</v>
      </c>
      <c r="AC13" s="376">
        <f>AC14+AC19+AC20+AC25+AC27+AC30+AC31+AC32+AC35+AC40</f>
        <v>5457</v>
      </c>
      <c r="AD13" s="376">
        <f>AE13+AF13</f>
        <v>101930</v>
      </c>
      <c r="AE13" s="376">
        <f>AE14+AE19+AE20+AE25+AE27+AE30+AE31+AE32+AE35+AE40</f>
        <v>101930</v>
      </c>
      <c r="AF13" s="376">
        <f>AF14+AF19+AF20+AF25+AF27+AF30+AF31+AF32+AF35+AF40</f>
        <v>0</v>
      </c>
      <c r="AG13" s="376">
        <f>AH13+AI13</f>
        <v>101930</v>
      </c>
      <c r="AH13" s="376">
        <f>AH14+AH19+AH20+AH25+AH27+AH30+AH31+AH32+AH35+AH40</f>
        <v>101930</v>
      </c>
      <c r="AI13" s="376">
        <f>AI14+AI19+AI20+AI25+AI27+AI30+AI31+AI32+AI35+AI40</f>
        <v>0</v>
      </c>
      <c r="AJ13" s="376"/>
      <c r="AK13" s="376"/>
      <c r="AL13" s="376">
        <f>AL14+AL19+AL20+AL25+AL27+AL30+AL31+AL32+AL35+AL40</f>
        <v>250570</v>
      </c>
      <c r="AM13" s="376"/>
      <c r="AN13" s="377">
        <f>AL14+AL20+AL25+AL27+AL30+AL32+AL35+AL40</f>
        <v>250570</v>
      </c>
    </row>
    <row r="14" spans="1:40" s="175" customFormat="1" ht="51.75" customHeight="1">
      <c r="A14" s="378">
        <v>1</v>
      </c>
      <c r="B14" s="379" t="s">
        <v>457</v>
      </c>
      <c r="C14" s="376">
        <f>D14+E14</f>
        <v>17226.57</v>
      </c>
      <c r="D14" s="376">
        <f>M14+S14+Y14+AE14</f>
        <v>17184</v>
      </c>
      <c r="E14" s="376">
        <f>N14+T14+Z14+AF14</f>
        <v>42.57</v>
      </c>
      <c r="F14" s="376"/>
      <c r="G14" s="376"/>
      <c r="H14" s="376"/>
      <c r="I14" s="376">
        <v>17226.57</v>
      </c>
      <c r="J14" s="376">
        <v>17184</v>
      </c>
      <c r="K14" s="376">
        <v>42.57</v>
      </c>
      <c r="L14" s="376">
        <f>M14+N14</f>
        <v>1030.57</v>
      </c>
      <c r="M14" s="376">
        <f>M15+M16</f>
        <v>988</v>
      </c>
      <c r="N14" s="376">
        <f>N15+N16</f>
        <v>42.57</v>
      </c>
      <c r="O14" s="376">
        <f>P14+Q14</f>
        <v>1030.57</v>
      </c>
      <c r="P14" s="376">
        <f>P15+P16</f>
        <v>988</v>
      </c>
      <c r="Q14" s="376">
        <f>Q15+Q16</f>
        <v>42.57</v>
      </c>
      <c r="R14" s="376">
        <f>S14+T14</f>
        <v>4318</v>
      </c>
      <c r="S14" s="376">
        <f>S15+S16</f>
        <v>4318</v>
      </c>
      <c r="T14" s="376">
        <f>T15+T16</f>
        <v>0</v>
      </c>
      <c r="U14" s="376">
        <f>V14+W14</f>
        <v>4318</v>
      </c>
      <c r="V14" s="376">
        <f>V15+V16</f>
        <v>4318</v>
      </c>
      <c r="W14" s="376">
        <f>W15+W16</f>
        <v>0</v>
      </c>
      <c r="X14" s="376">
        <f>Y14+Z14</f>
        <v>8878</v>
      </c>
      <c r="Y14" s="376">
        <f>Y15+Y16</f>
        <v>8878</v>
      </c>
      <c r="Z14" s="376">
        <f>Z15+Z16</f>
        <v>0</v>
      </c>
      <c r="AA14" s="376">
        <f>AB14+AC14</f>
        <v>8878</v>
      </c>
      <c r="AB14" s="376">
        <f>AB15+AB16</f>
        <v>8878</v>
      </c>
      <c r="AC14" s="376">
        <f>AC15+AC16</f>
        <v>0</v>
      </c>
      <c r="AD14" s="376">
        <f>AE14+AF14</f>
        <v>3000</v>
      </c>
      <c r="AE14" s="376">
        <f>AE15+AE16</f>
        <v>3000</v>
      </c>
      <c r="AF14" s="376">
        <f>AF15+AF16</f>
        <v>0</v>
      </c>
      <c r="AG14" s="376">
        <f>AH14+AI14</f>
        <v>3000</v>
      </c>
      <c r="AH14" s="376">
        <f>AH15+AH16</f>
        <v>3000</v>
      </c>
      <c r="AI14" s="376">
        <f>AI15+AI16</f>
        <v>0</v>
      </c>
      <c r="AJ14" s="376"/>
      <c r="AK14" s="376"/>
      <c r="AL14" s="376">
        <v>11250</v>
      </c>
      <c r="AM14" s="376"/>
      <c r="AN14" s="380"/>
    </row>
    <row r="15" spans="1:40" s="176" customFormat="1" ht="44.25" customHeight="1">
      <c r="A15" s="381" t="s">
        <v>458</v>
      </c>
      <c r="B15" s="382" t="s">
        <v>459</v>
      </c>
      <c r="C15" s="383"/>
      <c r="D15" s="383"/>
      <c r="E15" s="383"/>
      <c r="F15" s="383"/>
      <c r="G15" s="383"/>
      <c r="H15" s="383"/>
      <c r="I15" s="383"/>
      <c r="J15" s="383"/>
      <c r="K15" s="383"/>
      <c r="L15" s="383"/>
      <c r="M15" s="383">
        <v>133</v>
      </c>
      <c r="N15" s="383"/>
      <c r="O15" s="383"/>
      <c r="P15" s="383">
        <v>133</v>
      </c>
      <c r="Q15" s="383">
        <v>0</v>
      </c>
      <c r="R15" s="383"/>
      <c r="S15" s="383"/>
      <c r="T15" s="383"/>
      <c r="U15" s="383"/>
      <c r="V15" s="383"/>
      <c r="W15" s="383"/>
      <c r="X15" s="383"/>
      <c r="Y15" s="383"/>
      <c r="Z15" s="383"/>
      <c r="AA15" s="383"/>
      <c r="AB15" s="383">
        <v>0</v>
      </c>
      <c r="AC15" s="383"/>
      <c r="AD15" s="383"/>
      <c r="AE15" s="383"/>
      <c r="AF15" s="383"/>
      <c r="AG15" s="383"/>
      <c r="AH15" s="383"/>
      <c r="AI15" s="383"/>
      <c r="AJ15" s="383"/>
      <c r="AK15" s="383"/>
      <c r="AL15" s="383"/>
      <c r="AM15" s="383"/>
      <c r="AN15" s="384"/>
    </row>
    <row r="16" spans="1:40" s="176" customFormat="1" ht="44.25" customHeight="1">
      <c r="A16" s="381" t="s">
        <v>458</v>
      </c>
      <c r="B16" s="382" t="s">
        <v>460</v>
      </c>
      <c r="C16" s="383"/>
      <c r="D16" s="383"/>
      <c r="E16" s="383"/>
      <c r="F16" s="383"/>
      <c r="G16" s="383"/>
      <c r="H16" s="383"/>
      <c r="I16" s="383"/>
      <c r="J16" s="383"/>
      <c r="K16" s="383"/>
      <c r="L16" s="383"/>
      <c r="M16" s="383">
        <f>M17+M18</f>
        <v>855</v>
      </c>
      <c r="N16" s="383">
        <f>N17+N18</f>
        <v>42.57</v>
      </c>
      <c r="O16" s="383"/>
      <c r="P16" s="383">
        <f>P17+P18</f>
        <v>855</v>
      </c>
      <c r="Q16" s="383">
        <f>Q17+Q18</f>
        <v>42.57</v>
      </c>
      <c r="R16" s="383"/>
      <c r="S16" s="385">
        <f>S17+S18</f>
        <v>4318</v>
      </c>
      <c r="T16" s="383">
        <f>T17+T18</f>
        <v>0</v>
      </c>
      <c r="U16" s="383"/>
      <c r="V16" s="385">
        <f>V17+V18</f>
        <v>4318</v>
      </c>
      <c r="W16" s="383">
        <f>W17+W18</f>
        <v>0</v>
      </c>
      <c r="X16" s="383"/>
      <c r="Y16" s="385">
        <f>Y17+Y18</f>
        <v>8878</v>
      </c>
      <c r="Z16" s="383">
        <f>Z17+Z18</f>
        <v>0</v>
      </c>
      <c r="AA16" s="383"/>
      <c r="AB16" s="383">
        <f>AB17+AB18</f>
        <v>8878</v>
      </c>
      <c r="AC16" s="383">
        <f>AC17+AC18</f>
        <v>0</v>
      </c>
      <c r="AD16" s="383"/>
      <c r="AE16" s="383">
        <v>3000</v>
      </c>
      <c r="AF16" s="383">
        <f>AF17+AF18</f>
        <v>0</v>
      </c>
      <c r="AG16" s="383"/>
      <c r="AH16" s="383">
        <f>AE16</f>
        <v>3000</v>
      </c>
      <c r="AI16" s="383"/>
      <c r="AJ16" s="383"/>
      <c r="AK16" s="383"/>
      <c r="AL16" s="383"/>
      <c r="AM16" s="383"/>
      <c r="AN16" s="384"/>
    </row>
    <row r="17" spans="1:40" s="176" customFormat="1" ht="19.5" customHeight="1">
      <c r="A17" s="381"/>
      <c r="B17" s="382" t="s">
        <v>461</v>
      </c>
      <c r="C17" s="383"/>
      <c r="D17" s="383"/>
      <c r="E17" s="383"/>
      <c r="F17" s="383"/>
      <c r="G17" s="383"/>
      <c r="H17" s="383"/>
      <c r="I17" s="383"/>
      <c r="J17" s="383"/>
      <c r="K17" s="383"/>
      <c r="L17" s="383"/>
      <c r="M17" s="383">
        <v>320</v>
      </c>
      <c r="N17" s="383">
        <v>16</v>
      </c>
      <c r="O17" s="383"/>
      <c r="P17" s="383">
        <v>320</v>
      </c>
      <c r="Q17" s="383">
        <v>16</v>
      </c>
      <c r="R17" s="383"/>
      <c r="S17" s="385">
        <v>4318</v>
      </c>
      <c r="T17" s="385"/>
      <c r="U17" s="383"/>
      <c r="V17" s="385">
        <f>S17</f>
        <v>4318</v>
      </c>
      <c r="W17" s="383"/>
      <c r="X17" s="383"/>
      <c r="Y17" s="385">
        <v>8878</v>
      </c>
      <c r="Z17" s="383"/>
      <c r="AA17" s="383"/>
      <c r="AB17" s="383">
        <f>Y17</f>
        <v>8878</v>
      </c>
      <c r="AC17" s="383"/>
      <c r="AD17" s="383"/>
      <c r="AE17" s="383">
        <v>0</v>
      </c>
      <c r="AF17" s="383"/>
      <c r="AG17" s="383"/>
      <c r="AH17" s="383"/>
      <c r="AI17" s="383"/>
      <c r="AJ17" s="383"/>
      <c r="AK17" s="383"/>
      <c r="AL17" s="383"/>
      <c r="AM17" s="383"/>
      <c r="AN17" s="384"/>
    </row>
    <row r="18" spans="1:40" s="176" customFormat="1" ht="19.5" customHeight="1">
      <c r="A18" s="381"/>
      <c r="B18" s="382" t="s">
        <v>462</v>
      </c>
      <c r="C18" s="383"/>
      <c r="D18" s="383"/>
      <c r="E18" s="383"/>
      <c r="F18" s="383"/>
      <c r="G18" s="383"/>
      <c r="H18" s="383"/>
      <c r="I18" s="383"/>
      <c r="J18" s="383"/>
      <c r="K18" s="383"/>
      <c r="L18" s="383"/>
      <c r="M18" s="383">
        <v>535</v>
      </c>
      <c r="N18" s="383">
        <v>26.57</v>
      </c>
      <c r="O18" s="383"/>
      <c r="P18" s="383">
        <v>535</v>
      </c>
      <c r="Q18" s="383">
        <v>26.57</v>
      </c>
      <c r="R18" s="383"/>
      <c r="S18" s="385"/>
      <c r="T18" s="385"/>
      <c r="U18" s="383"/>
      <c r="V18" s="383"/>
      <c r="W18" s="383"/>
      <c r="X18" s="383"/>
      <c r="Y18" s="383"/>
      <c r="Z18" s="383"/>
      <c r="AA18" s="383"/>
      <c r="AB18" s="383"/>
      <c r="AC18" s="383"/>
      <c r="AD18" s="383"/>
      <c r="AE18" s="383"/>
      <c r="AF18" s="383"/>
      <c r="AG18" s="383"/>
      <c r="AH18" s="383"/>
      <c r="AI18" s="383"/>
      <c r="AJ18" s="383"/>
      <c r="AK18" s="383"/>
      <c r="AL18" s="383"/>
      <c r="AM18" s="383"/>
      <c r="AN18" s="384"/>
    </row>
    <row r="19" spans="1:40" s="176" customFormat="1" ht="54.75" customHeight="1">
      <c r="A19" s="386">
        <v>2</v>
      </c>
      <c r="B19" s="379" t="s">
        <v>463</v>
      </c>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4"/>
    </row>
    <row r="20" spans="1:40" s="175" customFormat="1" ht="102.75" customHeight="1">
      <c r="A20" s="378">
        <v>3</v>
      </c>
      <c r="B20" s="379" t="s">
        <v>464</v>
      </c>
      <c r="C20" s="376">
        <f>D20+E20</f>
        <v>239297</v>
      </c>
      <c r="D20" s="376">
        <f>M20+S20+Y20+AE20</f>
        <v>232821</v>
      </c>
      <c r="E20" s="376">
        <f>N20+T20+Z20+AF20</f>
        <v>6476</v>
      </c>
      <c r="F20" s="376"/>
      <c r="G20" s="376"/>
      <c r="H20" s="376"/>
      <c r="I20" s="376">
        <v>239297</v>
      </c>
      <c r="J20" s="376">
        <v>232821</v>
      </c>
      <c r="K20" s="376">
        <v>6476</v>
      </c>
      <c r="L20" s="376">
        <f>M20+N20</f>
        <v>21591</v>
      </c>
      <c r="M20" s="376">
        <f>M22</f>
        <v>20572</v>
      </c>
      <c r="N20" s="376">
        <f>N22</f>
        <v>1019</v>
      </c>
      <c r="O20" s="376">
        <f>P20+Q20</f>
        <v>21591</v>
      </c>
      <c r="P20" s="376">
        <f>P22</f>
        <v>20572</v>
      </c>
      <c r="Q20" s="376">
        <f>Q22</f>
        <v>1019</v>
      </c>
      <c r="R20" s="376">
        <f>S20+T20</f>
        <v>48590</v>
      </c>
      <c r="S20" s="376">
        <f>S22</f>
        <v>48590</v>
      </c>
      <c r="T20" s="376">
        <f>T22</f>
        <v>0</v>
      </c>
      <c r="U20" s="376">
        <f>V20+W20</f>
        <v>48590</v>
      </c>
      <c r="V20" s="376">
        <f>V22</f>
        <v>48590</v>
      </c>
      <c r="W20" s="376">
        <f>W22</f>
        <v>0</v>
      </c>
      <c r="X20" s="376">
        <f>Y20+Z20</f>
        <v>82176</v>
      </c>
      <c r="Y20" s="376">
        <f>Y22</f>
        <v>76719</v>
      </c>
      <c r="Z20" s="376">
        <f>Z22</f>
        <v>5457</v>
      </c>
      <c r="AA20" s="376">
        <f>AB20+AC20</f>
        <v>82176</v>
      </c>
      <c r="AB20" s="376">
        <f>AB22</f>
        <v>76719</v>
      </c>
      <c r="AC20" s="376">
        <f>AC22</f>
        <v>5457</v>
      </c>
      <c r="AD20" s="376">
        <f>AE20+AF20</f>
        <v>86940</v>
      </c>
      <c r="AE20" s="376">
        <f>AE21+AE22</f>
        <v>86940</v>
      </c>
      <c r="AF20" s="376">
        <f>AF21+AF22</f>
        <v>0</v>
      </c>
      <c r="AG20" s="376">
        <f>AH20+AI20</f>
        <v>86940</v>
      </c>
      <c r="AH20" s="376">
        <f>AH21+AH22</f>
        <v>86940</v>
      </c>
      <c r="AI20" s="376">
        <v>0</v>
      </c>
      <c r="AJ20" s="376"/>
      <c r="AK20" s="376"/>
      <c r="AL20" s="376">
        <f>AL21+AL22</f>
        <v>165000</v>
      </c>
      <c r="AM20" s="376"/>
      <c r="AN20" s="380"/>
    </row>
    <row r="21" spans="1:40" s="175" customFormat="1" ht="47.25">
      <c r="A21" s="381" t="s">
        <v>458</v>
      </c>
      <c r="B21" s="382" t="s">
        <v>465</v>
      </c>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83">
        <v>4000</v>
      </c>
      <c r="AF21" s="383"/>
      <c r="AG21" s="383"/>
      <c r="AH21" s="383">
        <f>AE21</f>
        <v>4000</v>
      </c>
      <c r="AI21" s="376"/>
      <c r="AJ21" s="376"/>
      <c r="AK21" s="376"/>
      <c r="AL21" s="383">
        <v>15000</v>
      </c>
      <c r="AM21" s="376"/>
      <c r="AN21" s="380"/>
    </row>
    <row r="22" spans="1:40" s="176" customFormat="1" ht="78.75">
      <c r="A22" s="381" t="s">
        <v>458</v>
      </c>
      <c r="B22" s="382" t="s">
        <v>466</v>
      </c>
      <c r="C22" s="383"/>
      <c r="D22" s="383"/>
      <c r="E22" s="383"/>
      <c r="F22" s="383"/>
      <c r="G22" s="383"/>
      <c r="H22" s="383"/>
      <c r="I22" s="383">
        <f>J22+K22</f>
        <v>235297</v>
      </c>
      <c r="J22" s="383">
        <f>P22+V22+AB22+AH22</f>
        <v>228821</v>
      </c>
      <c r="K22" s="383">
        <f>Q22+W22+AC22+AI22</f>
        <v>6476</v>
      </c>
      <c r="L22" s="383"/>
      <c r="M22" s="383">
        <f>M23+M24</f>
        <v>20572</v>
      </c>
      <c r="N22" s="383">
        <f>N23+N24</f>
        <v>1019</v>
      </c>
      <c r="O22" s="383"/>
      <c r="P22" s="383">
        <f>P23+P24</f>
        <v>20572</v>
      </c>
      <c r="Q22" s="383">
        <f>Q23+Q24</f>
        <v>1019</v>
      </c>
      <c r="R22" s="383"/>
      <c r="S22" s="383">
        <f>S23+S24</f>
        <v>48590</v>
      </c>
      <c r="T22" s="383">
        <f>T23+T24</f>
        <v>0</v>
      </c>
      <c r="U22" s="383"/>
      <c r="V22" s="383">
        <f>V23+V24</f>
        <v>48590</v>
      </c>
      <c r="W22" s="383">
        <f>W23+W24</f>
        <v>0</v>
      </c>
      <c r="X22" s="383"/>
      <c r="Y22" s="383">
        <f>Y23+Y24</f>
        <v>76719</v>
      </c>
      <c r="Z22" s="383">
        <f>Z23+Z24</f>
        <v>5457</v>
      </c>
      <c r="AA22" s="383"/>
      <c r="AB22" s="383">
        <f>AB23+AB24</f>
        <v>76719</v>
      </c>
      <c r="AC22" s="383">
        <f>AC23+AC24</f>
        <v>5457</v>
      </c>
      <c r="AD22" s="383"/>
      <c r="AE22" s="383">
        <f>AE23+AE24</f>
        <v>82940</v>
      </c>
      <c r="AF22" s="383">
        <f>AF23+AF24</f>
        <v>0</v>
      </c>
      <c r="AG22" s="383"/>
      <c r="AH22" s="383">
        <f>AH23+AH24</f>
        <v>82940</v>
      </c>
      <c r="AI22" s="383">
        <f>AI23+AI24</f>
        <v>0</v>
      </c>
      <c r="AJ22" s="383"/>
      <c r="AK22" s="383"/>
      <c r="AL22" s="383">
        <v>150000</v>
      </c>
      <c r="AM22" s="383"/>
      <c r="AN22" s="384"/>
    </row>
    <row r="23" spans="1:40" s="176" customFormat="1">
      <c r="A23" s="381"/>
      <c r="B23" s="382" t="s">
        <v>467</v>
      </c>
      <c r="C23" s="383"/>
      <c r="D23" s="383"/>
      <c r="E23" s="383"/>
      <c r="F23" s="383"/>
      <c r="G23" s="383"/>
      <c r="H23" s="383"/>
      <c r="I23" s="383"/>
      <c r="J23" s="383"/>
      <c r="K23" s="383"/>
      <c r="L23" s="383"/>
      <c r="M23" s="383">
        <v>2805</v>
      </c>
      <c r="N23" s="383"/>
      <c r="O23" s="383"/>
      <c r="P23" s="383">
        <v>2805</v>
      </c>
      <c r="Q23" s="383"/>
      <c r="R23" s="383"/>
      <c r="S23" s="383"/>
      <c r="T23" s="383"/>
      <c r="U23" s="383"/>
      <c r="V23" s="383">
        <v>0</v>
      </c>
      <c r="W23" s="383"/>
      <c r="X23" s="383"/>
      <c r="Y23" s="383"/>
      <c r="Z23" s="383"/>
      <c r="AA23" s="383"/>
      <c r="AB23" s="383"/>
      <c r="AC23" s="383"/>
      <c r="AD23" s="383"/>
      <c r="AE23" s="383"/>
      <c r="AF23" s="383"/>
      <c r="AG23" s="383"/>
      <c r="AH23" s="383"/>
      <c r="AI23" s="383"/>
      <c r="AJ23" s="383"/>
      <c r="AK23" s="383"/>
      <c r="AL23" s="383"/>
      <c r="AM23" s="383"/>
      <c r="AN23" s="384"/>
    </row>
    <row r="24" spans="1:40" s="176" customFormat="1">
      <c r="A24" s="381"/>
      <c r="B24" s="382" t="s">
        <v>461</v>
      </c>
      <c r="C24" s="383"/>
      <c r="D24" s="383"/>
      <c r="E24" s="383"/>
      <c r="F24" s="383"/>
      <c r="G24" s="383"/>
      <c r="H24" s="383"/>
      <c r="I24" s="383"/>
      <c r="J24" s="383"/>
      <c r="K24" s="383"/>
      <c r="L24" s="383"/>
      <c r="M24" s="383">
        <v>17767</v>
      </c>
      <c r="N24" s="383">
        <v>1019</v>
      </c>
      <c r="O24" s="383"/>
      <c r="P24" s="383">
        <v>17767</v>
      </c>
      <c r="Q24" s="383">
        <v>1019</v>
      </c>
      <c r="R24" s="383"/>
      <c r="S24" s="383">
        <v>48590</v>
      </c>
      <c r="T24" s="383"/>
      <c r="U24" s="383"/>
      <c r="V24" s="383">
        <f>S24</f>
        <v>48590</v>
      </c>
      <c r="W24" s="383"/>
      <c r="X24" s="383"/>
      <c r="Y24" s="383">
        <v>76719</v>
      </c>
      <c r="Z24" s="383">
        <f>4050+1407</f>
        <v>5457</v>
      </c>
      <c r="AA24" s="383"/>
      <c r="AB24" s="383">
        <v>76719</v>
      </c>
      <c r="AC24" s="383">
        <f>4050+1407</f>
        <v>5457</v>
      </c>
      <c r="AD24" s="383"/>
      <c r="AE24" s="383">
        <v>82940</v>
      </c>
      <c r="AF24" s="383"/>
      <c r="AG24" s="383"/>
      <c r="AH24" s="383">
        <f>AE24</f>
        <v>82940</v>
      </c>
      <c r="AI24" s="383"/>
      <c r="AJ24" s="383"/>
      <c r="AK24" s="383"/>
      <c r="AL24" s="383"/>
      <c r="AM24" s="383"/>
      <c r="AN24" s="384"/>
    </row>
    <row r="25" spans="1:40" s="176" customFormat="1" ht="74.25" customHeight="1">
      <c r="A25" s="378">
        <v>4</v>
      </c>
      <c r="B25" s="379" t="s">
        <v>468</v>
      </c>
      <c r="C25" s="376">
        <f>D25+E25</f>
        <v>30088</v>
      </c>
      <c r="D25" s="376">
        <f>M25+S25+Y25+AE25</f>
        <v>21225</v>
      </c>
      <c r="E25" s="376">
        <f>N25+T25+Z25+AF25</f>
        <v>8863</v>
      </c>
      <c r="F25" s="376"/>
      <c r="G25" s="376"/>
      <c r="H25" s="376"/>
      <c r="I25" s="376">
        <v>30088</v>
      </c>
      <c r="J25" s="376">
        <v>21225</v>
      </c>
      <c r="K25" s="376">
        <v>8863</v>
      </c>
      <c r="L25" s="376">
        <f>M25+N25</f>
        <v>2077</v>
      </c>
      <c r="M25" s="376">
        <f>M26</f>
        <v>1977</v>
      </c>
      <c r="N25" s="376">
        <f>N26</f>
        <v>100</v>
      </c>
      <c r="O25" s="376">
        <f>P25+Q25</f>
        <v>2077</v>
      </c>
      <c r="P25" s="376">
        <f>P26</f>
        <v>1977</v>
      </c>
      <c r="Q25" s="376">
        <f>Q26</f>
        <v>100</v>
      </c>
      <c r="R25" s="376">
        <f>S25+T25</f>
        <v>14023</v>
      </c>
      <c r="S25" s="376">
        <f>S26</f>
        <v>5260</v>
      </c>
      <c r="T25" s="376">
        <f>T26</f>
        <v>8763</v>
      </c>
      <c r="U25" s="376">
        <f>V25+W25</f>
        <v>14023</v>
      </c>
      <c r="V25" s="376">
        <f>V26</f>
        <v>5260</v>
      </c>
      <c r="W25" s="376">
        <f>W26</f>
        <v>8763</v>
      </c>
      <c r="X25" s="376">
        <f>Y25+Z25</f>
        <v>6168</v>
      </c>
      <c r="Y25" s="376">
        <f>Y26</f>
        <v>6168</v>
      </c>
      <c r="Z25" s="376">
        <f>Z26</f>
        <v>0</v>
      </c>
      <c r="AA25" s="376">
        <f>AB25+AC25</f>
        <v>6168</v>
      </c>
      <c r="AB25" s="376">
        <f>AB26</f>
        <v>6168</v>
      </c>
      <c r="AC25" s="376">
        <f>AC26</f>
        <v>0</v>
      </c>
      <c r="AD25" s="376">
        <f>AE25+AF25</f>
        <v>7820</v>
      </c>
      <c r="AE25" s="376">
        <f>AE26</f>
        <v>7820</v>
      </c>
      <c r="AF25" s="376">
        <f>AF26</f>
        <v>0</v>
      </c>
      <c r="AG25" s="376">
        <f>AH25+AI25</f>
        <v>7820</v>
      </c>
      <c r="AH25" s="376">
        <f>AH26</f>
        <v>7820</v>
      </c>
      <c r="AI25" s="376">
        <f>AI26</f>
        <v>0</v>
      </c>
      <c r="AJ25" s="376"/>
      <c r="AK25" s="383"/>
      <c r="AL25" s="376">
        <f>AL26</f>
        <v>33750</v>
      </c>
      <c r="AM25" s="383"/>
      <c r="AN25" s="384">
        <f>15*450*5</f>
        <v>33750</v>
      </c>
    </row>
    <row r="26" spans="1:40" s="176" customFormat="1" ht="47.25">
      <c r="A26" s="381" t="s">
        <v>458</v>
      </c>
      <c r="B26" s="382" t="s">
        <v>469</v>
      </c>
      <c r="C26" s="385"/>
      <c r="D26" s="385"/>
      <c r="E26" s="385"/>
      <c r="F26" s="385"/>
      <c r="G26" s="385"/>
      <c r="H26" s="385"/>
      <c r="I26" s="385"/>
      <c r="J26" s="385"/>
      <c r="K26" s="385"/>
      <c r="L26" s="385"/>
      <c r="M26" s="385">
        <v>1977</v>
      </c>
      <c r="N26" s="385">
        <v>100</v>
      </c>
      <c r="O26" s="385"/>
      <c r="P26" s="385">
        <v>1977</v>
      </c>
      <c r="Q26" s="385">
        <v>100</v>
      </c>
      <c r="R26" s="385"/>
      <c r="S26" s="385">
        <v>5260</v>
      </c>
      <c r="T26" s="385">
        <v>8763</v>
      </c>
      <c r="U26" s="385"/>
      <c r="V26" s="385">
        <v>5260</v>
      </c>
      <c r="W26" s="385">
        <v>8763</v>
      </c>
      <c r="X26" s="383"/>
      <c r="Y26" s="385">
        <v>6168</v>
      </c>
      <c r="Z26" s="385"/>
      <c r="AA26" s="385"/>
      <c r="AB26" s="385">
        <v>6168</v>
      </c>
      <c r="AC26" s="385"/>
      <c r="AD26" s="385"/>
      <c r="AE26" s="387">
        <v>7820</v>
      </c>
      <c r="AF26" s="385"/>
      <c r="AG26" s="385"/>
      <c r="AH26" s="385">
        <f>AE26</f>
        <v>7820</v>
      </c>
      <c r="AI26" s="385"/>
      <c r="AJ26" s="385"/>
      <c r="AK26" s="383"/>
      <c r="AL26" s="387">
        <v>33750</v>
      </c>
      <c r="AM26" s="383"/>
      <c r="AN26" s="384"/>
    </row>
    <row r="27" spans="1:40" s="176" customFormat="1" ht="31.5">
      <c r="A27" s="378">
        <v>5</v>
      </c>
      <c r="B27" s="379" t="s">
        <v>470</v>
      </c>
      <c r="C27" s="376">
        <f>D27+E27</f>
        <v>20403</v>
      </c>
      <c r="D27" s="376">
        <f>M27+S27+Y27+AE27</f>
        <v>20403</v>
      </c>
      <c r="E27" s="376">
        <f>N27+T27+Z27+AF27</f>
        <v>0</v>
      </c>
      <c r="F27" s="376"/>
      <c r="G27" s="376"/>
      <c r="H27" s="376"/>
      <c r="I27" s="376">
        <v>20403</v>
      </c>
      <c r="J27" s="376">
        <v>20403</v>
      </c>
      <c r="K27" s="376">
        <v>0</v>
      </c>
      <c r="L27" s="376">
        <f>M27+N27</f>
        <v>4979</v>
      </c>
      <c r="M27" s="376">
        <f>M28+M29</f>
        <v>4979</v>
      </c>
      <c r="N27" s="376">
        <f>N28+N29</f>
        <v>0</v>
      </c>
      <c r="O27" s="376">
        <f>P27+Q27</f>
        <v>4979</v>
      </c>
      <c r="P27" s="376">
        <f>P28+P29</f>
        <v>4979</v>
      </c>
      <c r="Q27" s="376">
        <f>Q28+Q29</f>
        <v>0</v>
      </c>
      <c r="R27" s="376">
        <f>S27+T27</f>
        <v>12674</v>
      </c>
      <c r="S27" s="376">
        <f>S28+S29</f>
        <v>12674</v>
      </c>
      <c r="T27" s="376">
        <f>T28+T29</f>
        <v>0</v>
      </c>
      <c r="U27" s="376">
        <f>V27+W27</f>
        <v>12674</v>
      </c>
      <c r="V27" s="376">
        <f>V28+V29</f>
        <v>12674</v>
      </c>
      <c r="W27" s="376">
        <f>W28+W29</f>
        <v>0</v>
      </c>
      <c r="X27" s="376">
        <f>Y27+Z27</f>
        <v>2580</v>
      </c>
      <c r="Y27" s="376">
        <f>Y28+Y29</f>
        <v>2580</v>
      </c>
      <c r="Z27" s="376">
        <f>Z28+Z29</f>
        <v>0</v>
      </c>
      <c r="AA27" s="376">
        <f>AB27+AC27</f>
        <v>2580</v>
      </c>
      <c r="AB27" s="376">
        <f>AB28+AB29</f>
        <v>2580</v>
      </c>
      <c r="AC27" s="376">
        <f>AC28+AC29</f>
        <v>0</v>
      </c>
      <c r="AD27" s="376">
        <f>AE27+AF27</f>
        <v>170</v>
      </c>
      <c r="AE27" s="376">
        <f>AE28+AE29</f>
        <v>170</v>
      </c>
      <c r="AF27" s="376">
        <f>AF28+AF29</f>
        <v>0</v>
      </c>
      <c r="AG27" s="376">
        <f>AH27+AI27</f>
        <v>170</v>
      </c>
      <c r="AH27" s="376">
        <f>AH28+AH29</f>
        <v>170</v>
      </c>
      <c r="AI27" s="376">
        <f>AI28+AI29</f>
        <v>0</v>
      </c>
      <c r="AJ27" s="376"/>
      <c r="AK27" s="383"/>
      <c r="AL27" s="376">
        <v>18430</v>
      </c>
      <c r="AM27" s="383"/>
      <c r="AN27" s="384"/>
    </row>
    <row r="28" spans="1:40" s="176" customFormat="1" ht="78.75">
      <c r="A28" s="381" t="s">
        <v>458</v>
      </c>
      <c r="B28" s="382" t="s">
        <v>471</v>
      </c>
      <c r="C28" s="383"/>
      <c r="D28" s="383"/>
      <c r="E28" s="383"/>
      <c r="F28" s="383"/>
      <c r="G28" s="383"/>
      <c r="H28" s="383"/>
      <c r="I28" s="383">
        <f>J28+K28</f>
        <v>2588</v>
      </c>
      <c r="J28" s="383">
        <f>P28+V28+AB28+AH28</f>
        <v>2588</v>
      </c>
      <c r="K28" s="383">
        <f>Q28+W28+AC28+AI28</f>
        <v>0</v>
      </c>
      <c r="L28" s="383"/>
      <c r="M28" s="383">
        <v>555</v>
      </c>
      <c r="N28" s="383"/>
      <c r="O28" s="383"/>
      <c r="P28" s="383">
        <f>M28</f>
        <v>555</v>
      </c>
      <c r="Q28" s="383"/>
      <c r="R28" s="383"/>
      <c r="S28" s="385">
        <v>1631</v>
      </c>
      <c r="T28" s="383"/>
      <c r="U28" s="383"/>
      <c r="V28" s="385">
        <v>1631</v>
      </c>
      <c r="W28" s="383"/>
      <c r="X28" s="383"/>
      <c r="Y28" s="383">
        <v>232</v>
      </c>
      <c r="Z28" s="383"/>
      <c r="AA28" s="383"/>
      <c r="AB28" s="383">
        <v>232</v>
      </c>
      <c r="AC28" s="383"/>
      <c r="AD28" s="383"/>
      <c r="AE28" s="387">
        <v>170</v>
      </c>
      <c r="AF28" s="383"/>
      <c r="AG28" s="383"/>
      <c r="AH28" s="383">
        <f>AE28</f>
        <v>170</v>
      </c>
      <c r="AI28" s="383"/>
      <c r="AJ28" s="383"/>
      <c r="AK28" s="383"/>
      <c r="AL28" s="383"/>
      <c r="AM28" s="383"/>
      <c r="AN28" s="384"/>
    </row>
    <row r="29" spans="1:40" s="176" customFormat="1" ht="63">
      <c r="A29" s="381" t="s">
        <v>458</v>
      </c>
      <c r="B29" s="382" t="s">
        <v>472</v>
      </c>
      <c r="C29" s="383"/>
      <c r="D29" s="383"/>
      <c r="E29" s="383"/>
      <c r="F29" s="383"/>
      <c r="G29" s="383"/>
      <c r="H29" s="383"/>
      <c r="I29" s="383">
        <f>J29+K29</f>
        <v>17815</v>
      </c>
      <c r="J29" s="383">
        <f>P29+V29+AB29+AH29</f>
        <v>17815</v>
      </c>
      <c r="K29" s="383">
        <f>Q29+W29+AC29+AI29</f>
        <v>0</v>
      </c>
      <c r="L29" s="385"/>
      <c r="M29" s="385">
        <v>4424</v>
      </c>
      <c r="N29" s="385"/>
      <c r="O29" s="385"/>
      <c r="P29" s="385">
        <v>4424</v>
      </c>
      <c r="Q29" s="385"/>
      <c r="R29" s="385"/>
      <c r="S29" s="385">
        <v>11043</v>
      </c>
      <c r="T29" s="385"/>
      <c r="U29" s="385"/>
      <c r="V29" s="385">
        <v>11043</v>
      </c>
      <c r="W29" s="385"/>
      <c r="X29" s="385"/>
      <c r="Y29" s="385">
        <v>2348</v>
      </c>
      <c r="Z29" s="385"/>
      <c r="AA29" s="385"/>
      <c r="AB29" s="385">
        <v>2348</v>
      </c>
      <c r="AC29" s="385"/>
      <c r="AD29" s="385"/>
      <c r="AE29" s="385"/>
      <c r="AF29" s="385"/>
      <c r="AG29" s="385"/>
      <c r="AH29" s="385"/>
      <c r="AI29" s="385"/>
      <c r="AJ29" s="383"/>
      <c r="AK29" s="383"/>
      <c r="AL29" s="383"/>
      <c r="AM29" s="383"/>
      <c r="AN29" s="384"/>
    </row>
    <row r="30" spans="1:40" s="175" customFormat="1" ht="63">
      <c r="A30" s="378">
        <v>6</v>
      </c>
      <c r="B30" s="379" t="s">
        <v>473</v>
      </c>
      <c r="C30" s="376">
        <f>D30+E30</f>
        <v>2379</v>
      </c>
      <c r="D30" s="376">
        <f>M30+S30+Y30+AE30</f>
        <v>2379</v>
      </c>
      <c r="E30" s="376">
        <f>N30+T30+Z30+AF30</f>
        <v>0</v>
      </c>
      <c r="F30" s="376"/>
      <c r="G30" s="376"/>
      <c r="H30" s="376"/>
      <c r="I30" s="376">
        <v>2379</v>
      </c>
      <c r="J30" s="376">
        <v>2379</v>
      </c>
      <c r="K30" s="376">
        <v>0</v>
      </c>
      <c r="L30" s="376">
        <f>M30+N30</f>
        <v>270</v>
      </c>
      <c r="M30" s="376">
        <v>270</v>
      </c>
      <c r="N30" s="376"/>
      <c r="O30" s="376">
        <f>P30+Q30</f>
        <v>270</v>
      </c>
      <c r="P30" s="376">
        <v>270</v>
      </c>
      <c r="Q30" s="376"/>
      <c r="R30" s="376">
        <f>S30+T30</f>
        <v>483</v>
      </c>
      <c r="S30" s="376">
        <v>483</v>
      </c>
      <c r="T30" s="376"/>
      <c r="U30" s="376">
        <f>V30+W30</f>
        <v>483</v>
      </c>
      <c r="V30" s="376">
        <v>483</v>
      </c>
      <c r="W30" s="376"/>
      <c r="X30" s="376">
        <f>Y30+Z30</f>
        <v>626</v>
      </c>
      <c r="Y30" s="376">
        <v>626</v>
      </c>
      <c r="Z30" s="376"/>
      <c r="AA30" s="376">
        <f>AB30+AC30</f>
        <v>626</v>
      </c>
      <c r="AB30" s="376">
        <v>626</v>
      </c>
      <c r="AC30" s="376"/>
      <c r="AD30" s="376"/>
      <c r="AE30" s="388">
        <v>1000</v>
      </c>
      <c r="AF30" s="376"/>
      <c r="AG30" s="376"/>
      <c r="AH30" s="376">
        <f>AE30</f>
        <v>1000</v>
      </c>
      <c r="AI30" s="376"/>
      <c r="AJ30" s="376"/>
      <c r="AK30" s="376"/>
      <c r="AL30" s="376">
        <v>5000</v>
      </c>
      <c r="AM30" s="376"/>
      <c r="AN30" s="380"/>
    </row>
    <row r="31" spans="1:40" s="176" customFormat="1" ht="63">
      <c r="A31" s="378">
        <v>7</v>
      </c>
      <c r="B31" s="379" t="s">
        <v>474</v>
      </c>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4"/>
    </row>
    <row r="32" spans="1:40" s="175" customFormat="1" ht="47.25">
      <c r="A32" s="378">
        <v>8</v>
      </c>
      <c r="B32" s="379" t="s">
        <v>475</v>
      </c>
      <c r="C32" s="376">
        <f>D32+E32</f>
        <v>8985</v>
      </c>
      <c r="D32" s="376">
        <f>M32+S32+Y32+AE32</f>
        <v>8985</v>
      </c>
      <c r="E32" s="376">
        <f>N32+T32+Z32+AF32</f>
        <v>0</v>
      </c>
      <c r="F32" s="376"/>
      <c r="G32" s="376"/>
      <c r="H32" s="376"/>
      <c r="I32" s="376">
        <v>8985</v>
      </c>
      <c r="J32" s="376">
        <v>8985</v>
      </c>
      <c r="K32" s="376">
        <v>0</v>
      </c>
      <c r="L32" s="376">
        <f>M32+N32</f>
        <v>1238</v>
      </c>
      <c r="M32" s="376">
        <f>M33+M34</f>
        <v>1238</v>
      </c>
      <c r="N32" s="376">
        <f>N33+N34</f>
        <v>0</v>
      </c>
      <c r="O32" s="376">
        <f>P32+Q32</f>
        <v>1238</v>
      </c>
      <c r="P32" s="376">
        <f>P33+P34</f>
        <v>1238</v>
      </c>
      <c r="Q32" s="376">
        <f>Q33+Q34</f>
        <v>0</v>
      </c>
      <c r="R32" s="376">
        <f>S32+T32</f>
        <v>3846</v>
      </c>
      <c r="S32" s="376">
        <f>S33+S34</f>
        <v>3846</v>
      </c>
      <c r="T32" s="376">
        <f>T33+T34</f>
        <v>0</v>
      </c>
      <c r="U32" s="376">
        <f>V32+W32</f>
        <v>3846</v>
      </c>
      <c r="V32" s="376">
        <f>V33+V34</f>
        <v>3846</v>
      </c>
      <c r="W32" s="376">
        <f>W33+W34</f>
        <v>0</v>
      </c>
      <c r="X32" s="376">
        <f>Y32+Z32</f>
        <v>2951</v>
      </c>
      <c r="Y32" s="376">
        <f>Y33+Y34</f>
        <v>2951</v>
      </c>
      <c r="Z32" s="376">
        <f>Z33+Z34</f>
        <v>0</v>
      </c>
      <c r="AA32" s="376">
        <f>AB32+AC32</f>
        <v>2951</v>
      </c>
      <c r="AB32" s="376">
        <f>AB33+AB34</f>
        <v>2951</v>
      </c>
      <c r="AC32" s="376">
        <f>AC33+AC34</f>
        <v>0</v>
      </c>
      <c r="AD32" s="376"/>
      <c r="AE32" s="376">
        <f>AE33+AE34</f>
        <v>950</v>
      </c>
      <c r="AF32" s="376">
        <f>AF33+AF34</f>
        <v>0</v>
      </c>
      <c r="AG32" s="376"/>
      <c r="AH32" s="376">
        <f>AH33+AH34</f>
        <v>950</v>
      </c>
      <c r="AI32" s="376">
        <f>AI33+AI34</f>
        <v>0</v>
      </c>
      <c r="AJ32" s="376"/>
      <c r="AK32" s="376"/>
      <c r="AL32" s="376">
        <v>8500</v>
      </c>
      <c r="AM32" s="376"/>
      <c r="AN32" s="380"/>
    </row>
    <row r="33" spans="1:40" s="176" customFormat="1">
      <c r="A33" s="389"/>
      <c r="B33" s="382" t="s">
        <v>461</v>
      </c>
      <c r="C33" s="383"/>
      <c r="D33" s="383"/>
      <c r="E33" s="383"/>
      <c r="F33" s="383"/>
      <c r="G33" s="383"/>
      <c r="H33" s="383"/>
      <c r="I33" s="383"/>
      <c r="J33" s="383"/>
      <c r="K33" s="383"/>
      <c r="L33" s="383"/>
      <c r="M33" s="383">
        <v>789</v>
      </c>
      <c r="N33" s="383"/>
      <c r="O33" s="383"/>
      <c r="P33" s="383">
        <v>789</v>
      </c>
      <c r="Q33" s="383"/>
      <c r="R33" s="383"/>
      <c r="S33" s="383">
        <v>0</v>
      </c>
      <c r="T33" s="383"/>
      <c r="U33" s="383"/>
      <c r="V33" s="383"/>
      <c r="W33" s="383"/>
      <c r="X33" s="383"/>
      <c r="Y33" s="383"/>
      <c r="Z33" s="383"/>
      <c r="AA33" s="383"/>
      <c r="AB33" s="383"/>
      <c r="AC33" s="383"/>
      <c r="AD33" s="383"/>
      <c r="AE33" s="383"/>
      <c r="AF33" s="383"/>
      <c r="AG33" s="383"/>
      <c r="AH33" s="383"/>
      <c r="AI33" s="383"/>
      <c r="AJ33" s="383"/>
      <c r="AK33" s="383"/>
      <c r="AL33" s="383"/>
      <c r="AM33" s="383"/>
      <c r="AN33" s="384"/>
    </row>
    <row r="34" spans="1:40" s="176" customFormat="1">
      <c r="A34" s="389"/>
      <c r="B34" s="382" t="s">
        <v>462</v>
      </c>
      <c r="C34" s="383"/>
      <c r="D34" s="383"/>
      <c r="E34" s="383"/>
      <c r="F34" s="383"/>
      <c r="G34" s="383"/>
      <c r="H34" s="383"/>
      <c r="I34" s="383"/>
      <c r="J34" s="383"/>
      <c r="K34" s="383"/>
      <c r="L34" s="383"/>
      <c r="M34" s="383">
        <v>449</v>
      </c>
      <c r="N34" s="383"/>
      <c r="O34" s="383"/>
      <c r="P34" s="383">
        <v>449</v>
      </c>
      <c r="Q34" s="383"/>
      <c r="R34" s="383"/>
      <c r="S34" s="385">
        <v>3846</v>
      </c>
      <c r="T34" s="383"/>
      <c r="U34" s="383"/>
      <c r="V34" s="385">
        <v>3846</v>
      </c>
      <c r="W34" s="383"/>
      <c r="X34" s="383"/>
      <c r="Y34" s="385">
        <v>2951</v>
      </c>
      <c r="Z34" s="383"/>
      <c r="AA34" s="383"/>
      <c r="AB34" s="385">
        <v>2951</v>
      </c>
      <c r="AC34" s="383"/>
      <c r="AD34" s="383"/>
      <c r="AE34" s="387">
        <v>950</v>
      </c>
      <c r="AF34" s="383"/>
      <c r="AG34" s="383"/>
      <c r="AH34" s="383">
        <f>AE34</f>
        <v>950</v>
      </c>
      <c r="AI34" s="383"/>
      <c r="AJ34" s="383"/>
      <c r="AK34" s="383"/>
      <c r="AL34" s="383"/>
      <c r="AM34" s="383"/>
      <c r="AN34" s="384"/>
    </row>
    <row r="35" spans="1:40" s="175" customFormat="1" ht="47.25">
      <c r="A35" s="378">
        <v>9</v>
      </c>
      <c r="B35" s="379" t="s">
        <v>476</v>
      </c>
      <c r="C35" s="376">
        <f>D35+E35</f>
        <v>2798.4328</v>
      </c>
      <c r="D35" s="376">
        <f>M35+S35+Y35+AE35</f>
        <v>2791</v>
      </c>
      <c r="E35" s="376">
        <f>N35+T35+Z35+AF35</f>
        <v>7.4328000000000003</v>
      </c>
      <c r="F35" s="376"/>
      <c r="G35" s="376"/>
      <c r="H35" s="376"/>
      <c r="I35" s="376">
        <v>2798.4328</v>
      </c>
      <c r="J35" s="376">
        <v>2791</v>
      </c>
      <c r="K35" s="376">
        <v>7.4328000000000003</v>
      </c>
      <c r="L35" s="376">
        <f>M35+N35</f>
        <v>440.43279999999999</v>
      </c>
      <c r="M35" s="376">
        <f>M36+M37</f>
        <v>433</v>
      </c>
      <c r="N35" s="376">
        <f>N36+N37</f>
        <v>7.4328000000000003</v>
      </c>
      <c r="O35" s="376">
        <f>P35+Q35</f>
        <v>440.43279999999999</v>
      </c>
      <c r="P35" s="376">
        <f>P36+P37</f>
        <v>433</v>
      </c>
      <c r="Q35" s="376">
        <f>Q36+Q37</f>
        <v>7.4328000000000003</v>
      </c>
      <c r="R35" s="376">
        <f>S35+T35</f>
        <v>816</v>
      </c>
      <c r="S35" s="376">
        <f>S36+S37</f>
        <v>816</v>
      </c>
      <c r="T35" s="376">
        <f>T36+T37</f>
        <v>0</v>
      </c>
      <c r="U35" s="376">
        <f>V35+W35</f>
        <v>816</v>
      </c>
      <c r="V35" s="376">
        <f>V36+V37</f>
        <v>816</v>
      </c>
      <c r="W35" s="376">
        <f>W36+W37</f>
        <v>0</v>
      </c>
      <c r="X35" s="376">
        <f>Y35+Z35</f>
        <v>792</v>
      </c>
      <c r="Y35" s="376">
        <f>Y36+Y37</f>
        <v>792</v>
      </c>
      <c r="Z35" s="376">
        <f>Z36+Z37</f>
        <v>0</v>
      </c>
      <c r="AA35" s="376">
        <f>AB35+AC35</f>
        <v>792</v>
      </c>
      <c r="AB35" s="376">
        <f>AB36+AB37</f>
        <v>792</v>
      </c>
      <c r="AC35" s="376">
        <f>AC36+AC37</f>
        <v>0</v>
      </c>
      <c r="AD35" s="376"/>
      <c r="AE35" s="376">
        <f>AE36+AE37</f>
        <v>750</v>
      </c>
      <c r="AF35" s="376">
        <f>AF36+AF37</f>
        <v>0</v>
      </c>
      <c r="AG35" s="376"/>
      <c r="AH35" s="376">
        <f>AH36+AH37</f>
        <v>750</v>
      </c>
      <c r="AI35" s="376">
        <f>AI36+AI37</f>
        <v>0</v>
      </c>
      <c r="AJ35" s="376"/>
      <c r="AK35" s="376"/>
      <c r="AL35" s="376">
        <f>AL36+AL37</f>
        <v>3520</v>
      </c>
      <c r="AM35" s="376">
        <f>AM36+AM37</f>
        <v>0</v>
      </c>
      <c r="AN35" s="380"/>
    </row>
    <row r="36" spans="1:40" s="176" customFormat="1" ht="63">
      <c r="A36" s="381" t="s">
        <v>458</v>
      </c>
      <c r="B36" s="382" t="s">
        <v>477</v>
      </c>
      <c r="C36" s="383"/>
      <c r="D36" s="383"/>
      <c r="E36" s="383"/>
      <c r="F36" s="383"/>
      <c r="G36" s="383"/>
      <c r="H36" s="383"/>
      <c r="I36" s="383"/>
      <c r="J36" s="383"/>
      <c r="K36" s="383"/>
      <c r="L36" s="383"/>
      <c r="M36" s="383">
        <v>191</v>
      </c>
      <c r="N36" s="383"/>
      <c r="O36" s="383"/>
      <c r="P36" s="383">
        <v>191</v>
      </c>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4"/>
    </row>
    <row r="37" spans="1:40" s="176" customFormat="1" ht="63">
      <c r="A37" s="381" t="s">
        <v>458</v>
      </c>
      <c r="B37" s="382" t="s">
        <v>478</v>
      </c>
      <c r="C37" s="383"/>
      <c r="D37" s="383"/>
      <c r="E37" s="383"/>
      <c r="F37" s="383"/>
      <c r="G37" s="383"/>
      <c r="H37" s="383"/>
      <c r="I37" s="383">
        <f>J37+K37</f>
        <v>2607.4328</v>
      </c>
      <c r="J37" s="383">
        <f>P37+V37+AB37+AH37</f>
        <v>2600</v>
      </c>
      <c r="K37" s="383">
        <f>Q37+W37+AC37+AI37</f>
        <v>7.4328000000000003</v>
      </c>
      <c r="L37" s="383"/>
      <c r="M37" s="383">
        <f>M38+M39</f>
        <v>242</v>
      </c>
      <c r="N37" s="385">
        <f>N38+N39</f>
        <v>7.4328000000000003</v>
      </c>
      <c r="O37" s="383"/>
      <c r="P37" s="383">
        <f>P38+P39</f>
        <v>242</v>
      </c>
      <c r="Q37" s="385">
        <f>Q38+Q39</f>
        <v>7.4328000000000003</v>
      </c>
      <c r="R37" s="383"/>
      <c r="S37" s="383">
        <f>S38+S39</f>
        <v>816</v>
      </c>
      <c r="T37" s="383">
        <f>T38+T39</f>
        <v>0</v>
      </c>
      <c r="U37" s="383"/>
      <c r="V37" s="385">
        <f>V38+V39</f>
        <v>816</v>
      </c>
      <c r="W37" s="383">
        <f>W38+W39</f>
        <v>0</v>
      </c>
      <c r="X37" s="383"/>
      <c r="Y37" s="383">
        <f>Y38+Y39</f>
        <v>792</v>
      </c>
      <c r="Z37" s="383">
        <f>Z38+Z39</f>
        <v>0</v>
      </c>
      <c r="AA37" s="383"/>
      <c r="AB37" s="385">
        <f>AB38+AB39</f>
        <v>792</v>
      </c>
      <c r="AC37" s="383">
        <f>AC38+AC39</f>
        <v>0</v>
      </c>
      <c r="AD37" s="383"/>
      <c r="AE37" s="383">
        <f>AE38+AE39</f>
        <v>750</v>
      </c>
      <c r="AF37" s="383"/>
      <c r="AG37" s="383"/>
      <c r="AH37" s="383">
        <f>AH38+AH39</f>
        <v>750</v>
      </c>
      <c r="AI37" s="383"/>
      <c r="AJ37" s="383"/>
      <c r="AK37" s="383"/>
      <c r="AL37" s="387">
        <f>2250+1270</f>
        <v>3520</v>
      </c>
      <c r="AM37" s="383"/>
      <c r="AN37" s="384" t="s">
        <v>479</v>
      </c>
    </row>
    <row r="38" spans="1:40" s="176" customFormat="1">
      <c r="A38" s="389"/>
      <c r="B38" s="382" t="s">
        <v>461</v>
      </c>
      <c r="C38" s="383"/>
      <c r="D38" s="383"/>
      <c r="E38" s="383"/>
      <c r="F38" s="383"/>
      <c r="G38" s="383"/>
      <c r="H38" s="383"/>
      <c r="I38" s="383"/>
      <c r="J38" s="383"/>
      <c r="K38" s="383"/>
      <c r="L38" s="383"/>
      <c r="M38" s="383">
        <v>242</v>
      </c>
      <c r="N38" s="385">
        <v>7.4328000000000003</v>
      </c>
      <c r="O38" s="383"/>
      <c r="P38" s="383">
        <v>242</v>
      </c>
      <c r="Q38" s="385">
        <v>7.4328000000000003</v>
      </c>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4"/>
    </row>
    <row r="39" spans="1:40" s="176" customFormat="1">
      <c r="A39" s="389"/>
      <c r="B39" s="382" t="s">
        <v>462</v>
      </c>
      <c r="C39" s="383"/>
      <c r="D39" s="383"/>
      <c r="E39" s="383"/>
      <c r="F39" s="383"/>
      <c r="G39" s="383"/>
      <c r="H39" s="383"/>
      <c r="I39" s="383"/>
      <c r="J39" s="383"/>
      <c r="K39" s="383"/>
      <c r="L39" s="383"/>
      <c r="M39" s="383"/>
      <c r="N39" s="383"/>
      <c r="O39" s="383"/>
      <c r="P39" s="383"/>
      <c r="Q39" s="383"/>
      <c r="R39" s="383"/>
      <c r="S39" s="383">
        <v>816</v>
      </c>
      <c r="T39" s="383"/>
      <c r="U39" s="383"/>
      <c r="V39" s="383">
        <v>816</v>
      </c>
      <c r="W39" s="383"/>
      <c r="X39" s="383"/>
      <c r="Y39" s="383">
        <v>792</v>
      </c>
      <c r="Z39" s="383"/>
      <c r="AA39" s="383"/>
      <c r="AB39" s="383">
        <v>792</v>
      </c>
      <c r="AC39" s="383"/>
      <c r="AD39" s="383"/>
      <c r="AE39" s="383">
        <v>750</v>
      </c>
      <c r="AF39" s="383"/>
      <c r="AG39" s="383"/>
      <c r="AH39" s="383">
        <f>AE39</f>
        <v>750</v>
      </c>
      <c r="AI39" s="383"/>
      <c r="AJ39" s="383"/>
      <c r="AK39" s="383"/>
      <c r="AL39" s="383"/>
      <c r="AM39" s="383"/>
      <c r="AN39" s="384"/>
    </row>
    <row r="40" spans="1:40" s="175" customFormat="1" ht="78.75">
      <c r="A40" s="378">
        <v>10</v>
      </c>
      <c r="B40" s="379" t="s">
        <v>480</v>
      </c>
      <c r="C40" s="376">
        <f>D40+E40</f>
        <v>5424.9</v>
      </c>
      <c r="D40" s="376">
        <f>M40+S40+Y40+AE40</f>
        <v>5422</v>
      </c>
      <c r="E40" s="376">
        <f>N40+T40+Z40+AF40</f>
        <v>2.9</v>
      </c>
      <c r="F40" s="376"/>
      <c r="G40" s="376"/>
      <c r="H40" s="376"/>
      <c r="I40" s="376">
        <v>5424.9</v>
      </c>
      <c r="J40" s="376">
        <v>5422</v>
      </c>
      <c r="K40" s="376">
        <v>2.9</v>
      </c>
      <c r="L40" s="376">
        <f>M40+N40</f>
        <v>348.9</v>
      </c>
      <c r="M40" s="376">
        <f>M41+M42+M43</f>
        <v>346</v>
      </c>
      <c r="N40" s="376">
        <f>N41+N42+N43</f>
        <v>2.9</v>
      </c>
      <c r="O40" s="376">
        <f>P40+Q40</f>
        <v>348.9</v>
      </c>
      <c r="P40" s="376">
        <f>P41+P42+P43</f>
        <v>346</v>
      </c>
      <c r="Q40" s="376">
        <f>Q41+Q42+Q43</f>
        <v>2.9</v>
      </c>
      <c r="R40" s="376">
        <f>S40+T40</f>
        <v>2510</v>
      </c>
      <c r="S40" s="376">
        <f>S41+S42+S43</f>
        <v>2510</v>
      </c>
      <c r="T40" s="376">
        <f>T41+T42+T43</f>
        <v>0</v>
      </c>
      <c r="U40" s="376">
        <f>V40+W40</f>
        <v>2510</v>
      </c>
      <c r="V40" s="376">
        <f>V41+V42+V43</f>
        <v>2510</v>
      </c>
      <c r="W40" s="376">
        <f>W41+W42+W43</f>
        <v>0</v>
      </c>
      <c r="X40" s="376">
        <f>Y40+Z40</f>
        <v>1266</v>
      </c>
      <c r="Y40" s="376">
        <f>Y41+Y42+Y43</f>
        <v>1266</v>
      </c>
      <c r="Z40" s="376">
        <f>Z41+Z42+Z43</f>
        <v>0</v>
      </c>
      <c r="AA40" s="376">
        <f>AB40+AC40</f>
        <v>1266</v>
      </c>
      <c r="AB40" s="376">
        <f>AB41+AB42+AB43</f>
        <v>1266</v>
      </c>
      <c r="AC40" s="376">
        <f>AC41+AC42+AC43</f>
        <v>0</v>
      </c>
      <c r="AD40" s="376">
        <f>AE40+AF40</f>
        <v>1300</v>
      </c>
      <c r="AE40" s="376">
        <f>AE41+AE42+AE43</f>
        <v>1300</v>
      </c>
      <c r="AF40" s="376">
        <f>AF41+AF42+AF43</f>
        <v>0</v>
      </c>
      <c r="AG40" s="376">
        <f>AH40+AI40</f>
        <v>1300</v>
      </c>
      <c r="AH40" s="376">
        <f>AH41+AH42+AH43</f>
        <v>1300</v>
      </c>
      <c r="AI40" s="376">
        <f>AI41+AI42+AI43</f>
        <v>0</v>
      </c>
      <c r="AJ40" s="376"/>
      <c r="AK40" s="376"/>
      <c r="AL40" s="376">
        <f>AL41+AL42+AL43</f>
        <v>5120</v>
      </c>
      <c r="AM40" s="376">
        <f>AM41+AM42+AM43</f>
        <v>0</v>
      </c>
      <c r="AN40" s="380"/>
    </row>
    <row r="41" spans="1:40" s="176" customFormat="1" ht="157.5">
      <c r="A41" s="381" t="s">
        <v>458</v>
      </c>
      <c r="B41" s="382" t="s">
        <v>481</v>
      </c>
      <c r="C41" s="383"/>
      <c r="D41" s="383"/>
      <c r="E41" s="383"/>
      <c r="F41" s="383"/>
      <c r="G41" s="383"/>
      <c r="H41" s="383"/>
      <c r="I41" s="383">
        <f>J41+K41</f>
        <v>3373.9</v>
      </c>
      <c r="J41" s="383">
        <f t="shared" ref="J41:K43" si="0">P41+V41+AB41+AH41</f>
        <v>3371</v>
      </c>
      <c r="K41" s="383">
        <f t="shared" si="0"/>
        <v>2.9</v>
      </c>
      <c r="L41" s="383"/>
      <c r="M41" s="383">
        <v>162</v>
      </c>
      <c r="N41" s="383">
        <v>2.9</v>
      </c>
      <c r="O41" s="383"/>
      <c r="P41" s="383">
        <v>162</v>
      </c>
      <c r="Q41" s="383">
        <v>2.9</v>
      </c>
      <c r="R41" s="383"/>
      <c r="S41" s="385">
        <v>1527</v>
      </c>
      <c r="T41" s="385"/>
      <c r="U41" s="385"/>
      <c r="V41" s="385">
        <v>1527</v>
      </c>
      <c r="W41" s="383"/>
      <c r="X41" s="383"/>
      <c r="Y41" s="383">
        <v>832</v>
      </c>
      <c r="Z41" s="383"/>
      <c r="AA41" s="383"/>
      <c r="AB41" s="383">
        <v>832</v>
      </c>
      <c r="AC41" s="383"/>
      <c r="AD41" s="383"/>
      <c r="AE41" s="383">
        <v>850</v>
      </c>
      <c r="AF41" s="383"/>
      <c r="AG41" s="383"/>
      <c r="AH41" s="383">
        <f>AE41</f>
        <v>850</v>
      </c>
      <c r="AI41" s="383"/>
      <c r="AJ41" s="383"/>
      <c r="AK41" s="383"/>
      <c r="AL41" s="383">
        <f>1870+500</f>
        <v>2370</v>
      </c>
      <c r="AM41" s="383"/>
      <c r="AN41" s="384"/>
    </row>
    <row r="42" spans="1:40" s="176" customFormat="1" ht="78.75">
      <c r="A42" s="381" t="s">
        <v>458</v>
      </c>
      <c r="B42" s="382" t="s">
        <v>482</v>
      </c>
      <c r="C42" s="383"/>
      <c r="D42" s="383"/>
      <c r="E42" s="383"/>
      <c r="F42" s="383"/>
      <c r="G42" s="383"/>
      <c r="H42" s="383"/>
      <c r="I42" s="383">
        <f>J42+K42</f>
        <v>502</v>
      </c>
      <c r="J42" s="383">
        <f t="shared" si="0"/>
        <v>502</v>
      </c>
      <c r="K42" s="383">
        <f t="shared" si="0"/>
        <v>0</v>
      </c>
      <c r="L42" s="383"/>
      <c r="M42" s="383">
        <v>70</v>
      </c>
      <c r="N42" s="383"/>
      <c r="O42" s="383"/>
      <c r="P42" s="383">
        <v>70</v>
      </c>
      <c r="Q42" s="383"/>
      <c r="R42" s="383"/>
      <c r="S42" s="383">
        <v>432</v>
      </c>
      <c r="T42" s="383"/>
      <c r="U42" s="383"/>
      <c r="V42" s="383">
        <v>432</v>
      </c>
      <c r="W42" s="383"/>
      <c r="X42" s="383"/>
      <c r="Y42" s="383"/>
      <c r="Z42" s="383"/>
      <c r="AA42" s="383"/>
      <c r="AB42" s="383"/>
      <c r="AC42" s="383"/>
      <c r="AD42" s="383"/>
      <c r="AE42" s="383"/>
      <c r="AF42" s="383"/>
      <c r="AG42" s="383"/>
      <c r="AH42" s="383"/>
      <c r="AI42" s="383"/>
      <c r="AJ42" s="383"/>
      <c r="AK42" s="383"/>
      <c r="AL42" s="383"/>
      <c r="AM42" s="383"/>
      <c r="AN42" s="384"/>
    </row>
    <row r="43" spans="1:40" s="176" customFormat="1" ht="47.25">
      <c r="A43" s="381" t="s">
        <v>458</v>
      </c>
      <c r="B43" s="382" t="s">
        <v>483</v>
      </c>
      <c r="C43" s="383"/>
      <c r="D43" s="383"/>
      <c r="E43" s="383"/>
      <c r="F43" s="383"/>
      <c r="G43" s="383"/>
      <c r="H43" s="383"/>
      <c r="I43" s="383">
        <f>J43+K43</f>
        <v>1549</v>
      </c>
      <c r="J43" s="383">
        <f t="shared" si="0"/>
        <v>1549</v>
      </c>
      <c r="K43" s="383">
        <f t="shared" si="0"/>
        <v>0</v>
      </c>
      <c r="L43" s="383"/>
      <c r="M43" s="383">
        <v>114</v>
      </c>
      <c r="N43" s="383"/>
      <c r="O43" s="383"/>
      <c r="P43" s="383">
        <v>114</v>
      </c>
      <c r="Q43" s="383"/>
      <c r="R43" s="383"/>
      <c r="S43" s="383">
        <v>551</v>
      </c>
      <c r="T43" s="383"/>
      <c r="U43" s="383"/>
      <c r="V43" s="383">
        <v>551</v>
      </c>
      <c r="W43" s="383"/>
      <c r="X43" s="383"/>
      <c r="Y43" s="383">
        <v>434</v>
      </c>
      <c r="Z43" s="383"/>
      <c r="AA43" s="383"/>
      <c r="AB43" s="383">
        <v>434</v>
      </c>
      <c r="AC43" s="383"/>
      <c r="AD43" s="383"/>
      <c r="AE43" s="383">
        <v>450</v>
      </c>
      <c r="AF43" s="383"/>
      <c r="AG43" s="383"/>
      <c r="AH43" s="383">
        <f>AE43</f>
        <v>450</v>
      </c>
      <c r="AI43" s="383"/>
      <c r="AJ43" s="383"/>
      <c r="AK43" s="383"/>
      <c r="AL43" s="387">
        <f>2250+500</f>
        <v>2750</v>
      </c>
      <c r="AM43" s="383"/>
      <c r="AN43" s="384"/>
    </row>
    <row r="44" spans="1:40" ht="31.5">
      <c r="A44" s="374" t="s">
        <v>36</v>
      </c>
      <c r="B44" s="375" t="s">
        <v>51</v>
      </c>
      <c r="C44" s="376">
        <f>D44+E44</f>
        <v>195695.9</v>
      </c>
      <c r="D44" s="376">
        <f>G44+M44+S44+Y44+AE44</f>
        <v>185284.9</v>
      </c>
      <c r="E44" s="376">
        <f>H44+N44+T44+Z44+AF44</f>
        <v>10411</v>
      </c>
      <c r="F44" s="376"/>
      <c r="G44" s="376"/>
      <c r="H44" s="376"/>
      <c r="I44" s="376"/>
      <c r="J44" s="376"/>
      <c r="K44" s="376"/>
      <c r="L44" s="376">
        <f>M44+N44</f>
        <v>13065</v>
      </c>
      <c r="M44" s="390">
        <f>M45+M48+M49+M52+M56+M57+M60</f>
        <v>12684</v>
      </c>
      <c r="N44" s="390">
        <f>N45+N48+N49+N52+N56+N57+N60</f>
        <v>381</v>
      </c>
      <c r="O44" s="376">
        <f>P44+Q44</f>
        <v>12728.76</v>
      </c>
      <c r="P44" s="390">
        <f>P45+P48+P49+P52+P56+P57+P60</f>
        <v>12684</v>
      </c>
      <c r="Q44" s="390">
        <f>Q45+Q48+Q49+Q52+Q56+Q57+Q60</f>
        <v>44.759999999999991</v>
      </c>
      <c r="R44" s="376">
        <f>S44+T44</f>
        <v>51128</v>
      </c>
      <c r="S44" s="390">
        <f>S45+S48+S49+S52+S56+S57+S60</f>
        <v>48468</v>
      </c>
      <c r="T44" s="390">
        <f>T45+T48+T49+T52+T56+T57+T60</f>
        <v>2660</v>
      </c>
      <c r="U44" s="376">
        <f>V44+W44</f>
        <v>51108</v>
      </c>
      <c r="V44" s="390">
        <f>V45+V48+V49+V52+V56+V57+V60</f>
        <v>48448</v>
      </c>
      <c r="W44" s="390">
        <f>W45+W48+W49+W52+W56+W57+W60</f>
        <v>2660</v>
      </c>
      <c r="X44" s="376">
        <f>Y44+Z44</f>
        <v>49656</v>
      </c>
      <c r="Y44" s="390">
        <f t="shared" ref="Y44:Z44" si="1">Y45+Y48+Y49+Y52+Y56+Y57+Y60</f>
        <v>45946</v>
      </c>
      <c r="Z44" s="390">
        <f t="shared" si="1"/>
        <v>3710</v>
      </c>
      <c r="AA44" s="376">
        <f>AB44+AC44</f>
        <v>49656</v>
      </c>
      <c r="AB44" s="390">
        <f>AB45+AB48+AB49+AB52+AB56+AB57+AB60</f>
        <v>45946</v>
      </c>
      <c r="AC44" s="390">
        <f>AC45+AC48+AC49+AC52+AC56+AC57+AC60</f>
        <v>3710</v>
      </c>
      <c r="AD44" s="376">
        <f>AE44+AF44</f>
        <v>81846.899999999994</v>
      </c>
      <c r="AE44" s="390">
        <f>AE45+AE48+AE49+AE52+AE56+AE57+AE60</f>
        <v>78186.899999999994</v>
      </c>
      <c r="AF44" s="390">
        <f>AF45+AF48+AF49+AF52+AF56+AF57+AF60</f>
        <v>3660</v>
      </c>
      <c r="AG44" s="376">
        <f>AH44+AI44</f>
        <v>81846.899999999994</v>
      </c>
      <c r="AH44" s="390">
        <f>AH45+AH48+AH49+AH52+AH56+AH57+AH60</f>
        <v>78186.899999999994</v>
      </c>
      <c r="AI44" s="390">
        <f>AI45+AI48+AI49+AI52+AI56+AI57+AI60</f>
        <v>3660</v>
      </c>
      <c r="AJ44" s="376"/>
      <c r="AK44" s="391"/>
      <c r="AL44" s="391"/>
      <c r="AM44" s="391"/>
      <c r="AN44" s="363"/>
    </row>
    <row r="45" spans="1:40">
      <c r="A45" s="392">
        <v>1</v>
      </c>
      <c r="B45" s="393" t="s">
        <v>484</v>
      </c>
      <c r="C45" s="376">
        <f t="shared" ref="C45:C62" si="2">D45+E45</f>
        <v>32005</v>
      </c>
      <c r="D45" s="376">
        <f>G45+M45+S45+Y45+AE45</f>
        <v>31676</v>
      </c>
      <c r="E45" s="376">
        <f t="shared" ref="E45:E62" si="3">H45+N45+T45+Z45+AF45</f>
        <v>329</v>
      </c>
      <c r="F45" s="376"/>
      <c r="G45" s="376"/>
      <c r="H45" s="376"/>
      <c r="I45" s="376"/>
      <c r="J45" s="376"/>
      <c r="K45" s="376"/>
      <c r="L45" s="376">
        <f t="shared" ref="L45:L62" si="4">M45+N45</f>
        <v>2031</v>
      </c>
      <c r="M45" s="390">
        <f>M46+M47</f>
        <v>1972</v>
      </c>
      <c r="N45" s="390">
        <f>N46+N47</f>
        <v>59</v>
      </c>
      <c r="O45" s="376">
        <f t="shared" ref="O45:O62" si="5">P45+Q45</f>
        <v>2016.76</v>
      </c>
      <c r="P45" s="376">
        <f>M45</f>
        <v>1972</v>
      </c>
      <c r="Q45" s="388">
        <f>Q46+Q47</f>
        <v>44.759999999999991</v>
      </c>
      <c r="R45" s="376">
        <f t="shared" ref="R45:R62" si="6">S45+T45</f>
        <v>10714</v>
      </c>
      <c r="S45" s="390">
        <f>S46+S47</f>
        <v>10714</v>
      </c>
      <c r="T45" s="390">
        <f>T46+T47</f>
        <v>0</v>
      </c>
      <c r="U45" s="376">
        <f t="shared" ref="U45:U62" si="7">V45+W45</f>
        <v>10714</v>
      </c>
      <c r="V45" s="376">
        <f>S45</f>
        <v>10714</v>
      </c>
      <c r="W45" s="376">
        <f>T45</f>
        <v>0</v>
      </c>
      <c r="X45" s="376">
        <f t="shared" ref="X45:X62" si="8">Y45+Z45</f>
        <v>7931</v>
      </c>
      <c r="Y45" s="390">
        <f>Y46+Y47</f>
        <v>7661</v>
      </c>
      <c r="Z45" s="390">
        <f>Z46+Z47</f>
        <v>270</v>
      </c>
      <c r="AA45" s="376">
        <f t="shared" ref="AA45:AA62" si="9">AB45+AC45</f>
        <v>7931</v>
      </c>
      <c r="AB45" s="376">
        <f>Y45</f>
        <v>7661</v>
      </c>
      <c r="AC45" s="376">
        <f>Z45</f>
        <v>270</v>
      </c>
      <c r="AD45" s="376">
        <f t="shared" ref="AD45:AD62" si="10">AE45+AF45</f>
        <v>11329</v>
      </c>
      <c r="AE45" s="394">
        <f>+AE46+AE47</f>
        <v>11329</v>
      </c>
      <c r="AF45" s="394">
        <v>0</v>
      </c>
      <c r="AG45" s="376">
        <f t="shared" ref="AG45:AG62" si="11">AH45+AI45</f>
        <v>11329</v>
      </c>
      <c r="AH45" s="376">
        <f>AE45</f>
        <v>11329</v>
      </c>
      <c r="AI45" s="376">
        <f>AF45</f>
        <v>0</v>
      </c>
      <c r="AJ45" s="376"/>
      <c r="AK45" s="391"/>
      <c r="AL45" s="391"/>
      <c r="AM45" s="391"/>
      <c r="AN45" s="363"/>
    </row>
    <row r="46" spans="1:40">
      <c r="A46" s="395" t="s">
        <v>115</v>
      </c>
      <c r="B46" s="396" t="s">
        <v>485</v>
      </c>
      <c r="C46" s="397">
        <f t="shared" si="2"/>
        <v>22838</v>
      </c>
      <c r="D46" s="397">
        <f t="shared" ref="D46:D62" si="12">G46+M46+S46+Y46+AE46</f>
        <v>22779</v>
      </c>
      <c r="E46" s="397">
        <f t="shared" si="3"/>
        <v>59</v>
      </c>
      <c r="F46" s="398"/>
      <c r="G46" s="398"/>
      <c r="H46" s="398"/>
      <c r="I46" s="398"/>
      <c r="J46" s="398"/>
      <c r="K46" s="398"/>
      <c r="L46" s="398">
        <f t="shared" si="4"/>
        <v>2031</v>
      </c>
      <c r="M46" s="399">
        <v>1972</v>
      </c>
      <c r="N46" s="399">
        <v>59</v>
      </c>
      <c r="O46" s="398">
        <f t="shared" si="5"/>
        <v>2016.76</v>
      </c>
      <c r="P46" s="398">
        <f t="shared" ref="P46:P62" si="13">M46</f>
        <v>1972</v>
      </c>
      <c r="Q46" s="400">
        <f>2016.76-M46</f>
        <v>44.759999999999991</v>
      </c>
      <c r="R46" s="376">
        <f t="shared" si="6"/>
        <v>4304</v>
      </c>
      <c r="S46" s="399">
        <v>4304</v>
      </c>
      <c r="T46" s="399"/>
      <c r="U46" s="376">
        <f t="shared" si="7"/>
        <v>4304</v>
      </c>
      <c r="V46" s="398">
        <f t="shared" ref="V46:W62" si="14">S46</f>
        <v>4304</v>
      </c>
      <c r="W46" s="398">
        <f t="shared" si="14"/>
        <v>0</v>
      </c>
      <c r="X46" s="376">
        <f t="shared" si="8"/>
        <v>5174</v>
      </c>
      <c r="Y46" s="399">
        <v>5174</v>
      </c>
      <c r="Z46" s="399"/>
      <c r="AA46" s="376">
        <f t="shared" si="9"/>
        <v>5174</v>
      </c>
      <c r="AB46" s="398">
        <f t="shared" ref="AB46:AC62" si="15">Y46</f>
        <v>5174</v>
      </c>
      <c r="AC46" s="398">
        <f t="shared" si="15"/>
        <v>0</v>
      </c>
      <c r="AD46" s="376">
        <f t="shared" si="10"/>
        <v>11329</v>
      </c>
      <c r="AE46" s="401">
        <v>11329</v>
      </c>
      <c r="AF46" s="401"/>
      <c r="AG46" s="376">
        <f t="shared" si="11"/>
        <v>11329</v>
      </c>
      <c r="AH46" s="398">
        <f t="shared" ref="AH46:AI62" si="16">AE46</f>
        <v>11329</v>
      </c>
      <c r="AI46" s="398">
        <f t="shared" si="16"/>
        <v>0</v>
      </c>
      <c r="AJ46" s="398"/>
      <c r="AK46" s="391"/>
      <c r="AL46" s="391"/>
      <c r="AM46" s="391"/>
      <c r="AN46" s="363"/>
    </row>
    <row r="47" spans="1:40">
      <c r="A47" s="402" t="s">
        <v>486</v>
      </c>
      <c r="B47" s="403" t="s">
        <v>487</v>
      </c>
      <c r="C47" s="397">
        <f t="shared" si="2"/>
        <v>9167</v>
      </c>
      <c r="D47" s="397">
        <f t="shared" si="12"/>
        <v>8897</v>
      </c>
      <c r="E47" s="397">
        <f t="shared" si="3"/>
        <v>270</v>
      </c>
      <c r="F47" s="398"/>
      <c r="G47" s="398"/>
      <c r="H47" s="398"/>
      <c r="I47" s="398"/>
      <c r="J47" s="398"/>
      <c r="K47" s="398"/>
      <c r="L47" s="398">
        <f t="shared" si="4"/>
        <v>0</v>
      </c>
      <c r="M47" s="399"/>
      <c r="N47" s="399"/>
      <c r="O47" s="398">
        <f t="shared" si="5"/>
        <v>0</v>
      </c>
      <c r="P47" s="398">
        <f t="shared" si="13"/>
        <v>0</v>
      </c>
      <c r="Q47" s="400"/>
      <c r="R47" s="376">
        <f t="shared" si="6"/>
        <v>6410</v>
      </c>
      <c r="S47" s="399">
        <v>6410</v>
      </c>
      <c r="T47" s="399"/>
      <c r="U47" s="376">
        <f t="shared" si="7"/>
        <v>6410</v>
      </c>
      <c r="V47" s="398">
        <f t="shared" si="14"/>
        <v>6410</v>
      </c>
      <c r="W47" s="398">
        <f t="shared" si="14"/>
        <v>0</v>
      </c>
      <c r="X47" s="376">
        <f t="shared" si="8"/>
        <v>2757</v>
      </c>
      <c r="Y47" s="399">
        <v>2487</v>
      </c>
      <c r="Z47" s="399">
        <v>270</v>
      </c>
      <c r="AA47" s="376">
        <f t="shared" si="9"/>
        <v>2757</v>
      </c>
      <c r="AB47" s="398">
        <f t="shared" si="15"/>
        <v>2487</v>
      </c>
      <c r="AC47" s="398">
        <f t="shared" si="15"/>
        <v>270</v>
      </c>
      <c r="AD47" s="376">
        <f t="shared" si="10"/>
        <v>0</v>
      </c>
      <c r="AE47" s="401"/>
      <c r="AF47" s="401"/>
      <c r="AG47" s="376">
        <f t="shared" si="11"/>
        <v>0</v>
      </c>
      <c r="AH47" s="398">
        <f t="shared" si="16"/>
        <v>0</v>
      </c>
      <c r="AI47" s="398">
        <f t="shared" si="16"/>
        <v>0</v>
      </c>
      <c r="AJ47" s="398"/>
      <c r="AK47" s="391"/>
      <c r="AL47" s="391"/>
      <c r="AM47" s="391"/>
      <c r="AN47" s="363"/>
    </row>
    <row r="48" spans="1:40">
      <c r="A48" s="392">
        <v>2</v>
      </c>
      <c r="B48" s="404" t="s">
        <v>488</v>
      </c>
      <c r="C48" s="376">
        <f t="shared" si="2"/>
        <v>69108</v>
      </c>
      <c r="D48" s="376">
        <f t="shared" si="12"/>
        <v>68974</v>
      </c>
      <c r="E48" s="376">
        <f t="shared" si="3"/>
        <v>134</v>
      </c>
      <c r="F48" s="376"/>
      <c r="G48" s="376"/>
      <c r="H48" s="376"/>
      <c r="I48" s="376"/>
      <c r="J48" s="376"/>
      <c r="K48" s="376"/>
      <c r="L48" s="376">
        <f t="shared" si="4"/>
        <v>4550</v>
      </c>
      <c r="M48" s="390">
        <v>4416</v>
      </c>
      <c r="N48" s="390">
        <v>134</v>
      </c>
      <c r="O48" s="376">
        <f t="shared" si="5"/>
        <v>4416</v>
      </c>
      <c r="P48" s="376">
        <f t="shared" si="13"/>
        <v>4416</v>
      </c>
      <c r="Q48" s="388"/>
      <c r="R48" s="376">
        <f t="shared" si="6"/>
        <v>11123</v>
      </c>
      <c r="S48" s="390">
        <v>11123</v>
      </c>
      <c r="T48" s="390"/>
      <c r="U48" s="376">
        <f t="shared" si="7"/>
        <v>11123</v>
      </c>
      <c r="V48" s="376">
        <f t="shared" si="14"/>
        <v>11123</v>
      </c>
      <c r="W48" s="376">
        <f t="shared" si="14"/>
        <v>0</v>
      </c>
      <c r="X48" s="376">
        <f t="shared" si="8"/>
        <v>10646</v>
      </c>
      <c r="Y48" s="390">
        <v>10646</v>
      </c>
      <c r="Z48" s="390"/>
      <c r="AA48" s="376">
        <f t="shared" si="9"/>
        <v>10646</v>
      </c>
      <c r="AB48" s="376">
        <f t="shared" si="15"/>
        <v>10646</v>
      </c>
      <c r="AC48" s="376">
        <f t="shared" si="15"/>
        <v>0</v>
      </c>
      <c r="AD48" s="376">
        <f t="shared" si="10"/>
        <v>42789</v>
      </c>
      <c r="AE48" s="394">
        <v>42789</v>
      </c>
      <c r="AF48" s="394"/>
      <c r="AG48" s="376">
        <f t="shared" si="11"/>
        <v>42789</v>
      </c>
      <c r="AH48" s="376">
        <f t="shared" si="16"/>
        <v>42789</v>
      </c>
      <c r="AI48" s="376">
        <f t="shared" si="16"/>
        <v>0</v>
      </c>
      <c r="AJ48" s="376"/>
      <c r="AK48" s="391"/>
      <c r="AL48" s="391"/>
      <c r="AM48" s="391"/>
      <c r="AN48" s="363"/>
    </row>
    <row r="49" spans="1:48">
      <c r="A49" s="405">
        <v>3</v>
      </c>
      <c r="B49" s="393" t="s">
        <v>489</v>
      </c>
      <c r="C49" s="376">
        <f t="shared" si="2"/>
        <v>20995</v>
      </c>
      <c r="D49" s="376">
        <f t="shared" si="12"/>
        <v>20939</v>
      </c>
      <c r="E49" s="376">
        <f t="shared" si="3"/>
        <v>56</v>
      </c>
      <c r="F49" s="376"/>
      <c r="G49" s="376"/>
      <c r="H49" s="376"/>
      <c r="I49" s="376"/>
      <c r="J49" s="376"/>
      <c r="K49" s="376"/>
      <c r="L49" s="376">
        <f t="shared" si="4"/>
        <v>1928</v>
      </c>
      <c r="M49" s="390">
        <f>M50+M51</f>
        <v>1872</v>
      </c>
      <c r="N49" s="390">
        <f>N50+N51</f>
        <v>56</v>
      </c>
      <c r="O49" s="376">
        <f t="shared" si="5"/>
        <v>1872</v>
      </c>
      <c r="P49" s="376">
        <f t="shared" si="13"/>
        <v>1872</v>
      </c>
      <c r="Q49" s="388">
        <f>Q50+Q51</f>
        <v>0</v>
      </c>
      <c r="R49" s="376">
        <f t="shared" si="6"/>
        <v>6623</v>
      </c>
      <c r="S49" s="390">
        <f>S50+S51</f>
        <v>6623</v>
      </c>
      <c r="T49" s="390">
        <f>T50+T51</f>
        <v>0</v>
      </c>
      <c r="U49" s="376">
        <f t="shared" si="7"/>
        <v>6623</v>
      </c>
      <c r="V49" s="376">
        <f t="shared" si="14"/>
        <v>6623</v>
      </c>
      <c r="W49" s="376">
        <f t="shared" si="14"/>
        <v>0</v>
      </c>
      <c r="X49" s="376">
        <f t="shared" si="8"/>
        <v>6845</v>
      </c>
      <c r="Y49" s="390">
        <f>Y50+Y51</f>
        <v>6845</v>
      </c>
      <c r="Z49" s="390">
        <f>Z50+Z51</f>
        <v>0</v>
      </c>
      <c r="AA49" s="376">
        <f t="shared" si="9"/>
        <v>6845</v>
      </c>
      <c r="AB49" s="376">
        <f t="shared" si="15"/>
        <v>6845</v>
      </c>
      <c r="AC49" s="376">
        <f t="shared" si="15"/>
        <v>0</v>
      </c>
      <c r="AD49" s="376">
        <f t="shared" si="10"/>
        <v>5599</v>
      </c>
      <c r="AE49" s="394">
        <f>+AE50+AE51</f>
        <v>5599</v>
      </c>
      <c r="AF49" s="394">
        <f>+AF50+AF51</f>
        <v>0</v>
      </c>
      <c r="AG49" s="376">
        <f t="shared" si="11"/>
        <v>5599</v>
      </c>
      <c r="AH49" s="376">
        <f t="shared" si="16"/>
        <v>5599</v>
      </c>
      <c r="AI49" s="376">
        <f t="shared" si="16"/>
        <v>0</v>
      </c>
      <c r="AJ49" s="376"/>
      <c r="AK49" s="391"/>
      <c r="AL49" s="391"/>
      <c r="AM49" s="391"/>
      <c r="AN49" s="363"/>
    </row>
    <row r="50" spans="1:48">
      <c r="A50" s="406" t="s">
        <v>490</v>
      </c>
      <c r="B50" s="396" t="s">
        <v>491</v>
      </c>
      <c r="C50" s="397">
        <f t="shared" si="2"/>
        <v>14194</v>
      </c>
      <c r="D50" s="397">
        <f t="shared" si="12"/>
        <v>14138</v>
      </c>
      <c r="E50" s="397">
        <f t="shared" si="3"/>
        <v>56</v>
      </c>
      <c r="F50" s="398"/>
      <c r="G50" s="398"/>
      <c r="H50" s="398"/>
      <c r="I50" s="398"/>
      <c r="J50" s="398"/>
      <c r="K50" s="398"/>
      <c r="L50" s="398">
        <f t="shared" si="4"/>
        <v>1928</v>
      </c>
      <c r="M50" s="399">
        <v>1872</v>
      </c>
      <c r="N50" s="399">
        <v>56</v>
      </c>
      <c r="O50" s="398">
        <f t="shared" si="5"/>
        <v>1872</v>
      </c>
      <c r="P50" s="398">
        <f t="shared" si="13"/>
        <v>1872</v>
      </c>
      <c r="Q50" s="400"/>
      <c r="R50" s="376">
        <f t="shared" si="6"/>
        <v>4808</v>
      </c>
      <c r="S50" s="399">
        <v>4808</v>
      </c>
      <c r="T50" s="399"/>
      <c r="U50" s="376">
        <f t="shared" si="7"/>
        <v>4808</v>
      </c>
      <c r="V50" s="398">
        <f t="shared" si="14"/>
        <v>4808</v>
      </c>
      <c r="W50" s="398">
        <f t="shared" si="14"/>
        <v>0</v>
      </c>
      <c r="X50" s="376">
        <f t="shared" si="8"/>
        <v>4959</v>
      </c>
      <c r="Y50" s="399">
        <v>4959</v>
      </c>
      <c r="Z50" s="399"/>
      <c r="AA50" s="376">
        <f t="shared" si="9"/>
        <v>4959</v>
      </c>
      <c r="AB50" s="398">
        <f t="shared" si="15"/>
        <v>4959</v>
      </c>
      <c r="AC50" s="398">
        <f t="shared" si="15"/>
        <v>0</v>
      </c>
      <c r="AD50" s="376">
        <f t="shared" si="10"/>
        <v>2499</v>
      </c>
      <c r="AE50" s="401">
        <v>2499</v>
      </c>
      <c r="AF50" s="401"/>
      <c r="AG50" s="376">
        <f t="shared" si="11"/>
        <v>2499</v>
      </c>
      <c r="AH50" s="398">
        <f t="shared" si="16"/>
        <v>2499</v>
      </c>
      <c r="AI50" s="398">
        <f t="shared" si="16"/>
        <v>0</v>
      </c>
      <c r="AJ50" s="398"/>
      <c r="AK50" s="391"/>
      <c r="AL50" s="391"/>
      <c r="AM50" s="391"/>
      <c r="AN50" s="363"/>
    </row>
    <row r="51" spans="1:48">
      <c r="A51" s="395" t="s">
        <v>492</v>
      </c>
      <c r="B51" s="403" t="s">
        <v>493</v>
      </c>
      <c r="C51" s="397">
        <f t="shared" si="2"/>
        <v>6801</v>
      </c>
      <c r="D51" s="397">
        <f t="shared" si="12"/>
        <v>6801</v>
      </c>
      <c r="E51" s="397">
        <f t="shared" si="3"/>
        <v>0</v>
      </c>
      <c r="F51" s="398"/>
      <c r="G51" s="398"/>
      <c r="H51" s="398"/>
      <c r="I51" s="398"/>
      <c r="J51" s="398"/>
      <c r="K51" s="398"/>
      <c r="L51" s="398">
        <f t="shared" si="4"/>
        <v>0</v>
      </c>
      <c r="M51" s="399"/>
      <c r="N51" s="399"/>
      <c r="O51" s="398">
        <f t="shared" si="5"/>
        <v>0</v>
      </c>
      <c r="P51" s="398">
        <f t="shared" si="13"/>
        <v>0</v>
      </c>
      <c r="Q51" s="400"/>
      <c r="R51" s="376">
        <f t="shared" si="6"/>
        <v>1815</v>
      </c>
      <c r="S51" s="399">
        <v>1815</v>
      </c>
      <c r="T51" s="399"/>
      <c r="U51" s="376">
        <f t="shared" si="7"/>
        <v>1815</v>
      </c>
      <c r="V51" s="398">
        <f t="shared" si="14"/>
        <v>1815</v>
      </c>
      <c r="W51" s="398">
        <f t="shared" si="14"/>
        <v>0</v>
      </c>
      <c r="X51" s="376">
        <f t="shared" si="8"/>
        <v>1886</v>
      </c>
      <c r="Y51" s="399">
        <v>1886</v>
      </c>
      <c r="Z51" s="399"/>
      <c r="AA51" s="376">
        <f t="shared" si="9"/>
        <v>1886</v>
      </c>
      <c r="AB51" s="398">
        <f t="shared" si="15"/>
        <v>1886</v>
      </c>
      <c r="AC51" s="398">
        <f t="shared" si="15"/>
        <v>0</v>
      </c>
      <c r="AD51" s="376">
        <f t="shared" si="10"/>
        <v>3100</v>
      </c>
      <c r="AE51" s="401">
        <v>3100</v>
      </c>
      <c r="AF51" s="401"/>
      <c r="AG51" s="376">
        <f t="shared" si="11"/>
        <v>3100</v>
      </c>
      <c r="AH51" s="398">
        <f t="shared" si="16"/>
        <v>3100</v>
      </c>
      <c r="AI51" s="398">
        <f t="shared" si="16"/>
        <v>0</v>
      </c>
      <c r="AJ51" s="398"/>
      <c r="AK51" s="391"/>
      <c r="AL51" s="391"/>
      <c r="AM51" s="391"/>
      <c r="AN51" s="363"/>
    </row>
    <row r="52" spans="1:48">
      <c r="A52" s="392">
        <v>4</v>
      </c>
      <c r="B52" s="393" t="s">
        <v>494</v>
      </c>
      <c r="C52" s="376">
        <f t="shared" si="2"/>
        <v>13677.9</v>
      </c>
      <c r="D52" s="376">
        <f t="shared" si="12"/>
        <v>13588.9</v>
      </c>
      <c r="E52" s="376">
        <f t="shared" si="3"/>
        <v>89</v>
      </c>
      <c r="F52" s="376"/>
      <c r="G52" s="376"/>
      <c r="H52" s="376"/>
      <c r="I52" s="376"/>
      <c r="J52" s="376"/>
      <c r="K52" s="376"/>
      <c r="L52" s="376">
        <f t="shared" si="4"/>
        <v>3080</v>
      </c>
      <c r="M52" s="390">
        <f>M53+M54+M55</f>
        <v>2991</v>
      </c>
      <c r="N52" s="390">
        <f>N53+N54+N55</f>
        <v>89</v>
      </c>
      <c r="O52" s="376">
        <f t="shared" si="5"/>
        <v>2991</v>
      </c>
      <c r="P52" s="376">
        <f t="shared" si="13"/>
        <v>2991</v>
      </c>
      <c r="Q52" s="388">
        <f>Q53+Q54+Q55</f>
        <v>0</v>
      </c>
      <c r="R52" s="376">
        <f t="shared" si="6"/>
        <v>5566</v>
      </c>
      <c r="S52" s="390">
        <f>S53+S54+S55</f>
        <v>5566</v>
      </c>
      <c r="T52" s="390">
        <f>T53+T54+T55</f>
        <v>0</v>
      </c>
      <c r="U52" s="376">
        <f t="shared" si="7"/>
        <v>5566</v>
      </c>
      <c r="V52" s="376">
        <f t="shared" si="14"/>
        <v>5566</v>
      </c>
      <c r="W52" s="376">
        <f t="shared" si="14"/>
        <v>0</v>
      </c>
      <c r="X52" s="376">
        <f t="shared" si="8"/>
        <v>3604</v>
      </c>
      <c r="Y52" s="390">
        <f>Y53+Y54+Y55</f>
        <v>3604</v>
      </c>
      <c r="Z52" s="390">
        <f>Z53+Z54+Z55</f>
        <v>0</v>
      </c>
      <c r="AA52" s="376">
        <f t="shared" si="9"/>
        <v>3604</v>
      </c>
      <c r="AB52" s="376">
        <f t="shared" si="15"/>
        <v>3604</v>
      </c>
      <c r="AC52" s="376">
        <f t="shared" si="15"/>
        <v>0</v>
      </c>
      <c r="AD52" s="376">
        <f t="shared" si="10"/>
        <v>1427.9</v>
      </c>
      <c r="AE52" s="394">
        <f>+AE53+AE54+AE55</f>
        <v>1427.9</v>
      </c>
      <c r="AF52" s="394">
        <f>+AF53+AF54+AF55</f>
        <v>0</v>
      </c>
      <c r="AG52" s="376">
        <f t="shared" si="11"/>
        <v>1427.9</v>
      </c>
      <c r="AH52" s="376">
        <f t="shared" si="16"/>
        <v>1427.9</v>
      </c>
      <c r="AI52" s="376">
        <f t="shared" si="16"/>
        <v>0</v>
      </c>
      <c r="AJ52" s="376"/>
      <c r="AK52" s="391"/>
      <c r="AL52" s="391"/>
      <c r="AM52" s="391"/>
      <c r="AN52" s="363"/>
    </row>
    <row r="53" spans="1:48">
      <c r="A53" s="395" t="s">
        <v>495</v>
      </c>
      <c r="B53" s="396" t="s">
        <v>496</v>
      </c>
      <c r="C53" s="397">
        <f t="shared" si="2"/>
        <v>8958.9</v>
      </c>
      <c r="D53" s="397">
        <f t="shared" si="12"/>
        <v>8890.9</v>
      </c>
      <c r="E53" s="397">
        <f t="shared" si="3"/>
        <v>68</v>
      </c>
      <c r="F53" s="398"/>
      <c r="G53" s="398"/>
      <c r="H53" s="398"/>
      <c r="I53" s="398"/>
      <c r="J53" s="398"/>
      <c r="K53" s="398"/>
      <c r="L53" s="398">
        <f t="shared" si="4"/>
        <v>2353</v>
      </c>
      <c r="M53" s="399">
        <v>2285</v>
      </c>
      <c r="N53" s="399">
        <v>68</v>
      </c>
      <c r="O53" s="398">
        <f t="shared" si="5"/>
        <v>2285</v>
      </c>
      <c r="P53" s="398">
        <f t="shared" si="13"/>
        <v>2285</v>
      </c>
      <c r="Q53" s="400"/>
      <c r="R53" s="376">
        <f t="shared" si="6"/>
        <v>3450</v>
      </c>
      <c r="S53" s="399">
        <v>3450</v>
      </c>
      <c r="T53" s="399"/>
      <c r="U53" s="376">
        <f t="shared" si="7"/>
        <v>3450</v>
      </c>
      <c r="V53" s="398">
        <f t="shared" si="14"/>
        <v>3450</v>
      </c>
      <c r="W53" s="398">
        <f t="shared" si="14"/>
        <v>0</v>
      </c>
      <c r="X53" s="376">
        <f t="shared" si="8"/>
        <v>2528</v>
      </c>
      <c r="Y53" s="399">
        <v>2528</v>
      </c>
      <c r="Z53" s="399"/>
      <c r="AA53" s="376">
        <f t="shared" si="9"/>
        <v>2528</v>
      </c>
      <c r="AB53" s="398">
        <f t="shared" si="15"/>
        <v>2528</v>
      </c>
      <c r="AC53" s="398">
        <f t="shared" si="15"/>
        <v>0</v>
      </c>
      <c r="AD53" s="376">
        <f t="shared" si="10"/>
        <v>627.9</v>
      </c>
      <c r="AE53" s="401">
        <v>627.9</v>
      </c>
      <c r="AF53" s="401"/>
      <c r="AG53" s="376">
        <f t="shared" si="11"/>
        <v>627.9</v>
      </c>
      <c r="AH53" s="398">
        <f t="shared" si="16"/>
        <v>627.9</v>
      </c>
      <c r="AI53" s="398">
        <f t="shared" si="16"/>
        <v>0</v>
      </c>
      <c r="AJ53" s="398"/>
      <c r="AK53" s="391"/>
      <c r="AL53" s="391"/>
      <c r="AM53" s="391"/>
      <c r="AN53" s="363"/>
    </row>
    <row r="54" spans="1:48">
      <c r="A54" s="402" t="s">
        <v>497</v>
      </c>
      <c r="B54" s="403" t="s">
        <v>498</v>
      </c>
      <c r="C54" s="397">
        <f t="shared" si="2"/>
        <v>1936</v>
      </c>
      <c r="D54" s="397">
        <f t="shared" si="12"/>
        <v>1928</v>
      </c>
      <c r="E54" s="397">
        <f t="shared" si="3"/>
        <v>8</v>
      </c>
      <c r="F54" s="398"/>
      <c r="G54" s="398"/>
      <c r="H54" s="398"/>
      <c r="I54" s="398"/>
      <c r="J54" s="398"/>
      <c r="K54" s="398"/>
      <c r="L54" s="398">
        <f t="shared" si="4"/>
        <v>284</v>
      </c>
      <c r="M54" s="399">
        <v>276</v>
      </c>
      <c r="N54" s="399">
        <v>8</v>
      </c>
      <c r="O54" s="398">
        <f t="shared" si="5"/>
        <v>276</v>
      </c>
      <c r="P54" s="398">
        <f t="shared" si="13"/>
        <v>276</v>
      </c>
      <c r="Q54" s="400"/>
      <c r="R54" s="376">
        <f t="shared" si="6"/>
        <v>979</v>
      </c>
      <c r="S54" s="399">
        <v>979</v>
      </c>
      <c r="T54" s="399"/>
      <c r="U54" s="376">
        <f t="shared" si="7"/>
        <v>979</v>
      </c>
      <c r="V54" s="398">
        <f t="shared" si="14"/>
        <v>979</v>
      </c>
      <c r="W54" s="398">
        <f t="shared" si="14"/>
        <v>0</v>
      </c>
      <c r="X54" s="376">
        <f t="shared" si="8"/>
        <v>373</v>
      </c>
      <c r="Y54" s="399">
        <v>373</v>
      </c>
      <c r="Z54" s="399"/>
      <c r="AA54" s="376">
        <f t="shared" si="9"/>
        <v>373</v>
      </c>
      <c r="AB54" s="398">
        <f t="shared" si="15"/>
        <v>373</v>
      </c>
      <c r="AC54" s="398">
        <f t="shared" si="15"/>
        <v>0</v>
      </c>
      <c r="AD54" s="376">
        <f t="shared" si="10"/>
        <v>300</v>
      </c>
      <c r="AE54" s="401">
        <v>300</v>
      </c>
      <c r="AF54" s="401"/>
      <c r="AG54" s="376">
        <f t="shared" si="11"/>
        <v>300</v>
      </c>
      <c r="AH54" s="398">
        <f t="shared" si="16"/>
        <v>300</v>
      </c>
      <c r="AI54" s="398">
        <f t="shared" si="16"/>
        <v>0</v>
      </c>
      <c r="AJ54" s="398"/>
      <c r="AK54" s="391"/>
      <c r="AL54" s="391"/>
      <c r="AM54" s="391"/>
      <c r="AN54" s="363"/>
    </row>
    <row r="55" spans="1:48">
      <c r="A55" s="395" t="s">
        <v>499</v>
      </c>
      <c r="B55" s="403" t="s">
        <v>500</v>
      </c>
      <c r="C55" s="397">
        <f t="shared" si="2"/>
        <v>2783</v>
      </c>
      <c r="D55" s="397">
        <f t="shared" si="12"/>
        <v>2770</v>
      </c>
      <c r="E55" s="397">
        <f t="shared" si="3"/>
        <v>13</v>
      </c>
      <c r="F55" s="398"/>
      <c r="G55" s="398"/>
      <c r="H55" s="398"/>
      <c r="I55" s="398"/>
      <c r="J55" s="398"/>
      <c r="K55" s="398"/>
      <c r="L55" s="398">
        <f t="shared" si="4"/>
        <v>443</v>
      </c>
      <c r="M55" s="399">
        <v>430</v>
      </c>
      <c r="N55" s="399">
        <v>13</v>
      </c>
      <c r="O55" s="398">
        <f t="shared" si="5"/>
        <v>430</v>
      </c>
      <c r="P55" s="398">
        <f t="shared" si="13"/>
        <v>430</v>
      </c>
      <c r="Q55" s="400"/>
      <c r="R55" s="376">
        <f t="shared" si="6"/>
        <v>1137</v>
      </c>
      <c r="S55" s="399">
        <v>1137</v>
      </c>
      <c r="T55" s="399"/>
      <c r="U55" s="376">
        <f t="shared" si="7"/>
        <v>1137</v>
      </c>
      <c r="V55" s="398">
        <f t="shared" si="14"/>
        <v>1137</v>
      </c>
      <c r="W55" s="398">
        <f t="shared" si="14"/>
        <v>0</v>
      </c>
      <c r="X55" s="376">
        <f t="shared" si="8"/>
        <v>703</v>
      </c>
      <c r="Y55" s="399">
        <v>703</v>
      </c>
      <c r="Z55" s="399"/>
      <c r="AA55" s="376">
        <f t="shared" si="9"/>
        <v>703</v>
      </c>
      <c r="AB55" s="398">
        <f t="shared" si="15"/>
        <v>703</v>
      </c>
      <c r="AC55" s="398">
        <f t="shared" si="15"/>
        <v>0</v>
      </c>
      <c r="AD55" s="376">
        <f t="shared" si="10"/>
        <v>500</v>
      </c>
      <c r="AE55" s="401">
        <v>500</v>
      </c>
      <c r="AF55" s="401"/>
      <c r="AG55" s="376">
        <f t="shared" si="11"/>
        <v>500</v>
      </c>
      <c r="AH55" s="398">
        <f t="shared" si="16"/>
        <v>500</v>
      </c>
      <c r="AI55" s="398">
        <f t="shared" si="16"/>
        <v>0</v>
      </c>
      <c r="AJ55" s="398"/>
      <c r="AK55" s="391"/>
      <c r="AL55" s="391"/>
      <c r="AM55" s="391"/>
      <c r="AN55" s="363"/>
    </row>
    <row r="56" spans="1:48">
      <c r="A56" s="392">
        <v>5</v>
      </c>
      <c r="B56" s="404" t="s">
        <v>501</v>
      </c>
      <c r="C56" s="376">
        <f t="shared" si="2"/>
        <v>48820</v>
      </c>
      <c r="D56" s="376">
        <f t="shared" si="12"/>
        <v>39060</v>
      </c>
      <c r="E56" s="376">
        <f t="shared" si="3"/>
        <v>9760</v>
      </c>
      <c r="F56" s="376"/>
      <c r="G56" s="376"/>
      <c r="H56" s="376"/>
      <c r="I56" s="376"/>
      <c r="J56" s="376"/>
      <c r="K56" s="376"/>
      <c r="L56" s="376">
        <f t="shared" si="4"/>
        <v>0</v>
      </c>
      <c r="M56" s="390"/>
      <c r="N56" s="390"/>
      <c r="O56" s="376">
        <f t="shared" si="5"/>
        <v>0</v>
      </c>
      <c r="P56" s="376">
        <f t="shared" si="13"/>
        <v>0</v>
      </c>
      <c r="Q56" s="388"/>
      <c r="R56" s="376">
        <f t="shared" si="6"/>
        <v>13320</v>
      </c>
      <c r="S56" s="390">
        <v>10660</v>
      </c>
      <c r="T56" s="390">
        <v>2660</v>
      </c>
      <c r="U56" s="376">
        <f t="shared" si="7"/>
        <v>13300</v>
      </c>
      <c r="V56" s="376">
        <v>10640</v>
      </c>
      <c r="W56" s="376">
        <f t="shared" si="14"/>
        <v>2660</v>
      </c>
      <c r="X56" s="376">
        <f t="shared" si="8"/>
        <v>17200</v>
      </c>
      <c r="Y56" s="390">
        <v>13760</v>
      </c>
      <c r="Z56" s="390">
        <v>3440</v>
      </c>
      <c r="AA56" s="376">
        <f t="shared" si="9"/>
        <v>17200</v>
      </c>
      <c r="AB56" s="376">
        <f t="shared" si="15"/>
        <v>13760</v>
      </c>
      <c r="AC56" s="376">
        <f t="shared" si="15"/>
        <v>3440</v>
      </c>
      <c r="AD56" s="376">
        <f t="shared" si="10"/>
        <v>18300</v>
      </c>
      <c r="AE56" s="394">
        <v>14640</v>
      </c>
      <c r="AF56" s="394">
        <v>3660</v>
      </c>
      <c r="AG56" s="376">
        <f t="shared" si="11"/>
        <v>18300</v>
      </c>
      <c r="AH56" s="376">
        <f t="shared" si="16"/>
        <v>14640</v>
      </c>
      <c r="AI56" s="376">
        <f t="shared" si="16"/>
        <v>3660</v>
      </c>
      <c r="AJ56" s="376"/>
      <c r="AK56" s="391"/>
      <c r="AL56" s="391"/>
      <c r="AM56" s="391"/>
      <c r="AN56" s="363"/>
    </row>
    <row r="57" spans="1:48">
      <c r="A57" s="405">
        <v>6</v>
      </c>
      <c r="B57" s="393" t="s">
        <v>502</v>
      </c>
      <c r="C57" s="376">
        <f t="shared" si="2"/>
        <v>5443</v>
      </c>
      <c r="D57" s="376">
        <f t="shared" si="12"/>
        <v>5430</v>
      </c>
      <c r="E57" s="376">
        <f t="shared" si="3"/>
        <v>13</v>
      </c>
      <c r="F57" s="376"/>
      <c r="G57" s="376"/>
      <c r="H57" s="376"/>
      <c r="I57" s="376"/>
      <c r="J57" s="376"/>
      <c r="K57" s="376"/>
      <c r="L57" s="376">
        <f t="shared" si="4"/>
        <v>459</v>
      </c>
      <c r="M57" s="390">
        <f>M58+M59</f>
        <v>446</v>
      </c>
      <c r="N57" s="390">
        <f>N58+N59</f>
        <v>13</v>
      </c>
      <c r="O57" s="376">
        <f t="shared" si="5"/>
        <v>446</v>
      </c>
      <c r="P57" s="376">
        <f t="shared" si="13"/>
        <v>446</v>
      </c>
      <c r="Q57" s="388">
        <f>Q58+Q59</f>
        <v>0</v>
      </c>
      <c r="R57" s="376">
        <f t="shared" si="6"/>
        <v>2207</v>
      </c>
      <c r="S57" s="390">
        <f>S58+S59</f>
        <v>2207</v>
      </c>
      <c r="T57" s="390">
        <f>T58+T59</f>
        <v>0</v>
      </c>
      <c r="U57" s="376">
        <f t="shared" si="7"/>
        <v>2207</v>
      </c>
      <c r="V57" s="376">
        <f t="shared" si="14"/>
        <v>2207</v>
      </c>
      <c r="W57" s="376">
        <f t="shared" si="14"/>
        <v>0</v>
      </c>
      <c r="X57" s="376">
        <f t="shared" si="8"/>
        <v>2035</v>
      </c>
      <c r="Y57" s="390">
        <f>Y58+Y59</f>
        <v>2035</v>
      </c>
      <c r="Z57" s="390">
        <f>Z58+Z59</f>
        <v>0</v>
      </c>
      <c r="AA57" s="376">
        <f t="shared" si="9"/>
        <v>2035</v>
      </c>
      <c r="AB57" s="376">
        <f t="shared" si="15"/>
        <v>2035</v>
      </c>
      <c r="AC57" s="376">
        <f t="shared" si="15"/>
        <v>0</v>
      </c>
      <c r="AD57" s="376">
        <f t="shared" si="10"/>
        <v>742</v>
      </c>
      <c r="AE57" s="394">
        <f>+AE58+AE59</f>
        <v>742</v>
      </c>
      <c r="AF57" s="394">
        <f>+AF58+AF59</f>
        <v>0</v>
      </c>
      <c r="AG57" s="376">
        <f t="shared" si="11"/>
        <v>742</v>
      </c>
      <c r="AH57" s="376">
        <f t="shared" si="16"/>
        <v>742</v>
      </c>
      <c r="AI57" s="376">
        <f t="shared" si="16"/>
        <v>0</v>
      </c>
      <c r="AJ57" s="376"/>
      <c r="AK57" s="391"/>
      <c r="AL57" s="391"/>
      <c r="AM57" s="391"/>
      <c r="AN57" s="363"/>
    </row>
    <row r="58" spans="1:48">
      <c r="A58" s="406" t="s">
        <v>503</v>
      </c>
      <c r="B58" s="396" t="s">
        <v>504</v>
      </c>
      <c r="C58" s="397">
        <f t="shared" si="2"/>
        <v>3897</v>
      </c>
      <c r="D58" s="397">
        <f t="shared" si="12"/>
        <v>3886</v>
      </c>
      <c r="E58" s="397">
        <f t="shared" si="3"/>
        <v>11</v>
      </c>
      <c r="F58" s="398"/>
      <c r="G58" s="398"/>
      <c r="H58" s="398"/>
      <c r="I58" s="398"/>
      <c r="J58" s="398"/>
      <c r="K58" s="398"/>
      <c r="L58" s="398">
        <f t="shared" si="4"/>
        <v>381</v>
      </c>
      <c r="M58" s="399">
        <v>370</v>
      </c>
      <c r="N58" s="399">
        <v>11</v>
      </c>
      <c r="O58" s="398">
        <f t="shared" si="5"/>
        <v>370</v>
      </c>
      <c r="P58" s="398">
        <f t="shared" si="13"/>
        <v>370</v>
      </c>
      <c r="Q58" s="400"/>
      <c r="R58" s="376">
        <f t="shared" si="6"/>
        <v>1730</v>
      </c>
      <c r="S58" s="399">
        <v>1730</v>
      </c>
      <c r="T58" s="399"/>
      <c r="U58" s="376">
        <f t="shared" si="7"/>
        <v>1730</v>
      </c>
      <c r="V58" s="398">
        <f t="shared" si="14"/>
        <v>1730</v>
      </c>
      <c r="W58" s="398">
        <f t="shared" si="14"/>
        <v>0</v>
      </c>
      <c r="X58" s="376">
        <f t="shared" si="8"/>
        <v>1586</v>
      </c>
      <c r="Y58" s="399">
        <v>1586</v>
      </c>
      <c r="Z58" s="399"/>
      <c r="AA58" s="376">
        <f t="shared" si="9"/>
        <v>1586</v>
      </c>
      <c r="AB58" s="398">
        <f t="shared" si="15"/>
        <v>1586</v>
      </c>
      <c r="AC58" s="398">
        <f t="shared" si="15"/>
        <v>0</v>
      </c>
      <c r="AD58" s="376">
        <f t="shared" si="10"/>
        <v>200</v>
      </c>
      <c r="AE58" s="401">
        <v>200</v>
      </c>
      <c r="AF58" s="401"/>
      <c r="AG58" s="376">
        <f t="shared" si="11"/>
        <v>200</v>
      </c>
      <c r="AH58" s="398">
        <f t="shared" si="16"/>
        <v>200</v>
      </c>
      <c r="AI58" s="398">
        <f t="shared" si="16"/>
        <v>0</v>
      </c>
      <c r="AJ58" s="398"/>
      <c r="AK58" s="391"/>
      <c r="AL58" s="391"/>
      <c r="AM58" s="391"/>
      <c r="AN58" s="363"/>
    </row>
    <row r="59" spans="1:48">
      <c r="A59" s="395" t="s">
        <v>505</v>
      </c>
      <c r="B59" s="403" t="s">
        <v>506</v>
      </c>
      <c r="C59" s="397">
        <f t="shared" si="2"/>
        <v>1546</v>
      </c>
      <c r="D59" s="397">
        <f t="shared" si="12"/>
        <v>1544</v>
      </c>
      <c r="E59" s="397">
        <f t="shared" si="3"/>
        <v>2</v>
      </c>
      <c r="F59" s="398"/>
      <c r="G59" s="398"/>
      <c r="H59" s="398"/>
      <c r="I59" s="398"/>
      <c r="J59" s="398"/>
      <c r="K59" s="398"/>
      <c r="L59" s="398">
        <f t="shared" si="4"/>
        <v>78</v>
      </c>
      <c r="M59" s="399">
        <v>76</v>
      </c>
      <c r="N59" s="399">
        <v>2</v>
      </c>
      <c r="O59" s="398">
        <f t="shared" si="5"/>
        <v>76</v>
      </c>
      <c r="P59" s="398">
        <f t="shared" si="13"/>
        <v>76</v>
      </c>
      <c r="Q59" s="400"/>
      <c r="R59" s="376">
        <f t="shared" si="6"/>
        <v>477</v>
      </c>
      <c r="S59" s="399">
        <v>477</v>
      </c>
      <c r="T59" s="399"/>
      <c r="U59" s="376">
        <f t="shared" si="7"/>
        <v>477</v>
      </c>
      <c r="V59" s="398">
        <f t="shared" si="14"/>
        <v>477</v>
      </c>
      <c r="W59" s="398">
        <f t="shared" si="14"/>
        <v>0</v>
      </c>
      <c r="X59" s="376">
        <f t="shared" si="8"/>
        <v>449</v>
      </c>
      <c r="Y59" s="399">
        <v>449</v>
      </c>
      <c r="Z59" s="399"/>
      <c r="AA59" s="376">
        <f t="shared" si="9"/>
        <v>449</v>
      </c>
      <c r="AB59" s="398">
        <f t="shared" si="15"/>
        <v>449</v>
      </c>
      <c r="AC59" s="398">
        <f t="shared" si="15"/>
        <v>0</v>
      </c>
      <c r="AD59" s="376">
        <f t="shared" si="10"/>
        <v>542</v>
      </c>
      <c r="AE59" s="401">
        <v>542</v>
      </c>
      <c r="AF59" s="401"/>
      <c r="AG59" s="376">
        <f t="shared" si="11"/>
        <v>542</v>
      </c>
      <c r="AH59" s="398">
        <f t="shared" si="16"/>
        <v>542</v>
      </c>
      <c r="AI59" s="398">
        <f t="shared" si="16"/>
        <v>0</v>
      </c>
      <c r="AJ59" s="398"/>
      <c r="AK59" s="391"/>
      <c r="AL59" s="391"/>
      <c r="AM59" s="391"/>
      <c r="AN59" s="363"/>
    </row>
    <row r="60" spans="1:48">
      <c r="A60" s="405">
        <v>7</v>
      </c>
      <c r="B60" s="393" t="s">
        <v>507</v>
      </c>
      <c r="C60" s="376">
        <f t="shared" si="2"/>
        <v>5647</v>
      </c>
      <c r="D60" s="376">
        <f t="shared" si="12"/>
        <v>5617</v>
      </c>
      <c r="E60" s="376">
        <f t="shared" si="3"/>
        <v>30</v>
      </c>
      <c r="F60" s="376"/>
      <c r="G60" s="376"/>
      <c r="H60" s="376"/>
      <c r="I60" s="376"/>
      <c r="J60" s="376"/>
      <c r="K60" s="376"/>
      <c r="L60" s="376">
        <f t="shared" si="4"/>
        <v>1017</v>
      </c>
      <c r="M60" s="390">
        <f>M61+M62</f>
        <v>987</v>
      </c>
      <c r="N60" s="390">
        <f>N61+N62</f>
        <v>30</v>
      </c>
      <c r="O60" s="376">
        <f t="shared" si="5"/>
        <v>987</v>
      </c>
      <c r="P60" s="376">
        <f t="shared" si="13"/>
        <v>987</v>
      </c>
      <c r="Q60" s="388">
        <f>Q61+Q62</f>
        <v>0</v>
      </c>
      <c r="R60" s="376">
        <f t="shared" si="6"/>
        <v>1575</v>
      </c>
      <c r="S60" s="390">
        <f>S61+S62</f>
        <v>1575</v>
      </c>
      <c r="T60" s="390">
        <f>T61+T62</f>
        <v>0</v>
      </c>
      <c r="U60" s="376">
        <f t="shared" si="7"/>
        <v>1575</v>
      </c>
      <c r="V60" s="376">
        <f t="shared" si="14"/>
        <v>1575</v>
      </c>
      <c r="W60" s="376">
        <f t="shared" si="14"/>
        <v>0</v>
      </c>
      <c r="X60" s="376">
        <f t="shared" si="8"/>
        <v>1395</v>
      </c>
      <c r="Y60" s="390">
        <f>Y61+Y62</f>
        <v>1395</v>
      </c>
      <c r="Z60" s="390">
        <f>Z61+Z62</f>
        <v>0</v>
      </c>
      <c r="AA60" s="376">
        <f t="shared" si="9"/>
        <v>1395</v>
      </c>
      <c r="AB60" s="376">
        <f t="shared" si="15"/>
        <v>1395</v>
      </c>
      <c r="AC60" s="376">
        <f t="shared" si="15"/>
        <v>0</v>
      </c>
      <c r="AD60" s="376">
        <f t="shared" si="10"/>
        <v>1660</v>
      </c>
      <c r="AE60" s="394">
        <f>+AE61+AE62</f>
        <v>1660</v>
      </c>
      <c r="AF60" s="394">
        <f>+AF61+AF62</f>
        <v>0</v>
      </c>
      <c r="AG60" s="376">
        <f t="shared" si="11"/>
        <v>1660</v>
      </c>
      <c r="AH60" s="376">
        <f t="shared" si="16"/>
        <v>1660</v>
      </c>
      <c r="AI60" s="376">
        <f t="shared" si="16"/>
        <v>0</v>
      </c>
      <c r="AJ60" s="376"/>
      <c r="AK60" s="391"/>
      <c r="AL60" s="391"/>
      <c r="AM60" s="391"/>
      <c r="AN60" s="363"/>
    </row>
    <row r="61" spans="1:48">
      <c r="A61" s="406" t="s">
        <v>508</v>
      </c>
      <c r="B61" s="396" t="s">
        <v>509</v>
      </c>
      <c r="C61" s="397">
        <f t="shared" si="2"/>
        <v>3665</v>
      </c>
      <c r="D61" s="397">
        <f t="shared" si="12"/>
        <v>3645</v>
      </c>
      <c r="E61" s="397">
        <f t="shared" si="3"/>
        <v>20</v>
      </c>
      <c r="F61" s="398"/>
      <c r="G61" s="398"/>
      <c r="H61" s="398"/>
      <c r="I61" s="398"/>
      <c r="J61" s="398"/>
      <c r="K61" s="398"/>
      <c r="L61" s="398">
        <f t="shared" si="4"/>
        <v>665</v>
      </c>
      <c r="M61" s="399">
        <v>645</v>
      </c>
      <c r="N61" s="399">
        <v>20</v>
      </c>
      <c r="O61" s="398">
        <f t="shared" si="5"/>
        <v>645</v>
      </c>
      <c r="P61" s="398">
        <f t="shared" si="13"/>
        <v>645</v>
      </c>
      <c r="Q61" s="400"/>
      <c r="R61" s="376">
        <f t="shared" si="6"/>
        <v>1061</v>
      </c>
      <c r="S61" s="399">
        <v>1061</v>
      </c>
      <c r="T61" s="399"/>
      <c r="U61" s="376">
        <f t="shared" si="7"/>
        <v>1061</v>
      </c>
      <c r="V61" s="398">
        <f t="shared" si="14"/>
        <v>1061</v>
      </c>
      <c r="W61" s="398">
        <f t="shared" si="14"/>
        <v>0</v>
      </c>
      <c r="X61" s="376">
        <f t="shared" si="8"/>
        <v>874</v>
      </c>
      <c r="Y61" s="399">
        <v>874</v>
      </c>
      <c r="Z61" s="399"/>
      <c r="AA61" s="376">
        <f t="shared" si="9"/>
        <v>874</v>
      </c>
      <c r="AB61" s="398">
        <f t="shared" si="15"/>
        <v>874</v>
      </c>
      <c r="AC61" s="398">
        <f t="shared" si="15"/>
        <v>0</v>
      </c>
      <c r="AD61" s="376">
        <f t="shared" si="10"/>
        <v>1065</v>
      </c>
      <c r="AE61" s="401">
        <v>1065</v>
      </c>
      <c r="AF61" s="401"/>
      <c r="AG61" s="376">
        <f t="shared" si="11"/>
        <v>1065</v>
      </c>
      <c r="AH61" s="398">
        <f t="shared" si="16"/>
        <v>1065</v>
      </c>
      <c r="AI61" s="398">
        <f t="shared" si="16"/>
        <v>0</v>
      </c>
      <c r="AJ61" s="398"/>
      <c r="AK61" s="391"/>
      <c r="AL61" s="391"/>
      <c r="AM61" s="391"/>
      <c r="AN61" s="363"/>
    </row>
    <row r="62" spans="1:48">
      <c r="A62" s="395" t="s">
        <v>510</v>
      </c>
      <c r="B62" s="403" t="s">
        <v>511</v>
      </c>
      <c r="C62" s="397">
        <f t="shared" si="2"/>
        <v>1982</v>
      </c>
      <c r="D62" s="397">
        <f t="shared" si="12"/>
        <v>1972</v>
      </c>
      <c r="E62" s="397">
        <f t="shared" si="3"/>
        <v>10</v>
      </c>
      <c r="F62" s="398"/>
      <c r="G62" s="398"/>
      <c r="H62" s="398"/>
      <c r="I62" s="398"/>
      <c r="J62" s="398"/>
      <c r="K62" s="398"/>
      <c r="L62" s="398">
        <f t="shared" si="4"/>
        <v>352</v>
      </c>
      <c r="M62" s="399">
        <v>342</v>
      </c>
      <c r="N62" s="399">
        <v>10</v>
      </c>
      <c r="O62" s="398">
        <f t="shared" si="5"/>
        <v>342</v>
      </c>
      <c r="P62" s="398">
        <f t="shared" si="13"/>
        <v>342</v>
      </c>
      <c r="Q62" s="400"/>
      <c r="R62" s="376">
        <f t="shared" si="6"/>
        <v>514</v>
      </c>
      <c r="S62" s="399">
        <v>514</v>
      </c>
      <c r="T62" s="399"/>
      <c r="U62" s="376">
        <f t="shared" si="7"/>
        <v>514</v>
      </c>
      <c r="V62" s="398">
        <f t="shared" si="14"/>
        <v>514</v>
      </c>
      <c r="W62" s="398">
        <f t="shared" si="14"/>
        <v>0</v>
      </c>
      <c r="X62" s="376">
        <f t="shared" si="8"/>
        <v>521</v>
      </c>
      <c r="Y62" s="399">
        <v>521</v>
      </c>
      <c r="Z62" s="399"/>
      <c r="AA62" s="376">
        <f t="shared" si="9"/>
        <v>521</v>
      </c>
      <c r="AB62" s="398">
        <f t="shared" si="15"/>
        <v>521</v>
      </c>
      <c r="AC62" s="398">
        <f t="shared" si="15"/>
        <v>0</v>
      </c>
      <c r="AD62" s="376">
        <f t="shared" si="10"/>
        <v>595</v>
      </c>
      <c r="AE62" s="401">
        <v>595</v>
      </c>
      <c r="AF62" s="401"/>
      <c r="AG62" s="376">
        <f t="shared" si="11"/>
        <v>595</v>
      </c>
      <c r="AH62" s="398">
        <f t="shared" si="16"/>
        <v>595</v>
      </c>
      <c r="AI62" s="398">
        <f t="shared" si="16"/>
        <v>0</v>
      </c>
      <c r="AJ62" s="398"/>
      <c r="AK62" s="391"/>
      <c r="AL62" s="391"/>
      <c r="AM62" s="391"/>
      <c r="AN62" s="363"/>
    </row>
    <row r="63" spans="1:48" s="175" customFormat="1" ht="48" customHeight="1">
      <c r="A63" s="374" t="s">
        <v>52</v>
      </c>
      <c r="B63" s="375" t="s">
        <v>53</v>
      </c>
      <c r="C63" s="376">
        <f>C64+C66+C73+C81+C84+C89+C95+C101+C104</f>
        <v>43122.25</v>
      </c>
      <c r="D63" s="376">
        <f t="shared" ref="D63:AI63" si="17">D64+D66+D73+D81+D84+D89+D95+D101+D104</f>
        <v>43055</v>
      </c>
      <c r="E63" s="376">
        <f t="shared" si="17"/>
        <v>67.25</v>
      </c>
      <c r="F63" s="376">
        <f t="shared" si="17"/>
        <v>110</v>
      </c>
      <c r="G63" s="376">
        <f t="shared" si="17"/>
        <v>100</v>
      </c>
      <c r="H63" s="376">
        <f t="shared" si="17"/>
        <v>10</v>
      </c>
      <c r="I63" s="376">
        <f t="shared" si="17"/>
        <v>108.669</v>
      </c>
      <c r="J63" s="376">
        <f t="shared" si="17"/>
        <v>98.668999999999997</v>
      </c>
      <c r="K63" s="376">
        <f t="shared" si="17"/>
        <v>10</v>
      </c>
      <c r="L63" s="376">
        <f t="shared" si="17"/>
        <v>430.5</v>
      </c>
      <c r="M63" s="376">
        <f t="shared" si="17"/>
        <v>410</v>
      </c>
      <c r="N63" s="376">
        <f t="shared" si="17"/>
        <v>20.5</v>
      </c>
      <c r="O63" s="376">
        <f t="shared" si="17"/>
        <v>337.98962399999999</v>
      </c>
      <c r="P63" s="376">
        <f t="shared" si="17"/>
        <v>322.98962399999999</v>
      </c>
      <c r="Q63" s="376">
        <f t="shared" si="17"/>
        <v>15</v>
      </c>
      <c r="R63" s="376">
        <f t="shared" si="17"/>
        <v>771.75</v>
      </c>
      <c r="S63" s="376">
        <f t="shared" si="17"/>
        <v>735</v>
      </c>
      <c r="T63" s="376">
        <f t="shared" si="17"/>
        <v>36.75</v>
      </c>
      <c r="U63" s="376">
        <f t="shared" si="17"/>
        <v>405.66488400000003</v>
      </c>
      <c r="V63" s="376">
        <f t="shared" si="17"/>
        <v>386.182524</v>
      </c>
      <c r="W63" s="376">
        <f t="shared" si="17"/>
        <v>19.48236</v>
      </c>
      <c r="X63" s="376">
        <f t="shared" si="17"/>
        <v>1810</v>
      </c>
      <c r="Y63" s="376">
        <f t="shared" si="17"/>
        <v>1810</v>
      </c>
      <c r="Z63" s="376">
        <f t="shared" si="17"/>
        <v>0</v>
      </c>
      <c r="AA63" s="376">
        <f t="shared" si="17"/>
        <v>2151.26764</v>
      </c>
      <c r="AB63" s="376">
        <f t="shared" si="17"/>
        <v>2135.01764</v>
      </c>
      <c r="AC63" s="376">
        <f t="shared" si="17"/>
        <v>16.25</v>
      </c>
      <c r="AD63" s="376">
        <f t="shared" si="17"/>
        <v>40000</v>
      </c>
      <c r="AE63" s="376">
        <f t="shared" si="17"/>
        <v>40000</v>
      </c>
      <c r="AF63" s="376">
        <f t="shared" si="17"/>
        <v>0</v>
      </c>
      <c r="AG63" s="376">
        <f t="shared" si="17"/>
        <v>40000</v>
      </c>
      <c r="AH63" s="376">
        <f t="shared" si="17"/>
        <v>40000</v>
      </c>
      <c r="AI63" s="376">
        <f t="shared" si="17"/>
        <v>0</v>
      </c>
      <c r="AJ63" s="376"/>
      <c r="AK63" s="376"/>
      <c r="AL63" s="376"/>
      <c r="AM63" s="376"/>
      <c r="AN63" s="380"/>
      <c r="AT63" s="177"/>
      <c r="AU63" s="177"/>
      <c r="AV63" s="177"/>
    </row>
    <row r="64" spans="1:48" s="175" customFormat="1" ht="47.25">
      <c r="A64" s="374">
        <v>1</v>
      </c>
      <c r="B64" s="375" t="s">
        <v>512</v>
      </c>
      <c r="C64" s="376">
        <f>+C65</f>
        <v>11691.25</v>
      </c>
      <c r="D64" s="376">
        <f t="shared" ref="D64:AI64" si="18">+D65</f>
        <v>11675</v>
      </c>
      <c r="E64" s="376">
        <f t="shared" si="18"/>
        <v>16.25</v>
      </c>
      <c r="F64" s="376">
        <f t="shared" si="18"/>
        <v>0</v>
      </c>
      <c r="G64" s="376">
        <f t="shared" si="18"/>
        <v>0</v>
      </c>
      <c r="H64" s="376">
        <f t="shared" si="18"/>
        <v>0</v>
      </c>
      <c r="I64" s="376">
        <f t="shared" si="18"/>
        <v>0</v>
      </c>
      <c r="J64" s="376">
        <f t="shared" si="18"/>
        <v>0</v>
      </c>
      <c r="K64" s="376">
        <f t="shared" si="18"/>
        <v>0</v>
      </c>
      <c r="L64" s="376">
        <f t="shared" si="18"/>
        <v>0</v>
      </c>
      <c r="M64" s="376">
        <f t="shared" si="18"/>
        <v>0</v>
      </c>
      <c r="N64" s="376">
        <f t="shared" si="18"/>
        <v>0</v>
      </c>
      <c r="O64" s="376">
        <f t="shared" si="18"/>
        <v>0</v>
      </c>
      <c r="P64" s="376">
        <f t="shared" si="18"/>
        <v>0</v>
      </c>
      <c r="Q64" s="376">
        <f t="shared" si="18"/>
        <v>0</v>
      </c>
      <c r="R64" s="376">
        <f t="shared" si="18"/>
        <v>341.25</v>
      </c>
      <c r="S64" s="376">
        <f t="shared" si="18"/>
        <v>325</v>
      </c>
      <c r="T64" s="376">
        <f t="shared" si="18"/>
        <v>16.25</v>
      </c>
      <c r="U64" s="376">
        <f t="shared" si="18"/>
        <v>0</v>
      </c>
      <c r="V64" s="376">
        <f t="shared" si="18"/>
        <v>0</v>
      </c>
      <c r="W64" s="376">
        <f t="shared" si="18"/>
        <v>0</v>
      </c>
      <c r="X64" s="376">
        <f t="shared" si="18"/>
        <v>600</v>
      </c>
      <c r="Y64" s="376">
        <f t="shared" si="18"/>
        <v>600</v>
      </c>
      <c r="Z64" s="376">
        <f t="shared" si="18"/>
        <v>0</v>
      </c>
      <c r="AA64" s="376">
        <f t="shared" si="18"/>
        <v>941.25</v>
      </c>
      <c r="AB64" s="376">
        <f t="shared" si="18"/>
        <v>925</v>
      </c>
      <c r="AC64" s="376">
        <f t="shared" si="18"/>
        <v>16.25</v>
      </c>
      <c r="AD64" s="388">
        <f>+AD65</f>
        <v>10750</v>
      </c>
      <c r="AE64" s="388">
        <f t="shared" si="18"/>
        <v>10750</v>
      </c>
      <c r="AF64" s="388">
        <f t="shared" si="18"/>
        <v>0</v>
      </c>
      <c r="AG64" s="388">
        <f t="shared" si="18"/>
        <v>10750</v>
      </c>
      <c r="AH64" s="388">
        <f t="shared" si="18"/>
        <v>10750</v>
      </c>
      <c r="AI64" s="388">
        <f t="shared" si="18"/>
        <v>0</v>
      </c>
      <c r="AJ64" s="376"/>
      <c r="AK64" s="376"/>
      <c r="AL64" s="376"/>
      <c r="AM64" s="376"/>
      <c r="AN64" s="380"/>
      <c r="AT64" s="177"/>
      <c r="AU64" s="177"/>
      <c r="AV64" s="177"/>
    </row>
    <row r="65" spans="1:40" s="176" customFormat="1" ht="78.75">
      <c r="A65" s="374" t="s">
        <v>458</v>
      </c>
      <c r="B65" s="407" t="s">
        <v>513</v>
      </c>
      <c r="C65" s="383">
        <f>+D65+E65</f>
        <v>11691.25</v>
      </c>
      <c r="D65" s="383">
        <f>+G65+M65+S65+Y65+AE65</f>
        <v>11675</v>
      </c>
      <c r="E65" s="383">
        <f>+H65+N65+T65+Z65+AF65</f>
        <v>16.25</v>
      </c>
      <c r="F65" s="383">
        <f>+G65+H65</f>
        <v>0</v>
      </c>
      <c r="G65" s="383"/>
      <c r="H65" s="383"/>
      <c r="I65" s="383"/>
      <c r="J65" s="383"/>
      <c r="K65" s="383"/>
      <c r="L65" s="383"/>
      <c r="M65" s="383"/>
      <c r="N65" s="383"/>
      <c r="O65" s="383"/>
      <c r="P65" s="383"/>
      <c r="Q65" s="383"/>
      <c r="R65" s="383">
        <f>+S65+T65</f>
        <v>341.25</v>
      </c>
      <c r="S65" s="383">
        <v>325</v>
      </c>
      <c r="T65" s="383">
        <v>16.25</v>
      </c>
      <c r="U65" s="383">
        <f>+V65+W65</f>
        <v>0</v>
      </c>
      <c r="V65" s="383"/>
      <c r="W65" s="383"/>
      <c r="X65" s="383">
        <f>+Y65+Z65</f>
        <v>600</v>
      </c>
      <c r="Y65" s="383">
        <v>600</v>
      </c>
      <c r="Z65" s="383"/>
      <c r="AA65" s="383">
        <f>+AB65+AC65</f>
        <v>941.25</v>
      </c>
      <c r="AB65" s="383">
        <f>600+325</f>
        <v>925</v>
      </c>
      <c r="AC65" s="383">
        <v>16.25</v>
      </c>
      <c r="AD65" s="387">
        <f>+AE65+AF65</f>
        <v>10750</v>
      </c>
      <c r="AE65" s="387">
        <v>10750</v>
      </c>
      <c r="AF65" s="387"/>
      <c r="AG65" s="387">
        <f>+AH65+AI65</f>
        <v>10750</v>
      </c>
      <c r="AH65" s="387">
        <v>10750</v>
      </c>
      <c r="AI65" s="387"/>
      <c r="AJ65" s="383"/>
      <c r="AK65" s="383"/>
      <c r="AL65" s="383"/>
      <c r="AM65" s="383"/>
      <c r="AN65" s="384"/>
    </row>
    <row r="66" spans="1:40" s="175" customFormat="1" ht="63">
      <c r="A66" s="374">
        <v>2</v>
      </c>
      <c r="B66" s="375" t="s">
        <v>514</v>
      </c>
      <c r="C66" s="376">
        <f>SUM(C67:C72)</f>
        <v>8000</v>
      </c>
      <c r="D66" s="376">
        <f t="shared" ref="D66:E66" si="19">SUM(D67:D72)</f>
        <v>8000</v>
      </c>
      <c r="E66" s="376">
        <f t="shared" si="19"/>
        <v>0</v>
      </c>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88">
        <f>SUM(AD67:AD72)</f>
        <v>8000</v>
      </c>
      <c r="AE66" s="388">
        <f t="shared" ref="AE66:AI66" si="20">SUM(AE67:AE72)</f>
        <v>8000</v>
      </c>
      <c r="AF66" s="388">
        <f t="shared" si="20"/>
        <v>0</v>
      </c>
      <c r="AG66" s="388">
        <f t="shared" si="20"/>
        <v>8000</v>
      </c>
      <c r="AH66" s="388">
        <f t="shared" si="20"/>
        <v>8000</v>
      </c>
      <c r="AI66" s="388">
        <f t="shared" si="20"/>
        <v>0</v>
      </c>
      <c r="AJ66" s="376"/>
      <c r="AK66" s="376"/>
      <c r="AL66" s="376"/>
      <c r="AM66" s="376"/>
      <c r="AN66" s="380"/>
    </row>
    <row r="67" spans="1:40" s="176" customFormat="1" ht="63">
      <c r="A67" s="374" t="s">
        <v>458</v>
      </c>
      <c r="B67" s="407" t="s">
        <v>515</v>
      </c>
      <c r="C67" s="383">
        <f t="shared" ref="C67:C72" si="21">+D67+E67</f>
        <v>2000</v>
      </c>
      <c r="D67" s="383">
        <f t="shared" ref="D67:E72" si="22">+G67+M67+S67+Y67+AE67</f>
        <v>2000</v>
      </c>
      <c r="E67" s="383">
        <f t="shared" si="22"/>
        <v>0</v>
      </c>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7">
        <f>+AE67+AF67</f>
        <v>2000</v>
      </c>
      <c r="AE67" s="387">
        <v>2000</v>
      </c>
      <c r="AF67" s="387"/>
      <c r="AG67" s="387">
        <f t="shared" ref="AG67:AG108" si="23">+AH67+AI67</f>
        <v>2000</v>
      </c>
      <c r="AH67" s="387">
        <v>2000</v>
      </c>
      <c r="AI67" s="387"/>
      <c r="AJ67" s="383"/>
      <c r="AK67" s="383"/>
      <c r="AL67" s="383"/>
      <c r="AM67" s="383"/>
      <c r="AN67" s="384"/>
    </row>
    <row r="68" spans="1:40" s="176" customFormat="1" ht="78.75">
      <c r="A68" s="374" t="s">
        <v>458</v>
      </c>
      <c r="B68" s="407" t="s">
        <v>516</v>
      </c>
      <c r="C68" s="383">
        <f t="shared" si="21"/>
        <v>500</v>
      </c>
      <c r="D68" s="383">
        <f t="shared" si="22"/>
        <v>500</v>
      </c>
      <c r="E68" s="383">
        <f t="shared" si="22"/>
        <v>0</v>
      </c>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7">
        <f t="shared" ref="AD68:AD108" si="24">+AE68+AF68</f>
        <v>500</v>
      </c>
      <c r="AE68" s="387">
        <v>500</v>
      </c>
      <c r="AF68" s="387"/>
      <c r="AG68" s="387">
        <f t="shared" si="23"/>
        <v>500</v>
      </c>
      <c r="AH68" s="387">
        <v>500</v>
      </c>
      <c r="AI68" s="387"/>
      <c r="AJ68" s="383"/>
      <c r="AK68" s="383"/>
      <c r="AL68" s="383"/>
      <c r="AM68" s="383"/>
      <c r="AN68" s="384"/>
    </row>
    <row r="69" spans="1:40" s="176" customFormat="1" ht="110.25">
      <c r="A69" s="374" t="s">
        <v>458</v>
      </c>
      <c r="B69" s="407" t="s">
        <v>517</v>
      </c>
      <c r="C69" s="383">
        <f t="shared" si="21"/>
        <v>500</v>
      </c>
      <c r="D69" s="383">
        <f t="shared" si="22"/>
        <v>500</v>
      </c>
      <c r="E69" s="383">
        <f t="shared" si="22"/>
        <v>0</v>
      </c>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7">
        <f t="shared" si="24"/>
        <v>500</v>
      </c>
      <c r="AE69" s="387">
        <v>500</v>
      </c>
      <c r="AF69" s="387"/>
      <c r="AG69" s="387">
        <f t="shared" si="23"/>
        <v>500</v>
      </c>
      <c r="AH69" s="387">
        <v>500</v>
      </c>
      <c r="AI69" s="387"/>
      <c r="AJ69" s="383"/>
      <c r="AK69" s="383"/>
      <c r="AL69" s="383"/>
      <c r="AM69" s="383"/>
      <c r="AN69" s="384"/>
    </row>
    <row r="70" spans="1:40" s="176" customFormat="1" ht="78.75">
      <c r="A70" s="374" t="s">
        <v>458</v>
      </c>
      <c r="B70" s="407" t="s">
        <v>518</v>
      </c>
      <c r="C70" s="383">
        <f t="shared" si="21"/>
        <v>1500</v>
      </c>
      <c r="D70" s="383">
        <f t="shared" si="22"/>
        <v>1500</v>
      </c>
      <c r="E70" s="383">
        <f t="shared" si="22"/>
        <v>0</v>
      </c>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7">
        <f t="shared" si="24"/>
        <v>1500</v>
      </c>
      <c r="AE70" s="387">
        <v>1500</v>
      </c>
      <c r="AF70" s="387"/>
      <c r="AG70" s="387">
        <f t="shared" si="23"/>
        <v>1500</v>
      </c>
      <c r="AH70" s="387">
        <v>1500</v>
      </c>
      <c r="AI70" s="387"/>
      <c r="AJ70" s="383"/>
      <c r="AK70" s="383"/>
      <c r="AL70" s="383"/>
      <c r="AM70" s="383"/>
      <c r="AN70" s="384"/>
    </row>
    <row r="71" spans="1:40" s="176" customFormat="1" ht="47.25">
      <c r="A71" s="374" t="s">
        <v>458</v>
      </c>
      <c r="B71" s="407" t="s">
        <v>519</v>
      </c>
      <c r="C71" s="383">
        <f t="shared" si="21"/>
        <v>500</v>
      </c>
      <c r="D71" s="383">
        <f t="shared" si="22"/>
        <v>500</v>
      </c>
      <c r="E71" s="383">
        <f t="shared" si="22"/>
        <v>0</v>
      </c>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7">
        <f t="shared" si="24"/>
        <v>500</v>
      </c>
      <c r="AE71" s="387">
        <v>500</v>
      </c>
      <c r="AF71" s="387"/>
      <c r="AG71" s="387">
        <f t="shared" si="23"/>
        <v>500</v>
      </c>
      <c r="AH71" s="387">
        <v>500</v>
      </c>
      <c r="AI71" s="387"/>
      <c r="AJ71" s="383"/>
      <c r="AK71" s="383"/>
      <c r="AL71" s="383"/>
      <c r="AM71" s="383"/>
      <c r="AN71" s="384"/>
    </row>
    <row r="72" spans="1:40" s="176" customFormat="1" ht="236.25">
      <c r="A72" s="374" t="s">
        <v>458</v>
      </c>
      <c r="B72" s="407" t="s">
        <v>520</v>
      </c>
      <c r="C72" s="383">
        <f t="shared" si="21"/>
        <v>3000</v>
      </c>
      <c r="D72" s="383">
        <f t="shared" si="22"/>
        <v>3000</v>
      </c>
      <c r="E72" s="383">
        <f t="shared" si="22"/>
        <v>0</v>
      </c>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7">
        <f t="shared" si="24"/>
        <v>3000</v>
      </c>
      <c r="AE72" s="387">
        <v>3000</v>
      </c>
      <c r="AF72" s="387"/>
      <c r="AG72" s="387">
        <f t="shared" si="23"/>
        <v>3000</v>
      </c>
      <c r="AH72" s="387">
        <v>3000</v>
      </c>
      <c r="AI72" s="387"/>
      <c r="AJ72" s="383"/>
      <c r="AK72" s="383"/>
      <c r="AL72" s="383"/>
      <c r="AM72" s="383"/>
      <c r="AN72" s="384"/>
    </row>
    <row r="73" spans="1:40" s="175" customFormat="1" ht="126">
      <c r="A73" s="374">
        <v>3</v>
      </c>
      <c r="B73" s="375" t="s">
        <v>521</v>
      </c>
      <c r="C73" s="376">
        <f>SUM(C74:C80)</f>
        <v>7230</v>
      </c>
      <c r="D73" s="376">
        <f t="shared" ref="D73:AI73" si="25">SUM(D74:D80)</f>
        <v>7200</v>
      </c>
      <c r="E73" s="376">
        <f t="shared" si="25"/>
        <v>30</v>
      </c>
      <c r="F73" s="376">
        <f t="shared" si="25"/>
        <v>110</v>
      </c>
      <c r="G73" s="376">
        <f t="shared" si="25"/>
        <v>100</v>
      </c>
      <c r="H73" s="376">
        <f t="shared" si="25"/>
        <v>10</v>
      </c>
      <c r="I73" s="376">
        <f t="shared" si="25"/>
        <v>108.669</v>
      </c>
      <c r="J73" s="376">
        <f t="shared" si="25"/>
        <v>98.668999999999997</v>
      </c>
      <c r="K73" s="376">
        <f t="shared" si="25"/>
        <v>10</v>
      </c>
      <c r="L73" s="376">
        <f t="shared" si="25"/>
        <v>210</v>
      </c>
      <c r="M73" s="376">
        <f t="shared" si="25"/>
        <v>200</v>
      </c>
      <c r="N73" s="376">
        <f t="shared" si="25"/>
        <v>10</v>
      </c>
      <c r="O73" s="376">
        <f t="shared" si="25"/>
        <v>210</v>
      </c>
      <c r="P73" s="376">
        <f t="shared" si="25"/>
        <v>200</v>
      </c>
      <c r="Q73" s="376">
        <f t="shared" si="25"/>
        <v>10</v>
      </c>
      <c r="R73" s="376">
        <f t="shared" si="25"/>
        <v>210</v>
      </c>
      <c r="S73" s="376">
        <f t="shared" si="25"/>
        <v>200</v>
      </c>
      <c r="T73" s="376">
        <f t="shared" si="25"/>
        <v>10</v>
      </c>
      <c r="U73" s="376">
        <f t="shared" si="25"/>
        <v>209.98236</v>
      </c>
      <c r="V73" s="376">
        <f t="shared" si="25"/>
        <v>200</v>
      </c>
      <c r="W73" s="376">
        <f t="shared" si="25"/>
        <v>9.9823599999999999</v>
      </c>
      <c r="X73" s="376">
        <f t="shared" si="25"/>
        <v>700</v>
      </c>
      <c r="Y73" s="376">
        <f t="shared" si="25"/>
        <v>700</v>
      </c>
      <c r="Z73" s="376">
        <f t="shared" si="25"/>
        <v>0</v>
      </c>
      <c r="AA73" s="376">
        <f t="shared" si="25"/>
        <v>700.01764000000003</v>
      </c>
      <c r="AB73" s="376">
        <f t="shared" si="25"/>
        <v>700.01764000000003</v>
      </c>
      <c r="AC73" s="376">
        <f t="shared" si="25"/>
        <v>0</v>
      </c>
      <c r="AD73" s="376">
        <f t="shared" si="25"/>
        <v>6000</v>
      </c>
      <c r="AE73" s="376">
        <f t="shared" si="25"/>
        <v>6000</v>
      </c>
      <c r="AF73" s="376">
        <f t="shared" si="25"/>
        <v>0</v>
      </c>
      <c r="AG73" s="376">
        <f t="shared" si="25"/>
        <v>6000</v>
      </c>
      <c r="AH73" s="376">
        <f t="shared" si="25"/>
        <v>6000</v>
      </c>
      <c r="AI73" s="376">
        <f t="shared" si="25"/>
        <v>0</v>
      </c>
      <c r="AJ73" s="376"/>
      <c r="AK73" s="376"/>
      <c r="AL73" s="376"/>
      <c r="AM73" s="376"/>
      <c r="AN73" s="380"/>
    </row>
    <row r="74" spans="1:40" s="175" customFormat="1" ht="157.5">
      <c r="A74" s="374" t="s">
        <v>522</v>
      </c>
      <c r="B74" s="407" t="s">
        <v>523</v>
      </c>
      <c r="C74" s="383">
        <f t="shared" ref="C74:C80" si="26">+D74+E74</f>
        <v>1000</v>
      </c>
      <c r="D74" s="383">
        <f t="shared" ref="D74:E80" si="27">+G74+M74+S74+Y74+AE74</f>
        <v>1000</v>
      </c>
      <c r="E74" s="383">
        <f t="shared" si="27"/>
        <v>0</v>
      </c>
      <c r="F74" s="376"/>
      <c r="G74" s="376"/>
      <c r="H74" s="376"/>
      <c r="I74" s="376"/>
      <c r="J74" s="376"/>
      <c r="K74" s="376"/>
      <c r="L74" s="376"/>
      <c r="M74" s="376"/>
      <c r="N74" s="376"/>
      <c r="O74" s="376"/>
      <c r="P74" s="376"/>
      <c r="Q74" s="376"/>
      <c r="R74" s="376"/>
      <c r="S74" s="376"/>
      <c r="T74" s="376"/>
      <c r="U74" s="376"/>
      <c r="V74" s="376"/>
      <c r="W74" s="376"/>
      <c r="X74" s="376"/>
      <c r="Y74" s="376"/>
      <c r="Z74" s="376"/>
      <c r="AA74" s="376"/>
      <c r="AB74" s="376"/>
      <c r="AC74" s="376"/>
      <c r="AD74" s="387">
        <f t="shared" si="24"/>
        <v>1000</v>
      </c>
      <c r="AE74" s="387">
        <v>1000</v>
      </c>
      <c r="AF74" s="388"/>
      <c r="AG74" s="387">
        <f t="shared" si="23"/>
        <v>1000</v>
      </c>
      <c r="AH74" s="387">
        <v>1000</v>
      </c>
      <c r="AI74" s="388"/>
      <c r="AJ74" s="376"/>
      <c r="AK74" s="376"/>
      <c r="AL74" s="376"/>
      <c r="AM74" s="376"/>
      <c r="AN74" s="380"/>
    </row>
    <row r="75" spans="1:40" s="176" customFormat="1" ht="47.25">
      <c r="A75" s="374" t="s">
        <v>522</v>
      </c>
      <c r="B75" s="407" t="s">
        <v>524</v>
      </c>
      <c r="C75" s="383">
        <f t="shared" si="26"/>
        <v>1230</v>
      </c>
      <c r="D75" s="383">
        <f t="shared" si="27"/>
        <v>1200</v>
      </c>
      <c r="E75" s="383">
        <f t="shared" si="27"/>
        <v>30</v>
      </c>
      <c r="F75" s="383">
        <f>+G75+H75</f>
        <v>110</v>
      </c>
      <c r="G75" s="383">
        <v>100</v>
      </c>
      <c r="H75" s="383">
        <v>10</v>
      </c>
      <c r="I75" s="383">
        <f>+J75+K75</f>
        <v>108.669</v>
      </c>
      <c r="J75" s="383">
        <v>98.668999999999997</v>
      </c>
      <c r="K75" s="383">
        <v>10</v>
      </c>
      <c r="L75" s="383">
        <f>+M75+N75</f>
        <v>210</v>
      </c>
      <c r="M75" s="383">
        <v>200</v>
      </c>
      <c r="N75" s="383">
        <v>10</v>
      </c>
      <c r="O75" s="383">
        <f>+P75+Q75</f>
        <v>210</v>
      </c>
      <c r="P75" s="383">
        <v>200</v>
      </c>
      <c r="Q75" s="383">
        <v>10</v>
      </c>
      <c r="R75" s="383">
        <f>+S75+T75</f>
        <v>210</v>
      </c>
      <c r="S75" s="383">
        <v>200</v>
      </c>
      <c r="T75" s="383">
        <v>10</v>
      </c>
      <c r="U75" s="383">
        <f>+V75+W75</f>
        <v>209.98236</v>
      </c>
      <c r="V75" s="383">
        <v>200</v>
      </c>
      <c r="W75" s="383">
        <v>9.9823599999999999</v>
      </c>
      <c r="X75" s="383">
        <f>+Y75+Z75</f>
        <v>200</v>
      </c>
      <c r="Y75" s="383">
        <v>200</v>
      </c>
      <c r="Z75" s="383"/>
      <c r="AA75" s="383">
        <f>+AB75+AC75</f>
        <v>200.01764</v>
      </c>
      <c r="AB75" s="383">
        <f>200+0.01764</f>
        <v>200.01764</v>
      </c>
      <c r="AC75" s="383"/>
      <c r="AD75" s="387">
        <f t="shared" si="24"/>
        <v>500</v>
      </c>
      <c r="AE75" s="387">
        <v>500</v>
      </c>
      <c r="AF75" s="387"/>
      <c r="AG75" s="387">
        <f t="shared" si="23"/>
        <v>500</v>
      </c>
      <c r="AH75" s="387">
        <v>500</v>
      </c>
      <c r="AI75" s="387"/>
      <c r="AJ75" s="383"/>
      <c r="AK75" s="383"/>
      <c r="AL75" s="383"/>
      <c r="AM75" s="383"/>
      <c r="AN75" s="384"/>
    </row>
    <row r="76" spans="1:40" s="176" customFormat="1" ht="126">
      <c r="A76" s="374" t="s">
        <v>522</v>
      </c>
      <c r="B76" s="407" t="s">
        <v>525</v>
      </c>
      <c r="C76" s="383">
        <f t="shared" si="26"/>
        <v>1000</v>
      </c>
      <c r="D76" s="383">
        <f t="shared" si="27"/>
        <v>1000</v>
      </c>
      <c r="E76" s="383">
        <f t="shared" si="27"/>
        <v>0</v>
      </c>
      <c r="F76" s="383"/>
      <c r="G76" s="383"/>
      <c r="H76" s="383"/>
      <c r="I76" s="383"/>
      <c r="J76" s="383"/>
      <c r="K76" s="383"/>
      <c r="L76" s="383"/>
      <c r="M76" s="383"/>
      <c r="N76" s="383"/>
      <c r="O76" s="383"/>
      <c r="P76" s="383"/>
      <c r="Q76" s="383"/>
      <c r="R76" s="383"/>
      <c r="S76" s="383"/>
      <c r="T76" s="383"/>
      <c r="U76" s="383"/>
      <c r="V76" s="383"/>
      <c r="W76" s="383"/>
      <c r="X76" s="383"/>
      <c r="Y76" s="383"/>
      <c r="Z76" s="383"/>
      <c r="AA76" s="383"/>
      <c r="AB76" s="383"/>
      <c r="AC76" s="383"/>
      <c r="AD76" s="387">
        <f t="shared" si="24"/>
        <v>1000</v>
      </c>
      <c r="AE76" s="387">
        <v>1000</v>
      </c>
      <c r="AF76" s="387"/>
      <c r="AG76" s="387">
        <f t="shared" si="23"/>
        <v>1000</v>
      </c>
      <c r="AH76" s="387">
        <v>1000</v>
      </c>
      <c r="AI76" s="387"/>
      <c r="AJ76" s="383"/>
      <c r="AK76" s="383"/>
      <c r="AL76" s="383"/>
      <c r="AM76" s="383"/>
      <c r="AN76" s="384"/>
    </row>
    <row r="77" spans="1:40" s="176" customFormat="1" ht="157.5">
      <c r="A77" s="374" t="s">
        <v>522</v>
      </c>
      <c r="B77" s="407" t="s">
        <v>526</v>
      </c>
      <c r="C77" s="383">
        <f t="shared" si="26"/>
        <v>500</v>
      </c>
      <c r="D77" s="383">
        <f t="shared" si="27"/>
        <v>500</v>
      </c>
      <c r="E77" s="383">
        <f t="shared" si="27"/>
        <v>0</v>
      </c>
      <c r="F77" s="383"/>
      <c r="G77" s="383"/>
      <c r="H77" s="383"/>
      <c r="I77" s="383"/>
      <c r="J77" s="383"/>
      <c r="K77" s="383"/>
      <c r="L77" s="383"/>
      <c r="M77" s="383"/>
      <c r="N77" s="383"/>
      <c r="O77" s="383"/>
      <c r="P77" s="383"/>
      <c r="Q77" s="383"/>
      <c r="R77" s="383"/>
      <c r="S77" s="383"/>
      <c r="T77" s="383"/>
      <c r="U77" s="383"/>
      <c r="V77" s="383"/>
      <c r="W77" s="383"/>
      <c r="X77" s="383"/>
      <c r="Y77" s="383"/>
      <c r="Z77" s="383"/>
      <c r="AA77" s="383"/>
      <c r="AB77" s="383"/>
      <c r="AC77" s="383"/>
      <c r="AD77" s="387">
        <f t="shared" si="24"/>
        <v>500</v>
      </c>
      <c r="AE77" s="387">
        <v>500</v>
      </c>
      <c r="AF77" s="387"/>
      <c r="AG77" s="387">
        <f t="shared" si="23"/>
        <v>500</v>
      </c>
      <c r="AH77" s="387">
        <v>500</v>
      </c>
      <c r="AI77" s="387"/>
      <c r="AJ77" s="383"/>
      <c r="AK77" s="383"/>
      <c r="AL77" s="383"/>
      <c r="AM77" s="383"/>
      <c r="AN77" s="384"/>
    </row>
    <row r="78" spans="1:40" s="176" customFormat="1" ht="63">
      <c r="A78" s="374" t="s">
        <v>522</v>
      </c>
      <c r="B78" s="407" t="s">
        <v>527</v>
      </c>
      <c r="C78" s="383">
        <f t="shared" si="26"/>
        <v>1500</v>
      </c>
      <c r="D78" s="383">
        <f t="shared" si="27"/>
        <v>1500</v>
      </c>
      <c r="E78" s="383">
        <f t="shared" si="27"/>
        <v>0</v>
      </c>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7">
        <f t="shared" si="24"/>
        <v>1500</v>
      </c>
      <c r="AE78" s="387">
        <v>1500</v>
      </c>
      <c r="AF78" s="387"/>
      <c r="AG78" s="387">
        <f t="shared" si="23"/>
        <v>1500</v>
      </c>
      <c r="AH78" s="387">
        <v>1500</v>
      </c>
      <c r="AI78" s="387"/>
      <c r="AJ78" s="383"/>
      <c r="AK78" s="383"/>
      <c r="AL78" s="383"/>
      <c r="AM78" s="383"/>
      <c r="AN78" s="384"/>
    </row>
    <row r="79" spans="1:40" s="176" customFormat="1" ht="47.25">
      <c r="A79" s="374" t="s">
        <v>522</v>
      </c>
      <c r="B79" s="407" t="s">
        <v>528</v>
      </c>
      <c r="C79" s="383">
        <f t="shared" si="26"/>
        <v>1500</v>
      </c>
      <c r="D79" s="383">
        <f t="shared" si="27"/>
        <v>1500</v>
      </c>
      <c r="E79" s="383">
        <f t="shared" si="27"/>
        <v>0</v>
      </c>
      <c r="F79" s="383">
        <f>+G79+H79</f>
        <v>0</v>
      </c>
      <c r="G79" s="383"/>
      <c r="H79" s="383"/>
      <c r="I79" s="383"/>
      <c r="J79" s="383"/>
      <c r="K79" s="383"/>
      <c r="L79" s="383"/>
      <c r="M79" s="383"/>
      <c r="N79" s="383"/>
      <c r="O79" s="383"/>
      <c r="P79" s="383"/>
      <c r="Q79" s="383"/>
      <c r="R79" s="383"/>
      <c r="S79" s="383"/>
      <c r="T79" s="383"/>
      <c r="U79" s="383"/>
      <c r="V79" s="383"/>
      <c r="W79" s="383"/>
      <c r="X79" s="383">
        <f>+Y79+Z79</f>
        <v>500</v>
      </c>
      <c r="Y79" s="383">
        <v>500</v>
      </c>
      <c r="Z79" s="383"/>
      <c r="AA79" s="383">
        <f>+AB79+AC79</f>
        <v>500</v>
      </c>
      <c r="AB79" s="383">
        <v>500</v>
      </c>
      <c r="AC79" s="383"/>
      <c r="AD79" s="387">
        <f t="shared" si="24"/>
        <v>1000</v>
      </c>
      <c r="AE79" s="387">
        <v>1000</v>
      </c>
      <c r="AF79" s="387"/>
      <c r="AG79" s="387">
        <f t="shared" si="23"/>
        <v>1000</v>
      </c>
      <c r="AH79" s="387">
        <v>1000</v>
      </c>
      <c r="AI79" s="387"/>
      <c r="AJ79" s="383"/>
      <c r="AK79" s="383"/>
      <c r="AL79" s="383"/>
      <c r="AM79" s="383"/>
      <c r="AN79" s="384"/>
    </row>
    <row r="80" spans="1:40" s="176" customFormat="1" ht="78.75">
      <c r="A80" s="374" t="s">
        <v>522</v>
      </c>
      <c r="B80" s="407" t="s">
        <v>529</v>
      </c>
      <c r="C80" s="383">
        <f t="shared" si="26"/>
        <v>500</v>
      </c>
      <c r="D80" s="383">
        <f t="shared" si="27"/>
        <v>500</v>
      </c>
      <c r="E80" s="383">
        <f t="shared" si="27"/>
        <v>0</v>
      </c>
      <c r="F80" s="383"/>
      <c r="G80" s="383"/>
      <c r="H80" s="383"/>
      <c r="I80" s="383"/>
      <c r="J80" s="383"/>
      <c r="K80" s="383"/>
      <c r="L80" s="383"/>
      <c r="M80" s="383"/>
      <c r="N80" s="383"/>
      <c r="O80" s="383"/>
      <c r="P80" s="383"/>
      <c r="Q80" s="383"/>
      <c r="R80" s="383"/>
      <c r="S80" s="383"/>
      <c r="T80" s="383"/>
      <c r="U80" s="383"/>
      <c r="V80" s="383"/>
      <c r="W80" s="383"/>
      <c r="X80" s="383"/>
      <c r="Y80" s="383"/>
      <c r="Z80" s="383"/>
      <c r="AA80" s="383"/>
      <c r="AB80" s="383"/>
      <c r="AC80" s="383"/>
      <c r="AD80" s="387">
        <f t="shared" si="24"/>
        <v>500</v>
      </c>
      <c r="AE80" s="387">
        <v>500</v>
      </c>
      <c r="AF80" s="387"/>
      <c r="AG80" s="387">
        <f t="shared" si="23"/>
        <v>500</v>
      </c>
      <c r="AH80" s="387">
        <v>500</v>
      </c>
      <c r="AI80" s="387"/>
      <c r="AJ80" s="383"/>
      <c r="AK80" s="383"/>
      <c r="AL80" s="383"/>
      <c r="AM80" s="383"/>
      <c r="AN80" s="384"/>
    </row>
    <row r="81" spans="1:40" s="175" customFormat="1" ht="94.5">
      <c r="A81" s="374">
        <v>4</v>
      </c>
      <c r="B81" s="375" t="s">
        <v>530</v>
      </c>
      <c r="C81" s="376">
        <f>C82+C83</f>
        <v>2500</v>
      </c>
      <c r="D81" s="376">
        <f t="shared" ref="D81:AI81" si="28">D82+D83</f>
        <v>2500</v>
      </c>
      <c r="E81" s="376">
        <f t="shared" si="28"/>
        <v>0</v>
      </c>
      <c r="F81" s="376">
        <f t="shared" si="28"/>
        <v>0</v>
      </c>
      <c r="G81" s="376">
        <f t="shared" si="28"/>
        <v>0</v>
      </c>
      <c r="H81" s="376">
        <f t="shared" si="28"/>
        <v>0</v>
      </c>
      <c r="I81" s="376">
        <f t="shared" si="28"/>
        <v>0</v>
      </c>
      <c r="J81" s="376">
        <f t="shared" si="28"/>
        <v>0</v>
      </c>
      <c r="K81" s="376">
        <f t="shared" si="28"/>
        <v>0</v>
      </c>
      <c r="L81" s="376">
        <f t="shared" si="28"/>
        <v>0</v>
      </c>
      <c r="M81" s="376">
        <f t="shared" si="28"/>
        <v>0</v>
      </c>
      <c r="N81" s="376">
        <f t="shared" si="28"/>
        <v>0</v>
      </c>
      <c r="O81" s="376">
        <f t="shared" si="28"/>
        <v>0</v>
      </c>
      <c r="P81" s="376">
        <f t="shared" si="28"/>
        <v>0</v>
      </c>
      <c r="Q81" s="376">
        <f t="shared" si="28"/>
        <v>0</v>
      </c>
      <c r="R81" s="376">
        <f t="shared" si="28"/>
        <v>0</v>
      </c>
      <c r="S81" s="376">
        <f t="shared" si="28"/>
        <v>0</v>
      </c>
      <c r="T81" s="376">
        <f t="shared" si="28"/>
        <v>0</v>
      </c>
      <c r="U81" s="376">
        <f t="shared" si="28"/>
        <v>0</v>
      </c>
      <c r="V81" s="376">
        <f t="shared" si="28"/>
        <v>0</v>
      </c>
      <c r="W81" s="376">
        <f t="shared" si="28"/>
        <v>0</v>
      </c>
      <c r="X81" s="376">
        <f t="shared" si="28"/>
        <v>0</v>
      </c>
      <c r="Y81" s="376">
        <f t="shared" si="28"/>
        <v>0</v>
      </c>
      <c r="Z81" s="376">
        <f t="shared" si="28"/>
        <v>0</v>
      </c>
      <c r="AA81" s="376">
        <f t="shared" si="28"/>
        <v>0</v>
      </c>
      <c r="AB81" s="376">
        <f t="shared" si="28"/>
        <v>0</v>
      </c>
      <c r="AC81" s="376">
        <f t="shared" si="28"/>
        <v>0</v>
      </c>
      <c r="AD81" s="376">
        <f t="shared" si="28"/>
        <v>2500</v>
      </c>
      <c r="AE81" s="376">
        <f t="shared" si="28"/>
        <v>2500</v>
      </c>
      <c r="AF81" s="376">
        <f t="shared" si="28"/>
        <v>0</v>
      </c>
      <c r="AG81" s="376">
        <f t="shared" si="28"/>
        <v>2500</v>
      </c>
      <c r="AH81" s="376">
        <f t="shared" si="28"/>
        <v>2500</v>
      </c>
      <c r="AI81" s="376">
        <f t="shared" si="28"/>
        <v>0</v>
      </c>
      <c r="AJ81" s="376"/>
      <c r="AK81" s="376"/>
      <c r="AL81" s="376"/>
      <c r="AM81" s="376"/>
      <c r="AN81" s="380"/>
    </row>
    <row r="82" spans="1:40" s="176" customFormat="1" ht="220.5">
      <c r="A82" s="374" t="s">
        <v>522</v>
      </c>
      <c r="B82" s="407" t="s">
        <v>531</v>
      </c>
      <c r="C82" s="383">
        <f>+D82+E82</f>
        <v>1500</v>
      </c>
      <c r="D82" s="383">
        <f>+G82+M82+S82+Y82+AE82</f>
        <v>1500</v>
      </c>
      <c r="E82" s="383">
        <f>+H82+N82+T82+Z82+AF82</f>
        <v>0</v>
      </c>
      <c r="F82" s="383"/>
      <c r="G82" s="383"/>
      <c r="H82" s="383"/>
      <c r="I82" s="383"/>
      <c r="J82" s="383"/>
      <c r="K82" s="383"/>
      <c r="L82" s="383"/>
      <c r="M82" s="383"/>
      <c r="N82" s="383"/>
      <c r="O82" s="383"/>
      <c r="P82" s="383"/>
      <c r="Q82" s="383"/>
      <c r="R82" s="383"/>
      <c r="S82" s="383"/>
      <c r="T82" s="383"/>
      <c r="U82" s="383"/>
      <c r="V82" s="383"/>
      <c r="W82" s="383"/>
      <c r="X82" s="383"/>
      <c r="Y82" s="383"/>
      <c r="Z82" s="383"/>
      <c r="AA82" s="383"/>
      <c r="AB82" s="383"/>
      <c r="AC82" s="383"/>
      <c r="AD82" s="387">
        <f t="shared" si="24"/>
        <v>1500</v>
      </c>
      <c r="AE82" s="387">
        <v>1500</v>
      </c>
      <c r="AF82" s="387"/>
      <c r="AG82" s="387">
        <f t="shared" si="23"/>
        <v>1500</v>
      </c>
      <c r="AH82" s="387">
        <v>1500</v>
      </c>
      <c r="AI82" s="387"/>
      <c r="AJ82" s="383"/>
      <c r="AK82" s="383"/>
      <c r="AL82" s="383"/>
      <c r="AM82" s="383"/>
      <c r="AN82" s="384"/>
    </row>
    <row r="83" spans="1:40" s="176" customFormat="1" ht="110.25">
      <c r="A83" s="374" t="s">
        <v>522</v>
      </c>
      <c r="B83" s="407" t="s">
        <v>532</v>
      </c>
      <c r="C83" s="383">
        <f>+D83+E83</f>
        <v>1000</v>
      </c>
      <c r="D83" s="383">
        <f>+G83+M83+S83+Y83+AE83</f>
        <v>1000</v>
      </c>
      <c r="E83" s="383">
        <f>+H83+N83+T83+Z83+AF83</f>
        <v>0</v>
      </c>
      <c r="F83" s="383"/>
      <c r="G83" s="383"/>
      <c r="H83" s="383"/>
      <c r="I83" s="383"/>
      <c r="J83" s="383"/>
      <c r="K83" s="383"/>
      <c r="L83" s="383"/>
      <c r="M83" s="383"/>
      <c r="N83" s="383"/>
      <c r="O83" s="383"/>
      <c r="P83" s="383"/>
      <c r="Q83" s="383"/>
      <c r="R83" s="383"/>
      <c r="S83" s="383"/>
      <c r="T83" s="383"/>
      <c r="U83" s="383"/>
      <c r="V83" s="383"/>
      <c r="W83" s="383"/>
      <c r="X83" s="383"/>
      <c r="Y83" s="383"/>
      <c r="Z83" s="383"/>
      <c r="AA83" s="383"/>
      <c r="AB83" s="383"/>
      <c r="AC83" s="383"/>
      <c r="AD83" s="387">
        <f t="shared" si="24"/>
        <v>1000</v>
      </c>
      <c r="AE83" s="387">
        <v>1000</v>
      </c>
      <c r="AF83" s="387"/>
      <c r="AG83" s="387">
        <f t="shared" si="23"/>
        <v>1000</v>
      </c>
      <c r="AH83" s="387">
        <v>1000</v>
      </c>
      <c r="AI83" s="387"/>
      <c r="AJ83" s="383"/>
      <c r="AK83" s="383"/>
      <c r="AL83" s="383"/>
      <c r="AM83" s="383"/>
      <c r="AN83" s="384"/>
    </row>
    <row r="84" spans="1:40" s="175" customFormat="1" ht="78.75">
      <c r="A84" s="374">
        <v>5</v>
      </c>
      <c r="B84" s="375" t="s">
        <v>533</v>
      </c>
      <c r="C84" s="376">
        <f>SUM(C85:C88)</f>
        <v>6800</v>
      </c>
      <c r="D84" s="376">
        <f t="shared" ref="D84:AI84" si="29">SUM(D85:D88)</f>
        <v>6800</v>
      </c>
      <c r="E84" s="376">
        <f t="shared" si="29"/>
        <v>0</v>
      </c>
      <c r="F84" s="376">
        <f t="shared" si="29"/>
        <v>0</v>
      </c>
      <c r="G84" s="376">
        <f t="shared" si="29"/>
        <v>0</v>
      </c>
      <c r="H84" s="376">
        <f t="shared" si="29"/>
        <v>0</v>
      </c>
      <c r="I84" s="376">
        <f t="shared" si="29"/>
        <v>0</v>
      </c>
      <c r="J84" s="376">
        <f t="shared" si="29"/>
        <v>0</v>
      </c>
      <c r="K84" s="376">
        <f t="shared" si="29"/>
        <v>0</v>
      </c>
      <c r="L84" s="376">
        <f t="shared" si="29"/>
        <v>0</v>
      </c>
      <c r="M84" s="376">
        <f t="shared" si="29"/>
        <v>0</v>
      </c>
      <c r="N84" s="376">
        <f t="shared" si="29"/>
        <v>0</v>
      </c>
      <c r="O84" s="376">
        <f t="shared" si="29"/>
        <v>0</v>
      </c>
      <c r="P84" s="376">
        <f t="shared" si="29"/>
        <v>0</v>
      </c>
      <c r="Q84" s="376">
        <f t="shared" si="29"/>
        <v>0</v>
      </c>
      <c r="R84" s="376">
        <f t="shared" si="29"/>
        <v>0</v>
      </c>
      <c r="S84" s="376">
        <f t="shared" si="29"/>
        <v>0</v>
      </c>
      <c r="T84" s="376">
        <f t="shared" si="29"/>
        <v>0</v>
      </c>
      <c r="U84" s="376">
        <f t="shared" si="29"/>
        <v>0</v>
      </c>
      <c r="V84" s="376">
        <f t="shared" si="29"/>
        <v>0</v>
      </c>
      <c r="W84" s="376">
        <f t="shared" si="29"/>
        <v>0</v>
      </c>
      <c r="X84" s="376">
        <f t="shared" si="29"/>
        <v>300</v>
      </c>
      <c r="Y84" s="376">
        <f t="shared" si="29"/>
        <v>300</v>
      </c>
      <c r="Z84" s="376">
        <f t="shared" si="29"/>
        <v>0</v>
      </c>
      <c r="AA84" s="376">
        <f t="shared" si="29"/>
        <v>300</v>
      </c>
      <c r="AB84" s="376">
        <f t="shared" si="29"/>
        <v>300</v>
      </c>
      <c r="AC84" s="376">
        <f t="shared" si="29"/>
        <v>0</v>
      </c>
      <c r="AD84" s="376">
        <f t="shared" si="29"/>
        <v>6500</v>
      </c>
      <c r="AE84" s="376">
        <f t="shared" si="29"/>
        <v>6500</v>
      </c>
      <c r="AF84" s="376">
        <f t="shared" si="29"/>
        <v>0</v>
      </c>
      <c r="AG84" s="376">
        <f t="shared" si="29"/>
        <v>6500</v>
      </c>
      <c r="AH84" s="376">
        <f t="shared" si="29"/>
        <v>6500</v>
      </c>
      <c r="AI84" s="376">
        <f t="shared" si="29"/>
        <v>0</v>
      </c>
      <c r="AJ84" s="376"/>
      <c r="AK84" s="376"/>
      <c r="AL84" s="376"/>
      <c r="AM84" s="376"/>
      <c r="AN84" s="380"/>
    </row>
    <row r="85" spans="1:40" s="175" customFormat="1" ht="94.5">
      <c r="A85" s="374" t="s">
        <v>522</v>
      </c>
      <c r="B85" s="407" t="s">
        <v>534</v>
      </c>
      <c r="C85" s="383">
        <f>+D85+E85</f>
        <v>1000</v>
      </c>
      <c r="D85" s="383">
        <f t="shared" ref="D85:E88" si="30">+G85+M85+S85+Y85+AE85</f>
        <v>1000</v>
      </c>
      <c r="E85" s="383">
        <f t="shared" si="30"/>
        <v>0</v>
      </c>
      <c r="F85" s="376"/>
      <c r="G85" s="376"/>
      <c r="H85" s="376"/>
      <c r="I85" s="376"/>
      <c r="J85" s="376"/>
      <c r="K85" s="376"/>
      <c r="L85" s="376"/>
      <c r="M85" s="376"/>
      <c r="N85" s="376"/>
      <c r="O85" s="376"/>
      <c r="P85" s="376"/>
      <c r="Q85" s="376"/>
      <c r="R85" s="376"/>
      <c r="S85" s="376"/>
      <c r="T85" s="376"/>
      <c r="U85" s="376"/>
      <c r="V85" s="376"/>
      <c r="W85" s="376"/>
      <c r="X85" s="376"/>
      <c r="Y85" s="376"/>
      <c r="Z85" s="376"/>
      <c r="AA85" s="376"/>
      <c r="AB85" s="376"/>
      <c r="AC85" s="376"/>
      <c r="AD85" s="387">
        <f t="shared" si="24"/>
        <v>1000</v>
      </c>
      <c r="AE85" s="385">
        <v>1000</v>
      </c>
      <c r="AF85" s="388"/>
      <c r="AG85" s="387">
        <f t="shared" si="23"/>
        <v>1000</v>
      </c>
      <c r="AH85" s="385">
        <v>1000</v>
      </c>
      <c r="AI85" s="388"/>
      <c r="AJ85" s="376"/>
      <c r="AK85" s="376"/>
      <c r="AL85" s="376"/>
      <c r="AM85" s="376"/>
      <c r="AN85" s="380"/>
    </row>
    <row r="86" spans="1:40" s="175" customFormat="1" ht="110.25">
      <c r="A86" s="374" t="s">
        <v>522</v>
      </c>
      <c r="B86" s="407" t="s">
        <v>535</v>
      </c>
      <c r="C86" s="383">
        <f>+D86+E86</f>
        <v>3000</v>
      </c>
      <c r="D86" s="383">
        <f t="shared" si="30"/>
        <v>3000</v>
      </c>
      <c r="E86" s="383">
        <f t="shared" si="30"/>
        <v>0</v>
      </c>
      <c r="F86" s="376"/>
      <c r="G86" s="376"/>
      <c r="H86" s="376"/>
      <c r="I86" s="376"/>
      <c r="J86" s="376"/>
      <c r="K86" s="376"/>
      <c r="L86" s="376"/>
      <c r="M86" s="376"/>
      <c r="N86" s="376"/>
      <c r="O86" s="376"/>
      <c r="P86" s="376"/>
      <c r="Q86" s="376"/>
      <c r="R86" s="376"/>
      <c r="S86" s="376"/>
      <c r="T86" s="376"/>
      <c r="U86" s="376"/>
      <c r="V86" s="376"/>
      <c r="W86" s="376"/>
      <c r="X86" s="376"/>
      <c r="Y86" s="376"/>
      <c r="Z86" s="376"/>
      <c r="AA86" s="376"/>
      <c r="AB86" s="376"/>
      <c r="AC86" s="376"/>
      <c r="AD86" s="387">
        <f t="shared" si="24"/>
        <v>3000</v>
      </c>
      <c r="AE86" s="385">
        <v>3000</v>
      </c>
      <c r="AF86" s="388"/>
      <c r="AG86" s="387">
        <f t="shared" si="23"/>
        <v>3000</v>
      </c>
      <c r="AH86" s="385">
        <v>3000</v>
      </c>
      <c r="AI86" s="388"/>
      <c r="AJ86" s="376"/>
      <c r="AK86" s="376"/>
      <c r="AL86" s="376"/>
      <c r="AM86" s="376"/>
      <c r="AN86" s="380"/>
    </row>
    <row r="87" spans="1:40" s="176" customFormat="1" ht="78.75">
      <c r="A87" s="374" t="s">
        <v>522</v>
      </c>
      <c r="B87" s="407" t="s">
        <v>536</v>
      </c>
      <c r="C87" s="383">
        <f>+D87+E87</f>
        <v>1300</v>
      </c>
      <c r="D87" s="383">
        <f t="shared" si="30"/>
        <v>1300</v>
      </c>
      <c r="E87" s="383">
        <f t="shared" si="30"/>
        <v>0</v>
      </c>
      <c r="F87" s="383">
        <f>+G87+H87</f>
        <v>0</v>
      </c>
      <c r="G87" s="383"/>
      <c r="H87" s="383"/>
      <c r="I87" s="383"/>
      <c r="J87" s="383"/>
      <c r="K87" s="383"/>
      <c r="L87" s="383"/>
      <c r="M87" s="383"/>
      <c r="N87" s="383"/>
      <c r="O87" s="383"/>
      <c r="P87" s="383"/>
      <c r="Q87" s="383"/>
      <c r="R87" s="383"/>
      <c r="S87" s="383"/>
      <c r="T87" s="383"/>
      <c r="U87" s="383"/>
      <c r="V87" s="383"/>
      <c r="W87" s="383"/>
      <c r="X87" s="383">
        <f>+Y87+Z87</f>
        <v>300</v>
      </c>
      <c r="Y87" s="383">
        <v>300</v>
      </c>
      <c r="Z87" s="383"/>
      <c r="AA87" s="383">
        <f>+AB87+AC87</f>
        <v>300</v>
      </c>
      <c r="AB87" s="383">
        <v>300</v>
      </c>
      <c r="AC87" s="383"/>
      <c r="AD87" s="387">
        <f t="shared" si="24"/>
        <v>1000</v>
      </c>
      <c r="AE87" s="385">
        <v>1000</v>
      </c>
      <c r="AF87" s="387"/>
      <c r="AG87" s="387">
        <f t="shared" si="23"/>
        <v>1000</v>
      </c>
      <c r="AH87" s="385">
        <v>1000</v>
      </c>
      <c r="AI87" s="387"/>
      <c r="AJ87" s="383"/>
      <c r="AK87" s="383"/>
      <c r="AL87" s="383"/>
      <c r="AM87" s="383"/>
      <c r="AN87" s="384"/>
    </row>
    <row r="88" spans="1:40" s="176" customFormat="1" ht="78.75">
      <c r="A88" s="374" t="s">
        <v>522</v>
      </c>
      <c r="B88" s="407" t="s">
        <v>537</v>
      </c>
      <c r="C88" s="383">
        <f>+D88+E88</f>
        <v>1500</v>
      </c>
      <c r="D88" s="383">
        <f t="shared" si="30"/>
        <v>1500</v>
      </c>
      <c r="E88" s="383">
        <f t="shared" si="30"/>
        <v>0</v>
      </c>
      <c r="F88" s="383"/>
      <c r="G88" s="383"/>
      <c r="H88" s="383"/>
      <c r="I88" s="383"/>
      <c r="J88" s="383"/>
      <c r="K88" s="383"/>
      <c r="L88" s="383"/>
      <c r="M88" s="383"/>
      <c r="N88" s="383"/>
      <c r="O88" s="383"/>
      <c r="P88" s="383"/>
      <c r="Q88" s="383"/>
      <c r="R88" s="383"/>
      <c r="S88" s="383"/>
      <c r="T88" s="383"/>
      <c r="U88" s="383"/>
      <c r="V88" s="383"/>
      <c r="W88" s="383"/>
      <c r="X88" s="383"/>
      <c r="Y88" s="383"/>
      <c r="Z88" s="383"/>
      <c r="AA88" s="383"/>
      <c r="AB88" s="383"/>
      <c r="AC88" s="383"/>
      <c r="AD88" s="387">
        <f t="shared" si="24"/>
        <v>1500</v>
      </c>
      <c r="AE88" s="385">
        <v>1500</v>
      </c>
      <c r="AF88" s="387"/>
      <c r="AG88" s="387">
        <f t="shared" si="23"/>
        <v>1500</v>
      </c>
      <c r="AH88" s="385">
        <v>1500</v>
      </c>
      <c r="AI88" s="387"/>
      <c r="AJ88" s="383"/>
      <c r="AK88" s="383"/>
      <c r="AL88" s="383"/>
      <c r="AM88" s="383"/>
      <c r="AN88" s="384"/>
    </row>
    <row r="89" spans="1:40" s="175" customFormat="1" ht="189">
      <c r="A89" s="374">
        <v>6</v>
      </c>
      <c r="B89" s="375" t="s">
        <v>538</v>
      </c>
      <c r="C89" s="376">
        <f>SUM(C90:C94)</f>
        <v>2100</v>
      </c>
      <c r="D89" s="376">
        <f t="shared" ref="D89:AI89" si="31">SUM(D90:D94)</f>
        <v>2100</v>
      </c>
      <c r="E89" s="376">
        <f t="shared" si="31"/>
        <v>0</v>
      </c>
      <c r="F89" s="376">
        <f t="shared" si="31"/>
        <v>0</v>
      </c>
      <c r="G89" s="376">
        <f t="shared" si="31"/>
        <v>0</v>
      </c>
      <c r="H89" s="376">
        <f t="shared" si="31"/>
        <v>0</v>
      </c>
      <c r="I89" s="376">
        <f t="shared" si="31"/>
        <v>0</v>
      </c>
      <c r="J89" s="376">
        <f t="shared" si="31"/>
        <v>0</v>
      </c>
      <c r="K89" s="376">
        <f t="shared" si="31"/>
        <v>0</v>
      </c>
      <c r="L89" s="376">
        <f t="shared" si="31"/>
        <v>0</v>
      </c>
      <c r="M89" s="376">
        <f t="shared" si="31"/>
        <v>0</v>
      </c>
      <c r="N89" s="376">
        <f t="shared" si="31"/>
        <v>0</v>
      </c>
      <c r="O89" s="376">
        <f t="shared" si="31"/>
        <v>0</v>
      </c>
      <c r="P89" s="376">
        <f t="shared" si="31"/>
        <v>0</v>
      </c>
      <c r="Q89" s="376">
        <f t="shared" si="31"/>
        <v>0</v>
      </c>
      <c r="R89" s="376">
        <f t="shared" si="31"/>
        <v>0</v>
      </c>
      <c r="S89" s="376">
        <f t="shared" si="31"/>
        <v>0</v>
      </c>
      <c r="T89" s="376">
        <f t="shared" si="31"/>
        <v>0</v>
      </c>
      <c r="U89" s="376">
        <f t="shared" si="31"/>
        <v>0</v>
      </c>
      <c r="V89" s="376">
        <f t="shared" si="31"/>
        <v>0</v>
      </c>
      <c r="W89" s="376">
        <f t="shared" si="31"/>
        <v>0</v>
      </c>
      <c r="X89" s="376">
        <f t="shared" si="31"/>
        <v>0</v>
      </c>
      <c r="Y89" s="376">
        <f t="shared" si="31"/>
        <v>0</v>
      </c>
      <c r="Z89" s="376">
        <f t="shared" si="31"/>
        <v>0</v>
      </c>
      <c r="AA89" s="376">
        <f t="shared" si="31"/>
        <v>0</v>
      </c>
      <c r="AB89" s="376">
        <f t="shared" si="31"/>
        <v>0</v>
      </c>
      <c r="AC89" s="376">
        <f t="shared" si="31"/>
        <v>0</v>
      </c>
      <c r="AD89" s="376">
        <f t="shared" si="31"/>
        <v>2100</v>
      </c>
      <c r="AE89" s="376">
        <f t="shared" si="31"/>
        <v>2100</v>
      </c>
      <c r="AF89" s="376">
        <f t="shared" si="31"/>
        <v>0</v>
      </c>
      <c r="AG89" s="376">
        <f t="shared" si="31"/>
        <v>2100</v>
      </c>
      <c r="AH89" s="376">
        <f t="shared" si="31"/>
        <v>2100</v>
      </c>
      <c r="AI89" s="376">
        <f t="shared" si="31"/>
        <v>0</v>
      </c>
      <c r="AJ89" s="376"/>
      <c r="AK89" s="376"/>
      <c r="AL89" s="376"/>
      <c r="AM89" s="376"/>
      <c r="AN89" s="380"/>
    </row>
    <row r="90" spans="1:40" s="176" customFormat="1" ht="220.5">
      <c r="A90" s="374" t="s">
        <v>539</v>
      </c>
      <c r="B90" s="407" t="s">
        <v>540</v>
      </c>
      <c r="C90" s="383">
        <f>+D90+E90</f>
        <v>500</v>
      </c>
      <c r="D90" s="383">
        <f t="shared" ref="D90:E94" si="32">+G90+M90+S90+Y90+AE90</f>
        <v>500</v>
      </c>
      <c r="E90" s="383">
        <f t="shared" si="32"/>
        <v>0</v>
      </c>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7">
        <f t="shared" si="24"/>
        <v>500</v>
      </c>
      <c r="AE90" s="387">
        <v>500</v>
      </c>
      <c r="AF90" s="387"/>
      <c r="AG90" s="387">
        <f t="shared" si="23"/>
        <v>500</v>
      </c>
      <c r="AH90" s="387">
        <v>500</v>
      </c>
      <c r="AI90" s="387"/>
      <c r="AJ90" s="383"/>
      <c r="AK90" s="383"/>
      <c r="AL90" s="383"/>
      <c r="AM90" s="383"/>
      <c r="AN90" s="384"/>
    </row>
    <row r="91" spans="1:40" s="176" customFormat="1" ht="63">
      <c r="A91" s="374" t="s">
        <v>539</v>
      </c>
      <c r="B91" s="407" t="s">
        <v>541</v>
      </c>
      <c r="C91" s="383">
        <f>+D91+E91</f>
        <v>500</v>
      </c>
      <c r="D91" s="383">
        <f t="shared" si="32"/>
        <v>500</v>
      </c>
      <c r="E91" s="383">
        <f t="shared" si="32"/>
        <v>0</v>
      </c>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7">
        <f t="shared" si="24"/>
        <v>500</v>
      </c>
      <c r="AE91" s="387">
        <v>500</v>
      </c>
      <c r="AF91" s="387"/>
      <c r="AG91" s="387">
        <f t="shared" si="23"/>
        <v>500</v>
      </c>
      <c r="AH91" s="387">
        <v>500</v>
      </c>
      <c r="AI91" s="387"/>
      <c r="AJ91" s="383"/>
      <c r="AK91" s="383"/>
      <c r="AL91" s="383"/>
      <c r="AM91" s="383"/>
      <c r="AN91" s="384"/>
    </row>
    <row r="92" spans="1:40" s="176" customFormat="1" ht="63">
      <c r="A92" s="374" t="s">
        <v>539</v>
      </c>
      <c r="B92" s="407" t="s">
        <v>542</v>
      </c>
      <c r="C92" s="383">
        <f>+D92+E92</f>
        <v>500</v>
      </c>
      <c r="D92" s="383">
        <f t="shared" si="32"/>
        <v>500</v>
      </c>
      <c r="E92" s="383">
        <f t="shared" si="32"/>
        <v>0</v>
      </c>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7">
        <f t="shared" si="24"/>
        <v>500</v>
      </c>
      <c r="AE92" s="387">
        <v>500</v>
      </c>
      <c r="AF92" s="387"/>
      <c r="AG92" s="387">
        <f t="shared" si="23"/>
        <v>500</v>
      </c>
      <c r="AH92" s="387">
        <v>500</v>
      </c>
      <c r="AI92" s="387"/>
      <c r="AJ92" s="383"/>
      <c r="AK92" s="383"/>
      <c r="AL92" s="383"/>
      <c r="AM92" s="383"/>
      <c r="AN92" s="384"/>
    </row>
    <row r="93" spans="1:40" s="176" customFormat="1" ht="47.25">
      <c r="A93" s="374" t="s">
        <v>539</v>
      </c>
      <c r="B93" s="407" t="s">
        <v>543</v>
      </c>
      <c r="C93" s="383">
        <f>+D93+E93</f>
        <v>300</v>
      </c>
      <c r="D93" s="383">
        <f t="shared" si="32"/>
        <v>300</v>
      </c>
      <c r="E93" s="383">
        <f t="shared" si="32"/>
        <v>0</v>
      </c>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7">
        <f t="shared" si="24"/>
        <v>300</v>
      </c>
      <c r="AE93" s="387">
        <v>300</v>
      </c>
      <c r="AF93" s="387"/>
      <c r="AG93" s="387">
        <f t="shared" si="23"/>
        <v>300</v>
      </c>
      <c r="AH93" s="387">
        <v>300</v>
      </c>
      <c r="AI93" s="387"/>
      <c r="AJ93" s="383"/>
      <c r="AK93" s="383"/>
      <c r="AL93" s="383"/>
      <c r="AM93" s="383"/>
      <c r="AN93" s="384"/>
    </row>
    <row r="94" spans="1:40" s="176" customFormat="1" ht="94.5">
      <c r="A94" s="374" t="s">
        <v>539</v>
      </c>
      <c r="B94" s="407" t="s">
        <v>544</v>
      </c>
      <c r="C94" s="383">
        <f>+D94+E94</f>
        <v>300</v>
      </c>
      <c r="D94" s="383">
        <f t="shared" si="32"/>
        <v>300</v>
      </c>
      <c r="E94" s="383">
        <f t="shared" si="32"/>
        <v>0</v>
      </c>
      <c r="F94" s="383"/>
      <c r="G94" s="383"/>
      <c r="H94" s="383"/>
      <c r="I94" s="383"/>
      <c r="J94" s="383"/>
      <c r="K94" s="383"/>
      <c r="L94" s="383"/>
      <c r="M94" s="383"/>
      <c r="N94" s="383"/>
      <c r="O94" s="383"/>
      <c r="P94" s="383"/>
      <c r="Q94" s="383"/>
      <c r="R94" s="383"/>
      <c r="S94" s="383"/>
      <c r="T94" s="383"/>
      <c r="U94" s="383"/>
      <c r="V94" s="383"/>
      <c r="W94" s="383"/>
      <c r="X94" s="383"/>
      <c r="Y94" s="383"/>
      <c r="Z94" s="383"/>
      <c r="AA94" s="383"/>
      <c r="AB94" s="383"/>
      <c r="AC94" s="383"/>
      <c r="AD94" s="387">
        <f t="shared" si="24"/>
        <v>300</v>
      </c>
      <c r="AE94" s="387">
        <v>300</v>
      </c>
      <c r="AF94" s="387"/>
      <c r="AG94" s="387">
        <f t="shared" si="23"/>
        <v>300</v>
      </c>
      <c r="AH94" s="387">
        <v>300</v>
      </c>
      <c r="AI94" s="387"/>
      <c r="AJ94" s="383"/>
      <c r="AK94" s="383"/>
      <c r="AL94" s="383"/>
      <c r="AM94" s="383"/>
      <c r="AN94" s="384"/>
    </row>
    <row r="95" spans="1:40" s="175" customFormat="1" ht="63">
      <c r="A95" s="374">
        <v>7</v>
      </c>
      <c r="B95" s="375" t="s">
        <v>545</v>
      </c>
      <c r="C95" s="376">
        <f>SUM(C96:C100)</f>
        <v>2500</v>
      </c>
      <c r="D95" s="376">
        <f t="shared" ref="D95:AI95" si="33">SUM(D96:D100)</f>
        <v>2500</v>
      </c>
      <c r="E95" s="376">
        <f t="shared" si="33"/>
        <v>0</v>
      </c>
      <c r="F95" s="376">
        <f t="shared" si="33"/>
        <v>0</v>
      </c>
      <c r="G95" s="376">
        <f t="shared" si="33"/>
        <v>0</v>
      </c>
      <c r="H95" s="376">
        <f t="shared" si="33"/>
        <v>0</v>
      </c>
      <c r="I95" s="376">
        <f t="shared" si="33"/>
        <v>0</v>
      </c>
      <c r="J95" s="376">
        <f t="shared" si="33"/>
        <v>0</v>
      </c>
      <c r="K95" s="376">
        <f t="shared" si="33"/>
        <v>0</v>
      </c>
      <c r="L95" s="376">
        <f t="shared" si="33"/>
        <v>0</v>
      </c>
      <c r="M95" s="376">
        <f t="shared" si="33"/>
        <v>0</v>
      </c>
      <c r="N95" s="376">
        <f t="shared" si="33"/>
        <v>0</v>
      </c>
      <c r="O95" s="376">
        <f t="shared" si="33"/>
        <v>0</v>
      </c>
      <c r="P95" s="376">
        <f t="shared" si="33"/>
        <v>0</v>
      </c>
      <c r="Q95" s="376">
        <f t="shared" si="33"/>
        <v>0</v>
      </c>
      <c r="R95" s="376">
        <f t="shared" si="33"/>
        <v>0</v>
      </c>
      <c r="S95" s="376">
        <f t="shared" si="33"/>
        <v>0</v>
      </c>
      <c r="T95" s="376">
        <f t="shared" si="33"/>
        <v>0</v>
      </c>
      <c r="U95" s="376">
        <f t="shared" si="33"/>
        <v>0</v>
      </c>
      <c r="V95" s="376">
        <f t="shared" si="33"/>
        <v>0</v>
      </c>
      <c r="W95" s="376">
        <f t="shared" si="33"/>
        <v>0</v>
      </c>
      <c r="X95" s="376">
        <f t="shared" si="33"/>
        <v>0</v>
      </c>
      <c r="Y95" s="376">
        <f t="shared" si="33"/>
        <v>0</v>
      </c>
      <c r="Z95" s="376">
        <f t="shared" si="33"/>
        <v>0</v>
      </c>
      <c r="AA95" s="376">
        <f t="shared" si="33"/>
        <v>0</v>
      </c>
      <c r="AB95" s="376">
        <f t="shared" si="33"/>
        <v>0</v>
      </c>
      <c r="AC95" s="376">
        <f t="shared" si="33"/>
        <v>0</v>
      </c>
      <c r="AD95" s="376">
        <f t="shared" si="33"/>
        <v>2500</v>
      </c>
      <c r="AE95" s="376">
        <f t="shared" si="33"/>
        <v>2500</v>
      </c>
      <c r="AF95" s="376">
        <f t="shared" si="33"/>
        <v>0</v>
      </c>
      <c r="AG95" s="376">
        <f t="shared" si="33"/>
        <v>2500</v>
      </c>
      <c r="AH95" s="376">
        <f t="shared" si="33"/>
        <v>2500</v>
      </c>
      <c r="AI95" s="376">
        <f t="shared" si="33"/>
        <v>0</v>
      </c>
      <c r="AJ95" s="376"/>
      <c r="AK95" s="376"/>
      <c r="AL95" s="376"/>
      <c r="AM95" s="376"/>
      <c r="AN95" s="380"/>
    </row>
    <row r="96" spans="1:40" s="176" customFormat="1" ht="157.5">
      <c r="A96" s="374" t="s">
        <v>522</v>
      </c>
      <c r="B96" s="407" t="s">
        <v>546</v>
      </c>
      <c r="C96" s="383">
        <f>+D96+E96</f>
        <v>500</v>
      </c>
      <c r="D96" s="383">
        <f t="shared" ref="D96:E100" si="34">+G96+M96+S96+Y96+AE96</f>
        <v>500</v>
      </c>
      <c r="E96" s="383">
        <f t="shared" si="34"/>
        <v>0</v>
      </c>
      <c r="F96" s="383"/>
      <c r="G96" s="383"/>
      <c r="H96" s="383"/>
      <c r="I96" s="383"/>
      <c r="J96" s="383"/>
      <c r="K96" s="383"/>
      <c r="L96" s="383"/>
      <c r="M96" s="383"/>
      <c r="N96" s="383"/>
      <c r="O96" s="383"/>
      <c r="P96" s="383"/>
      <c r="Q96" s="383"/>
      <c r="R96" s="383"/>
      <c r="S96" s="383"/>
      <c r="T96" s="383"/>
      <c r="U96" s="383"/>
      <c r="V96" s="383"/>
      <c r="W96" s="383"/>
      <c r="X96" s="383"/>
      <c r="Y96" s="383"/>
      <c r="Z96" s="383"/>
      <c r="AA96" s="383"/>
      <c r="AB96" s="383"/>
      <c r="AC96" s="383"/>
      <c r="AD96" s="387">
        <f t="shared" si="24"/>
        <v>500</v>
      </c>
      <c r="AE96" s="387">
        <v>500</v>
      </c>
      <c r="AF96" s="387"/>
      <c r="AG96" s="387">
        <f t="shared" si="23"/>
        <v>500</v>
      </c>
      <c r="AH96" s="387">
        <v>500</v>
      </c>
      <c r="AI96" s="387"/>
      <c r="AJ96" s="383"/>
      <c r="AK96" s="383"/>
      <c r="AL96" s="383"/>
      <c r="AM96" s="383"/>
      <c r="AN96" s="384"/>
    </row>
    <row r="97" spans="1:40" s="176" customFormat="1" ht="110.25">
      <c r="A97" s="374" t="s">
        <v>522</v>
      </c>
      <c r="B97" s="407" t="s">
        <v>547</v>
      </c>
      <c r="C97" s="383">
        <f>+D97+E97</f>
        <v>500</v>
      </c>
      <c r="D97" s="383">
        <f t="shared" si="34"/>
        <v>500</v>
      </c>
      <c r="E97" s="383">
        <f t="shared" si="34"/>
        <v>0</v>
      </c>
      <c r="F97" s="383"/>
      <c r="G97" s="383"/>
      <c r="H97" s="383"/>
      <c r="I97" s="383"/>
      <c r="J97" s="383"/>
      <c r="K97" s="383"/>
      <c r="L97" s="383"/>
      <c r="M97" s="383"/>
      <c r="N97" s="383"/>
      <c r="O97" s="383"/>
      <c r="P97" s="383"/>
      <c r="Q97" s="383"/>
      <c r="R97" s="383"/>
      <c r="S97" s="383"/>
      <c r="T97" s="383"/>
      <c r="U97" s="383"/>
      <c r="V97" s="383"/>
      <c r="W97" s="383"/>
      <c r="X97" s="383"/>
      <c r="Y97" s="383"/>
      <c r="Z97" s="383"/>
      <c r="AA97" s="383"/>
      <c r="AB97" s="383"/>
      <c r="AC97" s="383"/>
      <c r="AD97" s="387">
        <f t="shared" si="24"/>
        <v>500</v>
      </c>
      <c r="AE97" s="387">
        <v>500</v>
      </c>
      <c r="AF97" s="387"/>
      <c r="AG97" s="387">
        <f t="shared" si="23"/>
        <v>500</v>
      </c>
      <c r="AH97" s="387">
        <v>500</v>
      </c>
      <c r="AI97" s="387"/>
      <c r="AJ97" s="383"/>
      <c r="AK97" s="383"/>
      <c r="AL97" s="383"/>
      <c r="AM97" s="383"/>
      <c r="AN97" s="384"/>
    </row>
    <row r="98" spans="1:40" s="176" customFormat="1" ht="47.25">
      <c r="A98" s="374" t="s">
        <v>522</v>
      </c>
      <c r="B98" s="407" t="s">
        <v>548</v>
      </c>
      <c r="C98" s="383">
        <f>+D98+E98</f>
        <v>500</v>
      </c>
      <c r="D98" s="383">
        <f t="shared" si="34"/>
        <v>500</v>
      </c>
      <c r="E98" s="383">
        <f t="shared" si="34"/>
        <v>0</v>
      </c>
      <c r="F98" s="383"/>
      <c r="G98" s="383"/>
      <c r="H98" s="383"/>
      <c r="I98" s="383"/>
      <c r="J98" s="383"/>
      <c r="K98" s="383"/>
      <c r="L98" s="383"/>
      <c r="M98" s="383"/>
      <c r="N98" s="383"/>
      <c r="O98" s="383"/>
      <c r="P98" s="383"/>
      <c r="Q98" s="383"/>
      <c r="R98" s="383"/>
      <c r="S98" s="383"/>
      <c r="T98" s="383"/>
      <c r="U98" s="383"/>
      <c r="V98" s="383"/>
      <c r="W98" s="383"/>
      <c r="X98" s="383"/>
      <c r="Y98" s="383"/>
      <c r="Z98" s="383"/>
      <c r="AA98" s="383"/>
      <c r="AB98" s="383"/>
      <c r="AC98" s="383"/>
      <c r="AD98" s="387">
        <f t="shared" si="24"/>
        <v>500</v>
      </c>
      <c r="AE98" s="387">
        <v>500</v>
      </c>
      <c r="AF98" s="387"/>
      <c r="AG98" s="387">
        <f t="shared" si="23"/>
        <v>500</v>
      </c>
      <c r="AH98" s="387">
        <v>500</v>
      </c>
      <c r="AI98" s="387"/>
      <c r="AJ98" s="383"/>
      <c r="AK98" s="383"/>
      <c r="AL98" s="383"/>
      <c r="AM98" s="383"/>
      <c r="AN98" s="384"/>
    </row>
    <row r="99" spans="1:40" s="176" customFormat="1" ht="63">
      <c r="A99" s="374" t="s">
        <v>522</v>
      </c>
      <c r="B99" s="407" t="s">
        <v>549</v>
      </c>
      <c r="C99" s="383">
        <f>+D99+E99</f>
        <v>500</v>
      </c>
      <c r="D99" s="383">
        <f t="shared" si="34"/>
        <v>500</v>
      </c>
      <c r="E99" s="383">
        <f t="shared" si="34"/>
        <v>0</v>
      </c>
      <c r="F99" s="383"/>
      <c r="G99" s="383"/>
      <c r="H99" s="383"/>
      <c r="I99" s="383"/>
      <c r="J99" s="383"/>
      <c r="K99" s="383"/>
      <c r="L99" s="383"/>
      <c r="M99" s="383"/>
      <c r="N99" s="383"/>
      <c r="O99" s="383"/>
      <c r="P99" s="383"/>
      <c r="Q99" s="383"/>
      <c r="R99" s="383"/>
      <c r="S99" s="383"/>
      <c r="T99" s="383"/>
      <c r="U99" s="383"/>
      <c r="V99" s="383"/>
      <c r="W99" s="383"/>
      <c r="X99" s="383"/>
      <c r="Y99" s="383"/>
      <c r="Z99" s="383"/>
      <c r="AA99" s="383"/>
      <c r="AB99" s="383"/>
      <c r="AC99" s="383"/>
      <c r="AD99" s="387">
        <f t="shared" si="24"/>
        <v>500</v>
      </c>
      <c r="AE99" s="387">
        <v>500</v>
      </c>
      <c r="AF99" s="387"/>
      <c r="AG99" s="387">
        <f t="shared" si="23"/>
        <v>500</v>
      </c>
      <c r="AH99" s="387">
        <v>500</v>
      </c>
      <c r="AI99" s="387"/>
      <c r="AJ99" s="383"/>
      <c r="AK99" s="383"/>
      <c r="AL99" s="383"/>
      <c r="AM99" s="383"/>
      <c r="AN99" s="384"/>
    </row>
    <row r="100" spans="1:40" s="176" customFormat="1" ht="63">
      <c r="A100" s="374" t="s">
        <v>522</v>
      </c>
      <c r="B100" s="407" t="s">
        <v>550</v>
      </c>
      <c r="C100" s="383">
        <f>+D100+E100</f>
        <v>500</v>
      </c>
      <c r="D100" s="383">
        <f t="shared" si="34"/>
        <v>500</v>
      </c>
      <c r="E100" s="383">
        <f t="shared" si="34"/>
        <v>0</v>
      </c>
      <c r="F100" s="383"/>
      <c r="G100" s="383"/>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7">
        <f t="shared" si="24"/>
        <v>500</v>
      </c>
      <c r="AE100" s="387">
        <v>500</v>
      </c>
      <c r="AF100" s="387"/>
      <c r="AG100" s="387">
        <f t="shared" si="23"/>
        <v>500</v>
      </c>
      <c r="AH100" s="387">
        <v>500</v>
      </c>
      <c r="AI100" s="387"/>
      <c r="AJ100" s="383"/>
      <c r="AK100" s="383"/>
      <c r="AL100" s="383"/>
      <c r="AM100" s="383"/>
      <c r="AN100" s="384"/>
    </row>
    <row r="101" spans="1:40" s="175" customFormat="1" ht="47.25">
      <c r="A101" s="374">
        <v>8</v>
      </c>
      <c r="B101" s="375" t="s">
        <v>551</v>
      </c>
      <c r="C101" s="376">
        <f>C102+C103</f>
        <v>1000</v>
      </c>
      <c r="D101" s="376">
        <f t="shared" ref="D101:AI101" si="35">D102+D103</f>
        <v>1000</v>
      </c>
      <c r="E101" s="376">
        <f t="shared" si="35"/>
        <v>0</v>
      </c>
      <c r="F101" s="376">
        <f t="shared" si="35"/>
        <v>0</v>
      </c>
      <c r="G101" s="376">
        <f t="shared" si="35"/>
        <v>0</v>
      </c>
      <c r="H101" s="376">
        <f t="shared" si="35"/>
        <v>0</v>
      </c>
      <c r="I101" s="376">
        <f t="shared" si="35"/>
        <v>0</v>
      </c>
      <c r="J101" s="376">
        <f t="shared" si="35"/>
        <v>0</v>
      </c>
      <c r="K101" s="376">
        <f t="shared" si="35"/>
        <v>0</v>
      </c>
      <c r="L101" s="376">
        <f t="shared" si="35"/>
        <v>0</v>
      </c>
      <c r="M101" s="376">
        <f t="shared" si="35"/>
        <v>0</v>
      </c>
      <c r="N101" s="376">
        <f t="shared" si="35"/>
        <v>0</v>
      </c>
      <c r="O101" s="376">
        <f t="shared" si="35"/>
        <v>0</v>
      </c>
      <c r="P101" s="376">
        <f t="shared" si="35"/>
        <v>0</v>
      </c>
      <c r="Q101" s="376">
        <f t="shared" si="35"/>
        <v>0</v>
      </c>
      <c r="R101" s="376">
        <f t="shared" si="35"/>
        <v>0</v>
      </c>
      <c r="S101" s="376">
        <f t="shared" si="35"/>
        <v>0</v>
      </c>
      <c r="T101" s="376">
        <f t="shared" si="35"/>
        <v>0</v>
      </c>
      <c r="U101" s="376">
        <f t="shared" si="35"/>
        <v>0</v>
      </c>
      <c r="V101" s="376">
        <f t="shared" si="35"/>
        <v>0</v>
      </c>
      <c r="W101" s="376">
        <f t="shared" si="35"/>
        <v>0</v>
      </c>
      <c r="X101" s="376">
        <f t="shared" si="35"/>
        <v>0</v>
      </c>
      <c r="Y101" s="376">
        <f t="shared" si="35"/>
        <v>0</v>
      </c>
      <c r="Z101" s="376">
        <f t="shared" si="35"/>
        <v>0</v>
      </c>
      <c r="AA101" s="376">
        <f t="shared" si="35"/>
        <v>0</v>
      </c>
      <c r="AB101" s="376">
        <f t="shared" si="35"/>
        <v>0</v>
      </c>
      <c r="AC101" s="376">
        <f t="shared" si="35"/>
        <v>0</v>
      </c>
      <c r="AD101" s="376">
        <f t="shared" si="35"/>
        <v>1000</v>
      </c>
      <c r="AE101" s="376">
        <f t="shared" si="35"/>
        <v>1000</v>
      </c>
      <c r="AF101" s="376">
        <f t="shared" si="35"/>
        <v>0</v>
      </c>
      <c r="AG101" s="376">
        <f t="shared" si="35"/>
        <v>1000</v>
      </c>
      <c r="AH101" s="376">
        <f t="shared" si="35"/>
        <v>1000</v>
      </c>
      <c r="AI101" s="376">
        <f t="shared" si="35"/>
        <v>0</v>
      </c>
      <c r="AJ101" s="376"/>
      <c r="AK101" s="376"/>
      <c r="AL101" s="376"/>
      <c r="AM101" s="376"/>
      <c r="AN101" s="380"/>
    </row>
    <row r="102" spans="1:40" s="176" customFormat="1" ht="330.75">
      <c r="A102" s="374" t="s">
        <v>522</v>
      </c>
      <c r="B102" s="407" t="s">
        <v>552</v>
      </c>
      <c r="C102" s="383">
        <f>+D102+E102</f>
        <v>500</v>
      </c>
      <c r="D102" s="383">
        <f>+G102+M102+S102+Y102+AE102</f>
        <v>500</v>
      </c>
      <c r="E102" s="383">
        <f>+H102+N102+T102+Z102+AF102</f>
        <v>0</v>
      </c>
      <c r="F102" s="383"/>
      <c r="G102" s="383"/>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7">
        <f t="shared" si="24"/>
        <v>500</v>
      </c>
      <c r="AE102" s="387">
        <v>500</v>
      </c>
      <c r="AF102" s="387"/>
      <c r="AG102" s="387">
        <f t="shared" si="23"/>
        <v>500</v>
      </c>
      <c r="AH102" s="387">
        <v>500</v>
      </c>
      <c r="AI102" s="387"/>
      <c r="AJ102" s="383"/>
      <c r="AK102" s="383"/>
      <c r="AL102" s="383"/>
      <c r="AM102" s="383"/>
      <c r="AN102" s="384"/>
    </row>
    <row r="103" spans="1:40" s="176" customFormat="1" ht="157.5">
      <c r="A103" s="374" t="s">
        <v>522</v>
      </c>
      <c r="B103" s="407" t="s">
        <v>553</v>
      </c>
      <c r="C103" s="383">
        <f>+D103+E103</f>
        <v>500</v>
      </c>
      <c r="D103" s="383">
        <f>+G103+M103+S103+Y103+AE103</f>
        <v>500</v>
      </c>
      <c r="E103" s="383">
        <f>+H103+N103+T103+Z103+AF103</f>
        <v>0</v>
      </c>
      <c r="F103" s="383"/>
      <c r="G103" s="383"/>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7">
        <f t="shared" si="24"/>
        <v>500</v>
      </c>
      <c r="AE103" s="387">
        <v>500</v>
      </c>
      <c r="AF103" s="387"/>
      <c r="AG103" s="387">
        <f t="shared" si="23"/>
        <v>500</v>
      </c>
      <c r="AH103" s="387">
        <v>500</v>
      </c>
      <c r="AI103" s="387"/>
      <c r="AJ103" s="383"/>
      <c r="AK103" s="383"/>
      <c r="AL103" s="383"/>
      <c r="AM103" s="383"/>
      <c r="AN103" s="384"/>
    </row>
    <row r="104" spans="1:40" s="175" customFormat="1" ht="110.25">
      <c r="A104" s="374">
        <v>9</v>
      </c>
      <c r="B104" s="375" t="s">
        <v>554</v>
      </c>
      <c r="C104" s="376">
        <f>SUM(C105:C108)</f>
        <v>1301</v>
      </c>
      <c r="D104" s="376">
        <f t="shared" ref="D104:AI104" si="36">SUM(D105:D108)</f>
        <v>1280</v>
      </c>
      <c r="E104" s="376">
        <f t="shared" si="36"/>
        <v>21</v>
      </c>
      <c r="F104" s="376">
        <f t="shared" si="36"/>
        <v>0</v>
      </c>
      <c r="G104" s="376">
        <f t="shared" si="36"/>
        <v>0</v>
      </c>
      <c r="H104" s="376">
        <f t="shared" si="36"/>
        <v>0</v>
      </c>
      <c r="I104" s="376">
        <f t="shared" si="36"/>
        <v>0</v>
      </c>
      <c r="J104" s="376">
        <f t="shared" si="36"/>
        <v>0</v>
      </c>
      <c r="K104" s="376">
        <f t="shared" si="36"/>
        <v>0</v>
      </c>
      <c r="L104" s="376">
        <f t="shared" si="36"/>
        <v>220.5</v>
      </c>
      <c r="M104" s="376">
        <f t="shared" si="36"/>
        <v>210</v>
      </c>
      <c r="N104" s="376">
        <f t="shared" si="36"/>
        <v>10.5</v>
      </c>
      <c r="O104" s="376">
        <f t="shared" si="36"/>
        <v>127.98962400000001</v>
      </c>
      <c r="P104" s="376">
        <f t="shared" si="36"/>
        <v>122.98962400000001</v>
      </c>
      <c r="Q104" s="376">
        <f t="shared" si="36"/>
        <v>5</v>
      </c>
      <c r="R104" s="376">
        <f t="shared" si="36"/>
        <v>220.5</v>
      </c>
      <c r="S104" s="376">
        <f t="shared" si="36"/>
        <v>210</v>
      </c>
      <c r="T104" s="376">
        <f t="shared" si="36"/>
        <v>10.5</v>
      </c>
      <c r="U104" s="376">
        <f t="shared" si="36"/>
        <v>195.682524</v>
      </c>
      <c r="V104" s="376">
        <f t="shared" si="36"/>
        <v>186.182524</v>
      </c>
      <c r="W104" s="376">
        <f t="shared" si="36"/>
        <v>9.5</v>
      </c>
      <c r="X104" s="376">
        <f t="shared" si="36"/>
        <v>210</v>
      </c>
      <c r="Y104" s="376">
        <f t="shared" si="36"/>
        <v>210</v>
      </c>
      <c r="Z104" s="376">
        <f t="shared" si="36"/>
        <v>0</v>
      </c>
      <c r="AA104" s="376">
        <f t="shared" si="36"/>
        <v>210</v>
      </c>
      <c r="AB104" s="376">
        <f t="shared" si="36"/>
        <v>210</v>
      </c>
      <c r="AC104" s="376">
        <f t="shared" si="36"/>
        <v>0</v>
      </c>
      <c r="AD104" s="376">
        <f t="shared" si="36"/>
        <v>650</v>
      </c>
      <c r="AE104" s="376">
        <f t="shared" si="36"/>
        <v>650</v>
      </c>
      <c r="AF104" s="376">
        <f t="shared" si="36"/>
        <v>0</v>
      </c>
      <c r="AG104" s="376">
        <f t="shared" si="36"/>
        <v>650</v>
      </c>
      <c r="AH104" s="376">
        <f t="shared" si="36"/>
        <v>650</v>
      </c>
      <c r="AI104" s="376">
        <f t="shared" si="36"/>
        <v>0</v>
      </c>
      <c r="AJ104" s="376"/>
      <c r="AK104" s="376"/>
      <c r="AL104" s="376"/>
      <c r="AM104" s="376"/>
      <c r="AN104" s="380"/>
    </row>
    <row r="105" spans="1:40" s="176" customFormat="1" ht="63">
      <c r="A105" s="374" t="s">
        <v>522</v>
      </c>
      <c r="B105" s="407" t="s">
        <v>555</v>
      </c>
      <c r="C105" s="383">
        <f>+D105+E105</f>
        <v>901</v>
      </c>
      <c r="D105" s="383">
        <f t="shared" ref="D105:E108" si="37">+G105+M105+S105+Y105+AE105</f>
        <v>880</v>
      </c>
      <c r="E105" s="383">
        <f t="shared" si="37"/>
        <v>21</v>
      </c>
      <c r="F105" s="383">
        <f>+G105+H105</f>
        <v>0</v>
      </c>
      <c r="G105" s="383"/>
      <c r="H105" s="383"/>
      <c r="I105" s="383"/>
      <c r="J105" s="383"/>
      <c r="K105" s="383"/>
      <c r="L105" s="383">
        <f>+M105+N105</f>
        <v>220.5</v>
      </c>
      <c r="M105" s="383">
        <v>210</v>
      </c>
      <c r="N105" s="383">
        <v>10.5</v>
      </c>
      <c r="O105" s="383">
        <f>+P105+Q105</f>
        <v>127.98962400000001</v>
      </c>
      <c r="P105" s="383">
        <v>122.98962400000001</v>
      </c>
      <c r="Q105" s="383">
        <v>5</v>
      </c>
      <c r="R105" s="383">
        <f>+S105+T105</f>
        <v>220.5</v>
      </c>
      <c r="S105" s="383">
        <v>210</v>
      </c>
      <c r="T105" s="383">
        <v>10.5</v>
      </c>
      <c r="U105" s="383">
        <f>+V105+W105</f>
        <v>195.682524</v>
      </c>
      <c r="V105" s="383">
        <v>186.182524</v>
      </c>
      <c r="W105" s="383">
        <v>9.5</v>
      </c>
      <c r="X105" s="383">
        <f>+Y105+Z105</f>
        <v>210</v>
      </c>
      <c r="Y105" s="383">
        <v>210</v>
      </c>
      <c r="Z105" s="383"/>
      <c r="AA105" s="383">
        <f>+AB105+AC105</f>
        <v>210</v>
      </c>
      <c r="AB105" s="383">
        <v>210</v>
      </c>
      <c r="AC105" s="383"/>
      <c r="AD105" s="387">
        <f t="shared" si="24"/>
        <v>250</v>
      </c>
      <c r="AE105" s="387">
        <v>250</v>
      </c>
      <c r="AF105" s="387"/>
      <c r="AG105" s="387">
        <f t="shared" si="23"/>
        <v>250</v>
      </c>
      <c r="AH105" s="387">
        <v>250</v>
      </c>
      <c r="AI105" s="387"/>
      <c r="AJ105" s="383"/>
      <c r="AK105" s="383"/>
      <c r="AL105" s="383"/>
      <c r="AM105" s="383"/>
      <c r="AN105" s="384"/>
    </row>
    <row r="106" spans="1:40" ht="63">
      <c r="A106" s="374" t="s">
        <v>522</v>
      </c>
      <c r="B106" s="408" t="s">
        <v>556</v>
      </c>
      <c r="C106" s="383">
        <f>+D106+E106</f>
        <v>200</v>
      </c>
      <c r="D106" s="383">
        <f t="shared" si="37"/>
        <v>200</v>
      </c>
      <c r="E106" s="383">
        <f t="shared" si="37"/>
        <v>0</v>
      </c>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87">
        <f t="shared" si="24"/>
        <v>200</v>
      </c>
      <c r="AE106" s="409">
        <v>200</v>
      </c>
      <c r="AF106" s="409"/>
      <c r="AG106" s="387">
        <f t="shared" si="23"/>
        <v>200</v>
      </c>
      <c r="AH106" s="409">
        <v>200</v>
      </c>
      <c r="AI106" s="409"/>
      <c r="AJ106" s="391"/>
      <c r="AK106" s="391"/>
      <c r="AL106" s="391"/>
      <c r="AM106" s="391"/>
      <c r="AN106" s="363"/>
    </row>
    <row r="107" spans="1:40" ht="63">
      <c r="A107" s="374" t="s">
        <v>522</v>
      </c>
      <c r="B107" s="408" t="s">
        <v>557</v>
      </c>
      <c r="C107" s="383">
        <f>+D107+E107</f>
        <v>0</v>
      </c>
      <c r="D107" s="383">
        <f t="shared" si="37"/>
        <v>0</v>
      </c>
      <c r="E107" s="383">
        <f t="shared" si="37"/>
        <v>0</v>
      </c>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87">
        <f t="shared" si="24"/>
        <v>0</v>
      </c>
      <c r="AE107" s="409"/>
      <c r="AF107" s="409"/>
      <c r="AG107" s="387">
        <f t="shared" si="23"/>
        <v>0</v>
      </c>
      <c r="AH107" s="409"/>
      <c r="AI107" s="409"/>
      <c r="AJ107" s="391"/>
      <c r="AK107" s="391"/>
      <c r="AL107" s="391"/>
      <c r="AM107" s="391"/>
      <c r="AN107" s="363"/>
    </row>
    <row r="108" spans="1:40" ht="94.5">
      <c r="A108" s="374" t="s">
        <v>522</v>
      </c>
      <c r="B108" s="408" t="s">
        <v>558</v>
      </c>
      <c r="C108" s="383">
        <f>+D108+E108</f>
        <v>200</v>
      </c>
      <c r="D108" s="383">
        <f t="shared" si="37"/>
        <v>200</v>
      </c>
      <c r="E108" s="383">
        <f t="shared" si="37"/>
        <v>0</v>
      </c>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87">
        <f t="shared" si="24"/>
        <v>200</v>
      </c>
      <c r="AE108" s="409">
        <v>200</v>
      </c>
      <c r="AF108" s="409"/>
      <c r="AG108" s="387">
        <f t="shared" si="23"/>
        <v>200</v>
      </c>
      <c r="AH108" s="409">
        <v>200</v>
      </c>
      <c r="AI108" s="409"/>
      <c r="AJ108" s="391"/>
      <c r="AK108" s="391"/>
      <c r="AL108" s="391"/>
      <c r="AM108" s="391"/>
      <c r="AN108" s="363"/>
    </row>
  </sheetData>
  <mergeCells count="75">
    <mergeCell ref="AK5:AM5"/>
    <mergeCell ref="AK6:AM6"/>
    <mergeCell ref="AK7:AM7"/>
    <mergeCell ref="AK8:AK11"/>
    <mergeCell ref="AL8:AM8"/>
    <mergeCell ref="AL9:AL11"/>
    <mergeCell ref="AM9:AM11"/>
    <mergeCell ref="C5:E6"/>
    <mergeCell ref="AJ5:AJ11"/>
    <mergeCell ref="F6:K6"/>
    <mergeCell ref="A1:AJ1"/>
    <mergeCell ref="A2:AJ2"/>
    <mergeCell ref="A3:AJ3"/>
    <mergeCell ref="A4:AJ4"/>
    <mergeCell ref="A5:A11"/>
    <mergeCell ref="B5:B11"/>
    <mergeCell ref="C7:C11"/>
    <mergeCell ref="D7:E7"/>
    <mergeCell ref="F7:H7"/>
    <mergeCell ref="I7:K7"/>
    <mergeCell ref="D8:D11"/>
    <mergeCell ref="E8:E11"/>
    <mergeCell ref="F8:F11"/>
    <mergeCell ref="G8:H8"/>
    <mergeCell ref="G9:G11"/>
    <mergeCell ref="H9:H11"/>
    <mergeCell ref="L6:Q6"/>
    <mergeCell ref="L7:N7"/>
    <mergeCell ref="O7:Q7"/>
    <mergeCell ref="L8:L11"/>
    <mergeCell ref="M8:N8"/>
    <mergeCell ref="O8:O11"/>
    <mergeCell ref="P8:Q8"/>
    <mergeCell ref="M9:M11"/>
    <mergeCell ref="N9:N11"/>
    <mergeCell ref="I8:I11"/>
    <mergeCell ref="J8:K8"/>
    <mergeCell ref="J9:J11"/>
    <mergeCell ref="K9:K11"/>
    <mergeCell ref="P9:P11"/>
    <mergeCell ref="Q9:Q11"/>
    <mergeCell ref="R6:W6"/>
    <mergeCell ref="R7:T7"/>
    <mergeCell ref="U7:W7"/>
    <mergeCell ref="R8:R11"/>
    <mergeCell ref="S8:T8"/>
    <mergeCell ref="U8:U11"/>
    <mergeCell ref="V8:W8"/>
    <mergeCell ref="S9:S11"/>
    <mergeCell ref="AA7:AC7"/>
    <mergeCell ref="X8:X11"/>
    <mergeCell ref="Y8:Z8"/>
    <mergeCell ref="AA8:AA11"/>
    <mergeCell ref="AB8:AC8"/>
    <mergeCell ref="F5:AI5"/>
    <mergeCell ref="Y9:Y11"/>
    <mergeCell ref="Z9:Z11"/>
    <mergeCell ref="AB9:AB11"/>
    <mergeCell ref="AC9:AC11"/>
    <mergeCell ref="AD6:AI6"/>
    <mergeCell ref="AD7:AF7"/>
    <mergeCell ref="AG7:AI7"/>
    <mergeCell ref="AD8:AD11"/>
    <mergeCell ref="AE8:AF8"/>
    <mergeCell ref="AG8:AG11"/>
    <mergeCell ref="T9:T11"/>
    <mergeCell ref="V9:V11"/>
    <mergeCell ref="W9:W11"/>
    <mergeCell ref="X6:AC6"/>
    <mergeCell ref="X7:Z7"/>
    <mergeCell ref="AH8:AI8"/>
    <mergeCell ref="AE9:AE11"/>
    <mergeCell ref="AF9:AF11"/>
    <mergeCell ref="AH9:AH11"/>
    <mergeCell ref="AI9:AI11"/>
  </mergeCells>
  <pageMargins left="0.19685039370078741" right="0.19685039370078741" top="0.39370078740157483" bottom="0.19685039370078741" header="0.31496062992125984" footer="0.31496062992125984"/>
  <pageSetup paperSize="9" scale="2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
  <sheetViews>
    <sheetView zoomScale="55" zoomScaleNormal="55" workbookViewId="0">
      <selection activeCell="I18" sqref="I18"/>
    </sheetView>
  </sheetViews>
  <sheetFormatPr defaultRowHeight="15.75"/>
  <cols>
    <col min="1" max="1" width="5.42578125" style="4" customWidth="1"/>
    <col min="2" max="2" width="35" style="2" customWidth="1"/>
    <col min="3" max="3" width="9.85546875" style="2" customWidth="1"/>
    <col min="4" max="7" width="9.140625" style="2"/>
    <col min="8" max="8" width="12.140625" style="2" customWidth="1"/>
    <col min="9" max="12" width="13" style="2" customWidth="1"/>
    <col min="13" max="15" width="9.140625" style="2"/>
    <col min="16" max="19" width="11.5703125" style="2" customWidth="1"/>
    <col min="20" max="20" width="15.140625" style="2" customWidth="1"/>
    <col min="21" max="24" width="11.5703125" style="2" customWidth="1"/>
    <col min="25" max="25" width="15.28515625" style="2" customWidth="1"/>
    <col min="26" max="29" width="11.5703125" style="2" customWidth="1"/>
    <col min="30" max="30" width="13.85546875" style="2" customWidth="1"/>
    <col min="31" max="34" width="11.5703125" style="2" customWidth="1"/>
    <col min="35" max="35" width="14" style="2" customWidth="1"/>
    <col min="36" max="39" width="10.7109375" style="2" customWidth="1"/>
    <col min="40" max="40" width="14.28515625" style="2" customWidth="1"/>
    <col min="41" max="16384" width="9.140625" style="2"/>
  </cols>
  <sheetData>
    <row r="1" spans="1:41" s="5" customFormat="1">
      <c r="A1" s="269" t="s">
        <v>437</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row>
    <row r="2" spans="1:41" ht="33" customHeight="1">
      <c r="A2" s="271" t="s">
        <v>438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row>
    <row r="3" spans="1:41">
      <c r="A3" s="270" t="str">
        <f>'Bieu TH 21-25'!A3:V3</f>
        <v>(Kèm theo Báo cáo số 448/BC-UBND ngày 10/9/2024 của UBND huyện Tuần Giáo)</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row>
    <row r="4" spans="1:41">
      <c r="A4" s="273" t="s">
        <v>31</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row>
    <row r="5" spans="1:41" ht="15.75" customHeight="1">
      <c r="A5" s="268" t="s">
        <v>0</v>
      </c>
      <c r="B5" s="268" t="s">
        <v>1</v>
      </c>
      <c r="C5" s="255" t="s">
        <v>79</v>
      </c>
      <c r="D5" s="268" t="s">
        <v>2</v>
      </c>
      <c r="E5" s="258" t="s">
        <v>3</v>
      </c>
      <c r="F5" s="260"/>
      <c r="G5" s="255" t="s">
        <v>4</v>
      </c>
      <c r="H5" s="268" t="s">
        <v>5</v>
      </c>
      <c r="I5" s="268"/>
      <c r="J5" s="268"/>
      <c r="K5" s="268" t="s">
        <v>6</v>
      </c>
      <c r="L5" s="268"/>
      <c r="M5" s="258" t="s">
        <v>80</v>
      </c>
      <c r="N5" s="259"/>
      <c r="O5" s="260"/>
      <c r="P5" s="252" t="s">
        <v>71</v>
      </c>
      <c r="Q5" s="253"/>
      <c r="R5" s="253"/>
      <c r="S5" s="253"/>
      <c r="T5" s="253"/>
      <c r="U5" s="253"/>
      <c r="V5" s="253"/>
      <c r="W5" s="253"/>
      <c r="X5" s="253"/>
      <c r="Y5" s="253"/>
      <c r="Z5" s="253"/>
      <c r="AA5" s="253"/>
      <c r="AB5" s="253"/>
      <c r="AC5" s="253"/>
      <c r="AD5" s="253"/>
      <c r="AE5" s="253"/>
      <c r="AF5" s="253"/>
      <c r="AG5" s="253"/>
      <c r="AH5" s="253"/>
      <c r="AI5" s="253"/>
      <c r="AJ5" s="253"/>
      <c r="AK5" s="253"/>
      <c r="AL5" s="253"/>
      <c r="AM5" s="253"/>
      <c r="AN5" s="254"/>
      <c r="AO5" s="268" t="s">
        <v>13</v>
      </c>
    </row>
    <row r="6" spans="1:41" ht="36.75" customHeight="1">
      <c r="A6" s="268"/>
      <c r="B6" s="268"/>
      <c r="C6" s="256"/>
      <c r="D6" s="268"/>
      <c r="E6" s="261"/>
      <c r="F6" s="263"/>
      <c r="G6" s="256"/>
      <c r="H6" s="268"/>
      <c r="I6" s="268"/>
      <c r="J6" s="268"/>
      <c r="K6" s="268"/>
      <c r="L6" s="268"/>
      <c r="M6" s="261"/>
      <c r="N6" s="262"/>
      <c r="O6" s="263"/>
      <c r="P6" s="252" t="s">
        <v>8</v>
      </c>
      <c r="Q6" s="253"/>
      <c r="R6" s="253"/>
      <c r="S6" s="253"/>
      <c r="T6" s="254"/>
      <c r="U6" s="252" t="s">
        <v>9</v>
      </c>
      <c r="V6" s="253"/>
      <c r="W6" s="253"/>
      <c r="X6" s="253"/>
      <c r="Y6" s="254"/>
      <c r="Z6" s="252" t="s">
        <v>10</v>
      </c>
      <c r="AA6" s="253"/>
      <c r="AB6" s="253"/>
      <c r="AC6" s="253"/>
      <c r="AD6" s="254"/>
      <c r="AE6" s="252" t="s">
        <v>11</v>
      </c>
      <c r="AF6" s="253"/>
      <c r="AG6" s="253"/>
      <c r="AH6" s="253"/>
      <c r="AI6" s="254"/>
      <c r="AJ6" s="252" t="s">
        <v>12</v>
      </c>
      <c r="AK6" s="253"/>
      <c r="AL6" s="253"/>
      <c r="AM6" s="253"/>
      <c r="AN6" s="254"/>
      <c r="AO6" s="268"/>
    </row>
    <row r="7" spans="1:41" ht="15.75" customHeight="1">
      <c r="A7" s="268"/>
      <c r="B7" s="268"/>
      <c r="C7" s="256"/>
      <c r="D7" s="268"/>
      <c r="E7" s="255" t="s">
        <v>14</v>
      </c>
      <c r="F7" s="255" t="s">
        <v>15</v>
      </c>
      <c r="G7" s="256"/>
      <c r="H7" s="268" t="s">
        <v>16</v>
      </c>
      <c r="I7" s="268" t="s">
        <v>17</v>
      </c>
      <c r="J7" s="268"/>
      <c r="K7" s="268" t="s">
        <v>18</v>
      </c>
      <c r="L7" s="268" t="s">
        <v>439</v>
      </c>
      <c r="M7" s="274" t="s">
        <v>23</v>
      </c>
      <c r="N7" s="264" t="s">
        <v>24</v>
      </c>
      <c r="O7" s="264"/>
      <c r="P7" s="268" t="s">
        <v>20</v>
      </c>
      <c r="Q7" s="268"/>
      <c r="R7" s="252" t="s">
        <v>21</v>
      </c>
      <c r="S7" s="253"/>
      <c r="T7" s="254"/>
      <c r="U7" s="252" t="s">
        <v>20</v>
      </c>
      <c r="V7" s="254"/>
      <c r="W7" s="252" t="s">
        <v>21</v>
      </c>
      <c r="X7" s="253"/>
      <c r="Y7" s="254"/>
      <c r="Z7" s="252" t="s">
        <v>20</v>
      </c>
      <c r="AA7" s="254"/>
      <c r="AB7" s="252" t="s">
        <v>21</v>
      </c>
      <c r="AC7" s="253"/>
      <c r="AD7" s="254"/>
      <c r="AE7" s="252" t="s">
        <v>20</v>
      </c>
      <c r="AF7" s="254"/>
      <c r="AG7" s="252" t="s">
        <v>74</v>
      </c>
      <c r="AH7" s="253"/>
      <c r="AI7" s="254"/>
      <c r="AJ7" s="252" t="s">
        <v>22</v>
      </c>
      <c r="AK7" s="254"/>
      <c r="AL7" s="252" t="s">
        <v>74</v>
      </c>
      <c r="AM7" s="253"/>
      <c r="AN7" s="254"/>
      <c r="AO7" s="268"/>
    </row>
    <row r="8" spans="1:41" ht="15.75" customHeight="1">
      <c r="A8" s="268"/>
      <c r="B8" s="268"/>
      <c r="C8" s="256"/>
      <c r="D8" s="268"/>
      <c r="E8" s="256"/>
      <c r="F8" s="256"/>
      <c r="G8" s="256"/>
      <c r="H8" s="268"/>
      <c r="I8" s="268" t="s">
        <v>18</v>
      </c>
      <c r="J8" s="268" t="s">
        <v>440</v>
      </c>
      <c r="K8" s="268"/>
      <c r="L8" s="268"/>
      <c r="M8" s="275"/>
      <c r="N8" s="265" t="s">
        <v>26</v>
      </c>
      <c r="O8" s="265" t="s">
        <v>27</v>
      </c>
      <c r="P8" s="255" t="s">
        <v>23</v>
      </c>
      <c r="Q8" s="255" t="s">
        <v>32</v>
      </c>
      <c r="R8" s="255" t="s">
        <v>23</v>
      </c>
      <c r="S8" s="252" t="s">
        <v>25</v>
      </c>
      <c r="T8" s="254"/>
      <c r="U8" s="255" t="s">
        <v>23</v>
      </c>
      <c r="V8" s="255" t="s">
        <v>33</v>
      </c>
      <c r="W8" s="255" t="s">
        <v>23</v>
      </c>
      <c r="X8" s="252" t="s">
        <v>25</v>
      </c>
      <c r="Y8" s="254"/>
      <c r="Z8" s="255" t="s">
        <v>23</v>
      </c>
      <c r="AA8" s="255" t="s">
        <v>83</v>
      </c>
      <c r="AB8" s="255" t="s">
        <v>23</v>
      </c>
      <c r="AC8" s="252" t="s">
        <v>25</v>
      </c>
      <c r="AD8" s="254"/>
      <c r="AE8" s="255" t="s">
        <v>23</v>
      </c>
      <c r="AF8" s="255" t="s">
        <v>86</v>
      </c>
      <c r="AG8" s="255" t="s">
        <v>23</v>
      </c>
      <c r="AH8" s="252" t="s">
        <v>25</v>
      </c>
      <c r="AI8" s="254"/>
      <c r="AJ8" s="255" t="s">
        <v>23</v>
      </c>
      <c r="AK8" s="255" t="s">
        <v>89</v>
      </c>
      <c r="AL8" s="255" t="s">
        <v>23</v>
      </c>
      <c r="AM8" s="252" t="s">
        <v>25</v>
      </c>
      <c r="AN8" s="254"/>
      <c r="AO8" s="268"/>
    </row>
    <row r="9" spans="1:41" ht="15.75" customHeight="1">
      <c r="A9" s="268"/>
      <c r="B9" s="268"/>
      <c r="C9" s="256"/>
      <c r="D9" s="268"/>
      <c r="E9" s="256"/>
      <c r="F9" s="256"/>
      <c r="G9" s="256"/>
      <c r="H9" s="268"/>
      <c r="I9" s="268"/>
      <c r="J9" s="268"/>
      <c r="K9" s="268"/>
      <c r="L9" s="268"/>
      <c r="M9" s="275"/>
      <c r="N9" s="266"/>
      <c r="O9" s="266"/>
      <c r="P9" s="256"/>
      <c r="Q9" s="256"/>
      <c r="R9" s="256"/>
      <c r="S9" s="255" t="s">
        <v>81</v>
      </c>
      <c r="T9" s="255" t="s">
        <v>99</v>
      </c>
      <c r="U9" s="256"/>
      <c r="V9" s="256"/>
      <c r="W9" s="256"/>
      <c r="X9" s="255" t="s">
        <v>82</v>
      </c>
      <c r="Y9" s="255" t="s">
        <v>100</v>
      </c>
      <c r="Z9" s="256"/>
      <c r="AA9" s="256"/>
      <c r="AB9" s="256"/>
      <c r="AC9" s="255" t="s">
        <v>85</v>
      </c>
      <c r="AD9" s="255" t="s">
        <v>101</v>
      </c>
      <c r="AE9" s="256"/>
      <c r="AF9" s="256"/>
      <c r="AG9" s="256"/>
      <c r="AH9" s="255" t="s">
        <v>87</v>
      </c>
      <c r="AI9" s="255" t="s">
        <v>102</v>
      </c>
      <c r="AJ9" s="256"/>
      <c r="AK9" s="256"/>
      <c r="AL9" s="256"/>
      <c r="AM9" s="255" t="s">
        <v>90</v>
      </c>
      <c r="AN9" s="255" t="s">
        <v>103</v>
      </c>
      <c r="AO9" s="268"/>
    </row>
    <row r="10" spans="1:41">
      <c r="A10" s="268"/>
      <c r="B10" s="268"/>
      <c r="C10" s="256"/>
      <c r="D10" s="268"/>
      <c r="E10" s="256"/>
      <c r="F10" s="256"/>
      <c r="G10" s="256"/>
      <c r="H10" s="268"/>
      <c r="I10" s="268"/>
      <c r="J10" s="268"/>
      <c r="K10" s="268"/>
      <c r="L10" s="268"/>
      <c r="M10" s="275"/>
      <c r="N10" s="266"/>
      <c r="O10" s="26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68"/>
    </row>
    <row r="11" spans="1:41" ht="51.75" customHeight="1">
      <c r="A11" s="268"/>
      <c r="B11" s="268"/>
      <c r="C11" s="257"/>
      <c r="D11" s="268"/>
      <c r="E11" s="257"/>
      <c r="F11" s="257"/>
      <c r="G11" s="257"/>
      <c r="H11" s="268"/>
      <c r="I11" s="268"/>
      <c r="J11" s="268"/>
      <c r="K11" s="268"/>
      <c r="L11" s="268"/>
      <c r="M11" s="276"/>
      <c r="N11" s="267"/>
      <c r="O11" s="26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68"/>
    </row>
    <row r="12" spans="1:41">
      <c r="A12" s="1">
        <v>1</v>
      </c>
      <c r="B12" s="1">
        <v>2</v>
      </c>
      <c r="C12" s="1">
        <v>3</v>
      </c>
      <c r="D12" s="1">
        <v>4</v>
      </c>
      <c r="E12" s="1">
        <v>5</v>
      </c>
      <c r="F12" s="1">
        <v>6</v>
      </c>
      <c r="G12" s="1">
        <v>7</v>
      </c>
      <c r="H12" s="1">
        <v>8</v>
      </c>
      <c r="I12" s="1">
        <v>9</v>
      </c>
      <c r="J12" s="1">
        <v>10</v>
      </c>
      <c r="K12" s="1">
        <v>11</v>
      </c>
      <c r="L12" s="1">
        <v>12</v>
      </c>
      <c r="M12" s="3">
        <v>13</v>
      </c>
      <c r="N12" s="1">
        <v>14</v>
      </c>
      <c r="O12" s="1">
        <v>15</v>
      </c>
      <c r="P12" s="1">
        <v>16</v>
      </c>
      <c r="Q12" s="1">
        <v>17</v>
      </c>
      <c r="R12" s="1" t="s">
        <v>28</v>
      </c>
      <c r="S12" s="1">
        <v>19</v>
      </c>
      <c r="T12" s="1">
        <v>20</v>
      </c>
      <c r="U12" s="1">
        <v>21</v>
      </c>
      <c r="V12" s="1">
        <v>22</v>
      </c>
      <c r="W12" s="1" t="s">
        <v>29</v>
      </c>
      <c r="X12" s="1">
        <v>24</v>
      </c>
      <c r="Y12" s="1">
        <v>25</v>
      </c>
      <c r="Z12" s="1">
        <v>26</v>
      </c>
      <c r="AA12" s="1">
        <v>27</v>
      </c>
      <c r="AB12" s="1" t="s">
        <v>84</v>
      </c>
      <c r="AC12" s="1">
        <v>29</v>
      </c>
      <c r="AD12" s="1">
        <v>30</v>
      </c>
      <c r="AE12" s="1">
        <v>31</v>
      </c>
      <c r="AF12" s="1">
        <v>32</v>
      </c>
      <c r="AG12" s="1" t="s">
        <v>88</v>
      </c>
      <c r="AH12" s="1">
        <v>34</v>
      </c>
      <c r="AI12" s="1">
        <v>35</v>
      </c>
      <c r="AJ12" s="1">
        <v>36</v>
      </c>
      <c r="AK12" s="1">
        <v>37</v>
      </c>
      <c r="AL12" s="1" t="s">
        <v>91</v>
      </c>
      <c r="AM12" s="1">
        <v>39</v>
      </c>
      <c r="AN12" s="1">
        <v>40</v>
      </c>
      <c r="AO12" s="1">
        <v>41</v>
      </c>
    </row>
    <row r="13" spans="1:41" s="17" customFormat="1">
      <c r="A13" s="14" t="s">
        <v>34</v>
      </c>
      <c r="B13" s="15" t="s">
        <v>441</v>
      </c>
      <c r="C13" s="15"/>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row>
    <row r="14" spans="1:41" s="9" customFormat="1" ht="47.25">
      <c r="A14" s="6">
        <v>1</v>
      </c>
      <c r="B14" s="7" t="s">
        <v>38</v>
      </c>
      <c r="C14" s="7"/>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s="13" customFormat="1">
      <c r="A15" s="10"/>
      <c r="B15" s="11" t="s">
        <v>40</v>
      </c>
      <c r="C15" s="11"/>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s="13" customFormat="1">
      <c r="A16" s="10"/>
      <c r="B16" s="11"/>
      <c r="C16" s="11"/>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9" customFormat="1" ht="31.5">
      <c r="A17" s="6">
        <v>2</v>
      </c>
      <c r="B17" s="7" t="s">
        <v>39</v>
      </c>
      <c r="C17" s="7"/>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s="9" customFormat="1" ht="47.25">
      <c r="A18" s="6" t="s">
        <v>93</v>
      </c>
      <c r="B18" s="7" t="s">
        <v>96</v>
      </c>
      <c r="C18" s="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s="13" customFormat="1">
      <c r="A19" s="10"/>
      <c r="B19" s="11" t="s">
        <v>40</v>
      </c>
      <c r="C19" s="11"/>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c r="A20" s="10"/>
      <c r="B20" s="11"/>
      <c r="C20" s="11"/>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9" customFormat="1" ht="31.5">
      <c r="A21" s="6" t="s">
        <v>94</v>
      </c>
      <c r="B21" s="7" t="s">
        <v>95</v>
      </c>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row>
    <row r="22" spans="1:41" s="13" customFormat="1">
      <c r="A22" s="10"/>
      <c r="B22" s="11" t="s">
        <v>40</v>
      </c>
      <c r="C22" s="11"/>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c r="A23" s="10"/>
      <c r="B23" s="11"/>
      <c r="C23" s="11"/>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1.5">
      <c r="A24" s="6">
        <v>3</v>
      </c>
      <c r="B24" s="7" t="s">
        <v>97</v>
      </c>
      <c r="C24" s="11"/>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c r="A25" s="10"/>
      <c r="B25" s="11" t="s">
        <v>40</v>
      </c>
      <c r="C25" s="11"/>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c r="A26" s="10"/>
      <c r="B26" s="11"/>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13" customFormat="1">
      <c r="A27" s="10"/>
      <c r="B27" s="11"/>
      <c r="C27" s="11"/>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1:41" s="13" customFormat="1">
      <c r="A28" s="10"/>
      <c r="B28" s="11"/>
      <c r="C28" s="11"/>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30" spans="1:41">
      <c r="B30" s="2" t="s">
        <v>92</v>
      </c>
    </row>
  </sheetData>
  <mergeCells count="72">
    <mergeCell ref="AA8:AA11"/>
    <mergeCell ref="AB8:AB11"/>
    <mergeCell ref="AC8:AD8"/>
    <mergeCell ref="AE8:AE11"/>
    <mergeCell ref="AM8:AN8"/>
    <mergeCell ref="AH9:AH11"/>
    <mergeCell ref="AI9:AI11"/>
    <mergeCell ref="AM9:AM11"/>
    <mergeCell ref="AN9:AN11"/>
    <mergeCell ref="AG8:AG11"/>
    <mergeCell ref="AH8:AI8"/>
    <mergeCell ref="AJ8:AJ11"/>
    <mergeCell ref="AK8:AK11"/>
    <mergeCell ref="AL8:AL11"/>
    <mergeCell ref="AG7:AI7"/>
    <mergeCell ref="AJ7:AK7"/>
    <mergeCell ref="AF8:AF11"/>
    <mergeCell ref="AC9:AC11"/>
    <mergeCell ref="AD9:AD11"/>
    <mergeCell ref="P8:P11"/>
    <mergeCell ref="Q8:Q11"/>
    <mergeCell ref="Z7:AA7"/>
    <mergeCell ref="AB7:AD7"/>
    <mergeCell ref="AE7:AF7"/>
    <mergeCell ref="R8:R11"/>
    <mergeCell ref="S8:T8"/>
    <mergeCell ref="U8:U11"/>
    <mergeCell ref="V8:V11"/>
    <mergeCell ref="W8:W11"/>
    <mergeCell ref="X8:Y8"/>
    <mergeCell ref="S9:S11"/>
    <mergeCell ref="T9:T11"/>
    <mergeCell ref="X9:X11"/>
    <mergeCell ref="Y9:Y11"/>
    <mergeCell ref="Z8:Z11"/>
    <mergeCell ref="E7:E11"/>
    <mergeCell ref="F7:F11"/>
    <mergeCell ref="H7:H11"/>
    <mergeCell ref="I7:J7"/>
    <mergeCell ref="K7:K11"/>
    <mergeCell ref="AE6:AI6"/>
    <mergeCell ref="AJ6:AN6"/>
    <mergeCell ref="L7:L11"/>
    <mergeCell ref="I8:I11"/>
    <mergeCell ref="J8:J11"/>
    <mergeCell ref="H5:J6"/>
    <mergeCell ref="K5:L6"/>
    <mergeCell ref="AL7:AN7"/>
    <mergeCell ref="M7:M11"/>
    <mergeCell ref="N7:O7"/>
    <mergeCell ref="P7:Q7"/>
    <mergeCell ref="R7:T7"/>
    <mergeCell ref="U7:V7"/>
    <mergeCell ref="W7:Y7"/>
    <mergeCell ref="N8:N11"/>
    <mergeCell ref="O8:O11"/>
    <mergeCell ref="A1:AO1"/>
    <mergeCell ref="A2:AO2"/>
    <mergeCell ref="A3:AO3"/>
    <mergeCell ref="A4:AO4"/>
    <mergeCell ref="A5:A11"/>
    <mergeCell ref="B5:B11"/>
    <mergeCell ref="C5:C11"/>
    <mergeCell ref="D5:D11"/>
    <mergeCell ref="E5:F6"/>
    <mergeCell ref="G5:G11"/>
    <mergeCell ref="M5:O6"/>
    <mergeCell ref="P5:AN5"/>
    <mergeCell ref="AO5:AO11"/>
    <mergeCell ref="P6:T6"/>
    <mergeCell ref="U6:Y6"/>
    <mergeCell ref="Z6:A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view="pageBreakPreview" zoomScale="60" zoomScaleNormal="70" workbookViewId="0">
      <selection activeCell="M22" sqref="M22"/>
    </sheetView>
  </sheetViews>
  <sheetFormatPr defaultRowHeight="15"/>
  <cols>
    <col min="2" max="2" width="39.5703125" customWidth="1"/>
    <col min="3" max="6" width="16.140625" customWidth="1"/>
    <col min="7" max="7" width="16.140625" style="230" customWidth="1"/>
    <col min="8" max="10" width="16.140625" customWidth="1"/>
    <col min="11" max="11" width="15" customWidth="1"/>
    <col min="13" max="13" width="12" customWidth="1"/>
    <col min="15" max="15" width="14.7109375" customWidth="1"/>
    <col min="16" max="16" width="15.85546875" customWidth="1"/>
    <col min="240" max="240" width="39.5703125" customWidth="1"/>
    <col min="241" max="241" width="15.140625" customWidth="1"/>
    <col min="242" max="250" width="14.140625" customWidth="1"/>
    <col min="251" max="251" width="13.85546875" customWidth="1"/>
    <col min="252" max="257" width="14.140625" customWidth="1"/>
    <col min="258" max="258" width="15" customWidth="1"/>
    <col min="260" max="260" width="12" bestFit="1" customWidth="1"/>
    <col min="496" max="496" width="39.5703125" customWidth="1"/>
    <col min="497" max="497" width="15.140625" customWidth="1"/>
    <col min="498" max="506" width="14.140625" customWidth="1"/>
    <col min="507" max="507" width="13.85546875" customWidth="1"/>
    <col min="508" max="513" width="14.140625" customWidth="1"/>
    <col min="514" max="514" width="15" customWidth="1"/>
    <col min="516" max="516" width="12" bestFit="1" customWidth="1"/>
    <col min="752" max="752" width="39.5703125" customWidth="1"/>
    <col min="753" max="753" width="15.140625" customWidth="1"/>
    <col min="754" max="762" width="14.140625" customWidth="1"/>
    <col min="763" max="763" width="13.85546875" customWidth="1"/>
    <col min="764" max="769" width="14.140625" customWidth="1"/>
    <col min="770" max="770" width="15" customWidth="1"/>
    <col min="772" max="772" width="12" bestFit="1" customWidth="1"/>
    <col min="1008" max="1008" width="39.5703125" customWidth="1"/>
    <col min="1009" max="1009" width="15.140625" customWidth="1"/>
    <col min="1010" max="1018" width="14.140625" customWidth="1"/>
    <col min="1019" max="1019" width="13.85546875" customWidth="1"/>
    <col min="1020" max="1025" width="14.140625" customWidth="1"/>
    <col min="1026" max="1026" width="15" customWidth="1"/>
    <col min="1028" max="1028" width="12" bestFit="1" customWidth="1"/>
    <col min="1264" max="1264" width="39.5703125" customWidth="1"/>
    <col min="1265" max="1265" width="15.140625" customWidth="1"/>
    <col min="1266" max="1274" width="14.140625" customWidth="1"/>
    <col min="1275" max="1275" width="13.85546875" customWidth="1"/>
    <col min="1276" max="1281" width="14.140625" customWidth="1"/>
    <col min="1282" max="1282" width="15" customWidth="1"/>
    <col min="1284" max="1284" width="12" bestFit="1" customWidth="1"/>
    <col min="1520" max="1520" width="39.5703125" customWidth="1"/>
    <col min="1521" max="1521" width="15.140625" customWidth="1"/>
    <col min="1522" max="1530" width="14.140625" customWidth="1"/>
    <col min="1531" max="1531" width="13.85546875" customWidth="1"/>
    <col min="1532" max="1537" width="14.140625" customWidth="1"/>
    <col min="1538" max="1538" width="15" customWidth="1"/>
    <col min="1540" max="1540" width="12" bestFit="1" customWidth="1"/>
    <col min="1776" max="1776" width="39.5703125" customWidth="1"/>
    <col min="1777" max="1777" width="15.140625" customWidth="1"/>
    <col min="1778" max="1786" width="14.140625" customWidth="1"/>
    <col min="1787" max="1787" width="13.85546875" customWidth="1"/>
    <col min="1788" max="1793" width="14.140625" customWidth="1"/>
    <col min="1794" max="1794" width="15" customWidth="1"/>
    <col min="1796" max="1796" width="12" bestFit="1" customWidth="1"/>
    <col min="2032" max="2032" width="39.5703125" customWidth="1"/>
    <col min="2033" max="2033" width="15.140625" customWidth="1"/>
    <col min="2034" max="2042" width="14.140625" customWidth="1"/>
    <col min="2043" max="2043" width="13.85546875" customWidth="1"/>
    <col min="2044" max="2049" width="14.140625" customWidth="1"/>
    <col min="2050" max="2050" width="15" customWidth="1"/>
    <col min="2052" max="2052" width="12" bestFit="1" customWidth="1"/>
    <col min="2288" max="2288" width="39.5703125" customWidth="1"/>
    <col min="2289" max="2289" width="15.140625" customWidth="1"/>
    <col min="2290" max="2298" width="14.140625" customWidth="1"/>
    <col min="2299" max="2299" width="13.85546875" customWidth="1"/>
    <col min="2300" max="2305" width="14.140625" customWidth="1"/>
    <col min="2306" max="2306" width="15" customWidth="1"/>
    <col min="2308" max="2308" width="12" bestFit="1" customWidth="1"/>
    <col min="2544" max="2544" width="39.5703125" customWidth="1"/>
    <col min="2545" max="2545" width="15.140625" customWidth="1"/>
    <col min="2546" max="2554" width="14.140625" customWidth="1"/>
    <col min="2555" max="2555" width="13.85546875" customWidth="1"/>
    <col min="2556" max="2561" width="14.140625" customWidth="1"/>
    <col min="2562" max="2562" width="15" customWidth="1"/>
    <col min="2564" max="2564" width="12" bestFit="1" customWidth="1"/>
    <col min="2800" max="2800" width="39.5703125" customWidth="1"/>
    <col min="2801" max="2801" width="15.140625" customWidth="1"/>
    <col min="2802" max="2810" width="14.140625" customWidth="1"/>
    <col min="2811" max="2811" width="13.85546875" customWidth="1"/>
    <col min="2812" max="2817" width="14.140625" customWidth="1"/>
    <col min="2818" max="2818" width="15" customWidth="1"/>
    <col min="2820" max="2820" width="12" bestFit="1" customWidth="1"/>
    <col min="3056" max="3056" width="39.5703125" customWidth="1"/>
    <col min="3057" max="3057" width="15.140625" customWidth="1"/>
    <col min="3058" max="3066" width="14.140625" customWidth="1"/>
    <col min="3067" max="3067" width="13.85546875" customWidth="1"/>
    <col min="3068" max="3073" width="14.140625" customWidth="1"/>
    <col min="3074" max="3074" width="15" customWidth="1"/>
    <col min="3076" max="3076" width="12" bestFit="1" customWidth="1"/>
    <col min="3312" max="3312" width="39.5703125" customWidth="1"/>
    <col min="3313" max="3313" width="15.140625" customWidth="1"/>
    <col min="3314" max="3322" width="14.140625" customWidth="1"/>
    <col min="3323" max="3323" width="13.85546875" customWidth="1"/>
    <col min="3324" max="3329" width="14.140625" customWidth="1"/>
    <col min="3330" max="3330" width="15" customWidth="1"/>
    <col min="3332" max="3332" width="12" bestFit="1" customWidth="1"/>
    <col min="3568" max="3568" width="39.5703125" customWidth="1"/>
    <col min="3569" max="3569" width="15.140625" customWidth="1"/>
    <col min="3570" max="3578" width="14.140625" customWidth="1"/>
    <col min="3579" max="3579" width="13.85546875" customWidth="1"/>
    <col min="3580" max="3585" width="14.140625" customWidth="1"/>
    <col min="3586" max="3586" width="15" customWidth="1"/>
    <col min="3588" max="3588" width="12" bestFit="1" customWidth="1"/>
    <col min="3824" max="3824" width="39.5703125" customWidth="1"/>
    <col min="3825" max="3825" width="15.140625" customWidth="1"/>
    <col min="3826" max="3834" width="14.140625" customWidth="1"/>
    <col min="3835" max="3835" width="13.85546875" customWidth="1"/>
    <col min="3836" max="3841" width="14.140625" customWidth="1"/>
    <col min="3842" max="3842" width="15" customWidth="1"/>
    <col min="3844" max="3844" width="12" bestFit="1" customWidth="1"/>
    <col min="4080" max="4080" width="39.5703125" customWidth="1"/>
    <col min="4081" max="4081" width="15.140625" customWidth="1"/>
    <col min="4082" max="4090" width="14.140625" customWidth="1"/>
    <col min="4091" max="4091" width="13.85546875" customWidth="1"/>
    <col min="4092" max="4097" width="14.140625" customWidth="1"/>
    <col min="4098" max="4098" width="15" customWidth="1"/>
    <col min="4100" max="4100" width="12" bestFit="1" customWidth="1"/>
    <col min="4336" max="4336" width="39.5703125" customWidth="1"/>
    <col min="4337" max="4337" width="15.140625" customWidth="1"/>
    <col min="4338" max="4346" width="14.140625" customWidth="1"/>
    <col min="4347" max="4347" width="13.85546875" customWidth="1"/>
    <col min="4348" max="4353" width="14.140625" customWidth="1"/>
    <col min="4354" max="4354" width="15" customWidth="1"/>
    <col min="4356" max="4356" width="12" bestFit="1" customWidth="1"/>
    <col min="4592" max="4592" width="39.5703125" customWidth="1"/>
    <col min="4593" max="4593" width="15.140625" customWidth="1"/>
    <col min="4594" max="4602" width="14.140625" customWidth="1"/>
    <col min="4603" max="4603" width="13.85546875" customWidth="1"/>
    <col min="4604" max="4609" width="14.140625" customWidth="1"/>
    <col min="4610" max="4610" width="15" customWidth="1"/>
    <col min="4612" max="4612" width="12" bestFit="1" customWidth="1"/>
    <col min="4848" max="4848" width="39.5703125" customWidth="1"/>
    <col min="4849" max="4849" width="15.140625" customWidth="1"/>
    <col min="4850" max="4858" width="14.140625" customWidth="1"/>
    <col min="4859" max="4859" width="13.85546875" customWidth="1"/>
    <col min="4860" max="4865" width="14.140625" customWidth="1"/>
    <col min="4866" max="4866" width="15" customWidth="1"/>
    <col min="4868" max="4868" width="12" bestFit="1" customWidth="1"/>
    <col min="5104" max="5104" width="39.5703125" customWidth="1"/>
    <col min="5105" max="5105" width="15.140625" customWidth="1"/>
    <col min="5106" max="5114" width="14.140625" customWidth="1"/>
    <col min="5115" max="5115" width="13.85546875" customWidth="1"/>
    <col min="5116" max="5121" width="14.140625" customWidth="1"/>
    <col min="5122" max="5122" width="15" customWidth="1"/>
    <col min="5124" max="5124" width="12" bestFit="1" customWidth="1"/>
    <col min="5360" max="5360" width="39.5703125" customWidth="1"/>
    <col min="5361" max="5361" width="15.140625" customWidth="1"/>
    <col min="5362" max="5370" width="14.140625" customWidth="1"/>
    <col min="5371" max="5371" width="13.85546875" customWidth="1"/>
    <col min="5372" max="5377" width="14.140625" customWidth="1"/>
    <col min="5378" max="5378" width="15" customWidth="1"/>
    <col min="5380" max="5380" width="12" bestFit="1" customWidth="1"/>
    <col min="5616" max="5616" width="39.5703125" customWidth="1"/>
    <col min="5617" max="5617" width="15.140625" customWidth="1"/>
    <col min="5618" max="5626" width="14.140625" customWidth="1"/>
    <col min="5627" max="5627" width="13.85546875" customWidth="1"/>
    <col min="5628" max="5633" width="14.140625" customWidth="1"/>
    <col min="5634" max="5634" width="15" customWidth="1"/>
    <col min="5636" max="5636" width="12" bestFit="1" customWidth="1"/>
    <col min="5872" max="5872" width="39.5703125" customWidth="1"/>
    <col min="5873" max="5873" width="15.140625" customWidth="1"/>
    <col min="5874" max="5882" width="14.140625" customWidth="1"/>
    <col min="5883" max="5883" width="13.85546875" customWidth="1"/>
    <col min="5884" max="5889" width="14.140625" customWidth="1"/>
    <col min="5890" max="5890" width="15" customWidth="1"/>
    <col min="5892" max="5892" width="12" bestFit="1" customWidth="1"/>
    <col min="6128" max="6128" width="39.5703125" customWidth="1"/>
    <col min="6129" max="6129" width="15.140625" customWidth="1"/>
    <col min="6130" max="6138" width="14.140625" customWidth="1"/>
    <col min="6139" max="6139" width="13.85546875" customWidth="1"/>
    <col min="6140" max="6145" width="14.140625" customWidth="1"/>
    <col min="6146" max="6146" width="15" customWidth="1"/>
    <col min="6148" max="6148" width="12" bestFit="1" customWidth="1"/>
    <col min="6384" max="6384" width="39.5703125" customWidth="1"/>
    <col min="6385" max="6385" width="15.140625" customWidth="1"/>
    <col min="6386" max="6394" width="14.140625" customWidth="1"/>
    <col min="6395" max="6395" width="13.85546875" customWidth="1"/>
    <col min="6396" max="6401" width="14.140625" customWidth="1"/>
    <col min="6402" max="6402" width="15" customWidth="1"/>
    <col min="6404" max="6404" width="12" bestFit="1" customWidth="1"/>
    <col min="6640" max="6640" width="39.5703125" customWidth="1"/>
    <col min="6641" max="6641" width="15.140625" customWidth="1"/>
    <col min="6642" max="6650" width="14.140625" customWidth="1"/>
    <col min="6651" max="6651" width="13.85546875" customWidth="1"/>
    <col min="6652" max="6657" width="14.140625" customWidth="1"/>
    <col min="6658" max="6658" width="15" customWidth="1"/>
    <col min="6660" max="6660" width="12" bestFit="1" customWidth="1"/>
    <col min="6896" max="6896" width="39.5703125" customWidth="1"/>
    <col min="6897" max="6897" width="15.140625" customWidth="1"/>
    <col min="6898" max="6906" width="14.140625" customWidth="1"/>
    <col min="6907" max="6907" width="13.85546875" customWidth="1"/>
    <col min="6908" max="6913" width="14.140625" customWidth="1"/>
    <col min="6914" max="6914" width="15" customWidth="1"/>
    <col min="6916" max="6916" width="12" bestFit="1" customWidth="1"/>
    <col min="7152" max="7152" width="39.5703125" customWidth="1"/>
    <col min="7153" max="7153" width="15.140625" customWidth="1"/>
    <col min="7154" max="7162" width="14.140625" customWidth="1"/>
    <col min="7163" max="7163" width="13.85546875" customWidth="1"/>
    <col min="7164" max="7169" width="14.140625" customWidth="1"/>
    <col min="7170" max="7170" width="15" customWidth="1"/>
    <col min="7172" max="7172" width="12" bestFit="1" customWidth="1"/>
    <col min="7408" max="7408" width="39.5703125" customWidth="1"/>
    <col min="7409" max="7409" width="15.140625" customWidth="1"/>
    <col min="7410" max="7418" width="14.140625" customWidth="1"/>
    <col min="7419" max="7419" width="13.85546875" customWidth="1"/>
    <col min="7420" max="7425" width="14.140625" customWidth="1"/>
    <col min="7426" max="7426" width="15" customWidth="1"/>
    <col min="7428" max="7428" width="12" bestFit="1" customWidth="1"/>
    <col min="7664" max="7664" width="39.5703125" customWidth="1"/>
    <col min="7665" max="7665" width="15.140625" customWidth="1"/>
    <col min="7666" max="7674" width="14.140625" customWidth="1"/>
    <col min="7675" max="7675" width="13.85546875" customWidth="1"/>
    <col min="7676" max="7681" width="14.140625" customWidth="1"/>
    <col min="7682" max="7682" width="15" customWidth="1"/>
    <col min="7684" max="7684" width="12" bestFit="1" customWidth="1"/>
    <col min="7920" max="7920" width="39.5703125" customWidth="1"/>
    <col min="7921" max="7921" width="15.140625" customWidth="1"/>
    <col min="7922" max="7930" width="14.140625" customWidth="1"/>
    <col min="7931" max="7931" width="13.85546875" customWidth="1"/>
    <col min="7932" max="7937" width="14.140625" customWidth="1"/>
    <col min="7938" max="7938" width="15" customWidth="1"/>
    <col min="7940" max="7940" width="12" bestFit="1" customWidth="1"/>
    <col min="8176" max="8176" width="39.5703125" customWidth="1"/>
    <col min="8177" max="8177" width="15.140625" customWidth="1"/>
    <col min="8178" max="8186" width="14.140625" customWidth="1"/>
    <col min="8187" max="8187" width="13.85546875" customWidth="1"/>
    <col min="8188" max="8193" width="14.140625" customWidth="1"/>
    <col min="8194" max="8194" width="15" customWidth="1"/>
    <col min="8196" max="8196" width="12" bestFit="1" customWidth="1"/>
    <col min="8432" max="8432" width="39.5703125" customWidth="1"/>
    <col min="8433" max="8433" width="15.140625" customWidth="1"/>
    <col min="8434" max="8442" width="14.140625" customWidth="1"/>
    <col min="8443" max="8443" width="13.85546875" customWidth="1"/>
    <col min="8444" max="8449" width="14.140625" customWidth="1"/>
    <col min="8450" max="8450" width="15" customWidth="1"/>
    <col min="8452" max="8452" width="12" bestFit="1" customWidth="1"/>
    <col min="8688" max="8688" width="39.5703125" customWidth="1"/>
    <col min="8689" max="8689" width="15.140625" customWidth="1"/>
    <col min="8690" max="8698" width="14.140625" customWidth="1"/>
    <col min="8699" max="8699" width="13.85546875" customWidth="1"/>
    <col min="8700" max="8705" width="14.140625" customWidth="1"/>
    <col min="8706" max="8706" width="15" customWidth="1"/>
    <col min="8708" max="8708" width="12" bestFit="1" customWidth="1"/>
    <col min="8944" max="8944" width="39.5703125" customWidth="1"/>
    <col min="8945" max="8945" width="15.140625" customWidth="1"/>
    <col min="8946" max="8954" width="14.140625" customWidth="1"/>
    <col min="8955" max="8955" width="13.85546875" customWidth="1"/>
    <col min="8956" max="8961" width="14.140625" customWidth="1"/>
    <col min="8962" max="8962" width="15" customWidth="1"/>
    <col min="8964" max="8964" width="12" bestFit="1" customWidth="1"/>
    <col min="9200" max="9200" width="39.5703125" customWidth="1"/>
    <col min="9201" max="9201" width="15.140625" customWidth="1"/>
    <col min="9202" max="9210" width="14.140625" customWidth="1"/>
    <col min="9211" max="9211" width="13.85546875" customWidth="1"/>
    <col min="9212" max="9217" width="14.140625" customWidth="1"/>
    <col min="9218" max="9218" width="15" customWidth="1"/>
    <col min="9220" max="9220" width="12" bestFit="1" customWidth="1"/>
    <col min="9456" max="9456" width="39.5703125" customWidth="1"/>
    <col min="9457" max="9457" width="15.140625" customWidth="1"/>
    <col min="9458" max="9466" width="14.140625" customWidth="1"/>
    <col min="9467" max="9467" width="13.85546875" customWidth="1"/>
    <col min="9468" max="9473" width="14.140625" customWidth="1"/>
    <col min="9474" max="9474" width="15" customWidth="1"/>
    <col min="9476" max="9476" width="12" bestFit="1" customWidth="1"/>
    <col min="9712" max="9712" width="39.5703125" customWidth="1"/>
    <col min="9713" max="9713" width="15.140625" customWidth="1"/>
    <col min="9714" max="9722" width="14.140625" customWidth="1"/>
    <col min="9723" max="9723" width="13.85546875" customWidth="1"/>
    <col min="9724" max="9729" width="14.140625" customWidth="1"/>
    <col min="9730" max="9730" width="15" customWidth="1"/>
    <col min="9732" max="9732" width="12" bestFit="1" customWidth="1"/>
    <col min="9968" max="9968" width="39.5703125" customWidth="1"/>
    <col min="9969" max="9969" width="15.140625" customWidth="1"/>
    <col min="9970" max="9978" width="14.140625" customWidth="1"/>
    <col min="9979" max="9979" width="13.85546875" customWidth="1"/>
    <col min="9980" max="9985" width="14.140625" customWidth="1"/>
    <col min="9986" max="9986" width="15" customWidth="1"/>
    <col min="9988" max="9988" width="12" bestFit="1" customWidth="1"/>
    <col min="10224" max="10224" width="39.5703125" customWidth="1"/>
    <col min="10225" max="10225" width="15.140625" customWidth="1"/>
    <col min="10226" max="10234" width="14.140625" customWidth="1"/>
    <col min="10235" max="10235" width="13.85546875" customWidth="1"/>
    <col min="10236" max="10241" width="14.140625" customWidth="1"/>
    <col min="10242" max="10242" width="15" customWidth="1"/>
    <col min="10244" max="10244" width="12" bestFit="1" customWidth="1"/>
    <col min="10480" max="10480" width="39.5703125" customWidth="1"/>
    <col min="10481" max="10481" width="15.140625" customWidth="1"/>
    <col min="10482" max="10490" width="14.140625" customWidth="1"/>
    <col min="10491" max="10491" width="13.85546875" customWidth="1"/>
    <col min="10492" max="10497" width="14.140625" customWidth="1"/>
    <col min="10498" max="10498" width="15" customWidth="1"/>
    <col min="10500" max="10500" width="12" bestFit="1" customWidth="1"/>
    <col min="10736" max="10736" width="39.5703125" customWidth="1"/>
    <col min="10737" max="10737" width="15.140625" customWidth="1"/>
    <col min="10738" max="10746" width="14.140625" customWidth="1"/>
    <col min="10747" max="10747" width="13.85546875" customWidth="1"/>
    <col min="10748" max="10753" width="14.140625" customWidth="1"/>
    <col min="10754" max="10754" width="15" customWidth="1"/>
    <col min="10756" max="10756" width="12" bestFit="1" customWidth="1"/>
    <col min="10992" max="10992" width="39.5703125" customWidth="1"/>
    <col min="10993" max="10993" width="15.140625" customWidth="1"/>
    <col min="10994" max="11002" width="14.140625" customWidth="1"/>
    <col min="11003" max="11003" width="13.85546875" customWidth="1"/>
    <col min="11004" max="11009" width="14.140625" customWidth="1"/>
    <col min="11010" max="11010" width="15" customWidth="1"/>
    <col min="11012" max="11012" width="12" bestFit="1" customWidth="1"/>
    <col min="11248" max="11248" width="39.5703125" customWidth="1"/>
    <col min="11249" max="11249" width="15.140625" customWidth="1"/>
    <col min="11250" max="11258" width="14.140625" customWidth="1"/>
    <col min="11259" max="11259" width="13.85546875" customWidth="1"/>
    <col min="11260" max="11265" width="14.140625" customWidth="1"/>
    <col min="11266" max="11266" width="15" customWidth="1"/>
    <col min="11268" max="11268" width="12" bestFit="1" customWidth="1"/>
    <col min="11504" max="11504" width="39.5703125" customWidth="1"/>
    <col min="11505" max="11505" width="15.140625" customWidth="1"/>
    <col min="11506" max="11514" width="14.140625" customWidth="1"/>
    <col min="11515" max="11515" width="13.85546875" customWidth="1"/>
    <col min="11516" max="11521" width="14.140625" customWidth="1"/>
    <col min="11522" max="11522" width="15" customWidth="1"/>
    <col min="11524" max="11524" width="12" bestFit="1" customWidth="1"/>
    <col min="11760" max="11760" width="39.5703125" customWidth="1"/>
    <col min="11761" max="11761" width="15.140625" customWidth="1"/>
    <col min="11762" max="11770" width="14.140625" customWidth="1"/>
    <col min="11771" max="11771" width="13.85546875" customWidth="1"/>
    <col min="11772" max="11777" width="14.140625" customWidth="1"/>
    <col min="11778" max="11778" width="15" customWidth="1"/>
    <col min="11780" max="11780" width="12" bestFit="1" customWidth="1"/>
    <col min="12016" max="12016" width="39.5703125" customWidth="1"/>
    <col min="12017" max="12017" width="15.140625" customWidth="1"/>
    <col min="12018" max="12026" width="14.140625" customWidth="1"/>
    <col min="12027" max="12027" width="13.85546875" customWidth="1"/>
    <col min="12028" max="12033" width="14.140625" customWidth="1"/>
    <col min="12034" max="12034" width="15" customWidth="1"/>
    <col min="12036" max="12036" width="12" bestFit="1" customWidth="1"/>
    <col min="12272" max="12272" width="39.5703125" customWidth="1"/>
    <col min="12273" max="12273" width="15.140625" customWidth="1"/>
    <col min="12274" max="12282" width="14.140625" customWidth="1"/>
    <col min="12283" max="12283" width="13.85546875" customWidth="1"/>
    <col min="12284" max="12289" width="14.140625" customWidth="1"/>
    <col min="12290" max="12290" width="15" customWidth="1"/>
    <col min="12292" max="12292" width="12" bestFit="1" customWidth="1"/>
    <col min="12528" max="12528" width="39.5703125" customWidth="1"/>
    <col min="12529" max="12529" width="15.140625" customWidth="1"/>
    <col min="12530" max="12538" width="14.140625" customWidth="1"/>
    <col min="12539" max="12539" width="13.85546875" customWidth="1"/>
    <col min="12540" max="12545" width="14.140625" customWidth="1"/>
    <col min="12546" max="12546" width="15" customWidth="1"/>
    <col min="12548" max="12548" width="12" bestFit="1" customWidth="1"/>
    <col min="12784" max="12784" width="39.5703125" customWidth="1"/>
    <col min="12785" max="12785" width="15.140625" customWidth="1"/>
    <col min="12786" max="12794" width="14.140625" customWidth="1"/>
    <col min="12795" max="12795" width="13.85546875" customWidth="1"/>
    <col min="12796" max="12801" width="14.140625" customWidth="1"/>
    <col min="12802" max="12802" width="15" customWidth="1"/>
    <col min="12804" max="12804" width="12" bestFit="1" customWidth="1"/>
    <col min="13040" max="13040" width="39.5703125" customWidth="1"/>
    <col min="13041" max="13041" width="15.140625" customWidth="1"/>
    <col min="13042" max="13050" width="14.140625" customWidth="1"/>
    <col min="13051" max="13051" width="13.85546875" customWidth="1"/>
    <col min="13052" max="13057" width="14.140625" customWidth="1"/>
    <col min="13058" max="13058" width="15" customWidth="1"/>
    <col min="13060" max="13060" width="12" bestFit="1" customWidth="1"/>
    <col min="13296" max="13296" width="39.5703125" customWidth="1"/>
    <col min="13297" max="13297" width="15.140625" customWidth="1"/>
    <col min="13298" max="13306" width="14.140625" customWidth="1"/>
    <col min="13307" max="13307" width="13.85546875" customWidth="1"/>
    <col min="13308" max="13313" width="14.140625" customWidth="1"/>
    <col min="13314" max="13314" width="15" customWidth="1"/>
    <col min="13316" max="13316" width="12" bestFit="1" customWidth="1"/>
    <col min="13552" max="13552" width="39.5703125" customWidth="1"/>
    <col min="13553" max="13553" width="15.140625" customWidth="1"/>
    <col min="13554" max="13562" width="14.140625" customWidth="1"/>
    <col min="13563" max="13563" width="13.85546875" customWidth="1"/>
    <col min="13564" max="13569" width="14.140625" customWidth="1"/>
    <col min="13570" max="13570" width="15" customWidth="1"/>
    <col min="13572" max="13572" width="12" bestFit="1" customWidth="1"/>
    <col min="13808" max="13808" width="39.5703125" customWidth="1"/>
    <col min="13809" max="13809" width="15.140625" customWidth="1"/>
    <col min="13810" max="13818" width="14.140625" customWidth="1"/>
    <col min="13819" max="13819" width="13.85546875" customWidth="1"/>
    <col min="13820" max="13825" width="14.140625" customWidth="1"/>
    <col min="13826" max="13826" width="15" customWidth="1"/>
    <col min="13828" max="13828" width="12" bestFit="1" customWidth="1"/>
    <col min="14064" max="14064" width="39.5703125" customWidth="1"/>
    <col min="14065" max="14065" width="15.140625" customWidth="1"/>
    <col min="14066" max="14074" width="14.140625" customWidth="1"/>
    <col min="14075" max="14075" width="13.85546875" customWidth="1"/>
    <col min="14076" max="14081" width="14.140625" customWidth="1"/>
    <col min="14082" max="14082" width="15" customWidth="1"/>
    <col min="14084" max="14084" width="12" bestFit="1" customWidth="1"/>
    <col min="14320" max="14320" width="39.5703125" customWidth="1"/>
    <col min="14321" max="14321" width="15.140625" customWidth="1"/>
    <col min="14322" max="14330" width="14.140625" customWidth="1"/>
    <col min="14331" max="14331" width="13.85546875" customWidth="1"/>
    <col min="14332" max="14337" width="14.140625" customWidth="1"/>
    <col min="14338" max="14338" width="15" customWidth="1"/>
    <col min="14340" max="14340" width="12" bestFit="1" customWidth="1"/>
    <col min="14576" max="14576" width="39.5703125" customWidth="1"/>
    <col min="14577" max="14577" width="15.140625" customWidth="1"/>
    <col min="14578" max="14586" width="14.140625" customWidth="1"/>
    <col min="14587" max="14587" width="13.85546875" customWidth="1"/>
    <col min="14588" max="14593" width="14.140625" customWidth="1"/>
    <col min="14594" max="14594" width="15" customWidth="1"/>
    <col min="14596" max="14596" width="12" bestFit="1" customWidth="1"/>
    <col min="14832" max="14832" width="39.5703125" customWidth="1"/>
    <col min="14833" max="14833" width="15.140625" customWidth="1"/>
    <col min="14834" max="14842" width="14.140625" customWidth="1"/>
    <col min="14843" max="14843" width="13.85546875" customWidth="1"/>
    <col min="14844" max="14849" width="14.140625" customWidth="1"/>
    <col min="14850" max="14850" width="15" customWidth="1"/>
    <col min="14852" max="14852" width="12" bestFit="1" customWidth="1"/>
    <col min="15088" max="15088" width="39.5703125" customWidth="1"/>
    <col min="15089" max="15089" width="15.140625" customWidth="1"/>
    <col min="15090" max="15098" width="14.140625" customWidth="1"/>
    <col min="15099" max="15099" width="13.85546875" customWidth="1"/>
    <col min="15100" max="15105" width="14.140625" customWidth="1"/>
    <col min="15106" max="15106" width="15" customWidth="1"/>
    <col min="15108" max="15108" width="12" bestFit="1" customWidth="1"/>
    <col min="15344" max="15344" width="39.5703125" customWidth="1"/>
    <col min="15345" max="15345" width="15.140625" customWidth="1"/>
    <col min="15346" max="15354" width="14.140625" customWidth="1"/>
    <col min="15355" max="15355" width="13.85546875" customWidth="1"/>
    <col min="15356" max="15361" width="14.140625" customWidth="1"/>
    <col min="15362" max="15362" width="15" customWidth="1"/>
    <col min="15364" max="15364" width="12" bestFit="1" customWidth="1"/>
    <col min="15600" max="15600" width="39.5703125" customWidth="1"/>
    <col min="15601" max="15601" width="15.140625" customWidth="1"/>
    <col min="15602" max="15610" width="14.140625" customWidth="1"/>
    <col min="15611" max="15611" width="13.85546875" customWidth="1"/>
    <col min="15612" max="15617" width="14.140625" customWidth="1"/>
    <col min="15618" max="15618" width="15" customWidth="1"/>
    <col min="15620" max="15620" width="12" bestFit="1" customWidth="1"/>
    <col min="15856" max="15856" width="39.5703125" customWidth="1"/>
    <col min="15857" max="15857" width="15.140625" customWidth="1"/>
    <col min="15858" max="15866" width="14.140625" customWidth="1"/>
    <col min="15867" max="15867" width="13.85546875" customWidth="1"/>
    <col min="15868" max="15873" width="14.140625" customWidth="1"/>
    <col min="15874" max="15874" width="15" customWidth="1"/>
    <col min="15876" max="15876" width="12" bestFit="1" customWidth="1"/>
    <col min="16112" max="16112" width="39.5703125" customWidth="1"/>
    <col min="16113" max="16113" width="15.140625" customWidth="1"/>
    <col min="16114" max="16122" width="14.140625" customWidth="1"/>
    <col min="16123" max="16123" width="13.85546875" customWidth="1"/>
    <col min="16124" max="16129" width="14.140625" customWidth="1"/>
    <col min="16130" max="16130" width="15" customWidth="1"/>
    <col min="16132" max="16132" width="12" bestFit="1" customWidth="1"/>
  </cols>
  <sheetData>
    <row r="1" spans="1:15" s="33" customFormat="1">
      <c r="A1" s="237" t="s">
        <v>107</v>
      </c>
      <c r="B1" s="237"/>
      <c r="C1" s="237"/>
      <c r="D1" s="237"/>
      <c r="E1" s="237"/>
      <c r="F1" s="237"/>
      <c r="G1" s="237"/>
      <c r="H1" s="237"/>
      <c r="I1" s="237"/>
      <c r="J1" s="237"/>
      <c r="K1" s="237"/>
    </row>
    <row r="2" spans="1:15" s="34" customFormat="1" ht="21.75" customHeight="1">
      <c r="A2" s="238" t="s">
        <v>118</v>
      </c>
      <c r="B2" s="239"/>
      <c r="C2" s="239"/>
      <c r="D2" s="239"/>
      <c r="E2" s="239"/>
      <c r="F2" s="239"/>
      <c r="G2" s="239"/>
      <c r="H2" s="239"/>
      <c r="I2" s="239"/>
      <c r="J2" s="239"/>
      <c r="K2" s="239"/>
    </row>
    <row r="3" spans="1:15" s="33" customFormat="1">
      <c r="A3" s="240" t="str">
        <f>'NSĐP 21-25'!A3:AO3</f>
        <v>(Kèm theo Báo cáo số 448/BC-UBND ngày 10/9/2024 của UBND huyện Tuần Giáo)</v>
      </c>
      <c r="B3" s="240"/>
      <c r="C3" s="240"/>
      <c r="D3" s="240"/>
      <c r="E3" s="240"/>
      <c r="F3" s="240"/>
      <c r="G3" s="240"/>
      <c r="H3" s="240"/>
      <c r="I3" s="240"/>
      <c r="J3" s="240"/>
      <c r="K3" s="240"/>
    </row>
    <row r="4" spans="1:15" s="33" customFormat="1" ht="24.75" customHeight="1">
      <c r="A4" s="241" t="s">
        <v>31</v>
      </c>
      <c r="B4" s="241"/>
      <c r="C4" s="241"/>
      <c r="D4" s="241"/>
      <c r="E4" s="241"/>
      <c r="F4" s="241"/>
      <c r="G4" s="241"/>
      <c r="H4" s="241"/>
      <c r="I4" s="241"/>
      <c r="J4" s="241"/>
      <c r="K4" s="241"/>
    </row>
    <row r="5" spans="1:15" ht="26.25" customHeight="1">
      <c r="A5" s="242" t="s">
        <v>0</v>
      </c>
      <c r="B5" s="242" t="s">
        <v>54</v>
      </c>
      <c r="C5" s="234" t="s">
        <v>123</v>
      </c>
      <c r="D5" s="235"/>
      <c r="E5" s="235"/>
      <c r="F5" s="236"/>
      <c r="G5" s="234" t="s">
        <v>119</v>
      </c>
      <c r="H5" s="235"/>
      <c r="I5" s="235"/>
      <c r="J5" s="236"/>
      <c r="K5" s="231" t="s">
        <v>13</v>
      </c>
    </row>
    <row r="6" spans="1:15" ht="26.25" customHeight="1">
      <c r="A6" s="243"/>
      <c r="B6" s="243"/>
      <c r="C6" s="290" t="s">
        <v>69</v>
      </c>
      <c r="D6" s="290" t="s">
        <v>120</v>
      </c>
      <c r="E6" s="292" t="s">
        <v>25</v>
      </c>
      <c r="F6" s="293"/>
      <c r="G6" s="294" t="s">
        <v>69</v>
      </c>
      <c r="H6" s="290" t="s">
        <v>120</v>
      </c>
      <c r="I6" s="292" t="s">
        <v>25</v>
      </c>
      <c r="J6" s="293"/>
      <c r="K6" s="232"/>
    </row>
    <row r="7" spans="1:15" ht="43.5" customHeight="1">
      <c r="A7" s="244"/>
      <c r="B7" s="244"/>
      <c r="C7" s="291"/>
      <c r="D7" s="291"/>
      <c r="E7" s="38" t="s">
        <v>121</v>
      </c>
      <c r="F7" s="38" t="s">
        <v>122</v>
      </c>
      <c r="G7" s="295"/>
      <c r="H7" s="291"/>
      <c r="I7" s="38" t="s">
        <v>121</v>
      </c>
      <c r="J7" s="38" t="s">
        <v>122</v>
      </c>
      <c r="K7" s="233"/>
    </row>
    <row r="8" spans="1:15" ht="21.75" customHeight="1">
      <c r="A8" s="19">
        <v>1</v>
      </c>
      <c r="B8" s="19">
        <v>2</v>
      </c>
      <c r="C8" s="19">
        <v>3</v>
      </c>
      <c r="D8" s="19">
        <v>4</v>
      </c>
      <c r="E8" s="19">
        <v>5</v>
      </c>
      <c r="F8" s="19">
        <v>6</v>
      </c>
      <c r="G8" s="19">
        <v>7</v>
      </c>
      <c r="H8" s="19">
        <v>8</v>
      </c>
      <c r="I8" s="19">
        <v>9</v>
      </c>
      <c r="J8" s="19">
        <v>10</v>
      </c>
      <c r="K8" s="19">
        <v>11</v>
      </c>
    </row>
    <row r="9" spans="1:15" ht="32.25" customHeight="1">
      <c r="A9" s="20"/>
      <c r="B9" s="20" t="s">
        <v>57</v>
      </c>
      <c r="C9" s="142">
        <f>C10+C23</f>
        <v>106</v>
      </c>
      <c r="D9" s="144">
        <f t="shared" ref="D9" si="0">D10+D23</f>
        <v>1027547.34</v>
      </c>
      <c r="E9" s="144">
        <f t="shared" ref="E9" si="1">E10+E23</f>
        <v>1020082.1920800001</v>
      </c>
      <c r="F9" s="21">
        <f t="shared" ref="F9" si="2">F10+F23</f>
        <v>0</v>
      </c>
      <c r="G9" s="142">
        <f>G10+G23</f>
        <v>104</v>
      </c>
      <c r="H9" s="144">
        <f t="shared" ref="H9:J9" si="3">H10+H23</f>
        <v>3623825</v>
      </c>
      <c r="I9" s="144">
        <f t="shared" si="3"/>
        <v>2540163</v>
      </c>
      <c r="J9" s="144">
        <f t="shared" si="3"/>
        <v>1083662</v>
      </c>
      <c r="K9" s="185"/>
      <c r="O9" s="78"/>
    </row>
    <row r="10" spans="1:15" ht="27" customHeight="1">
      <c r="A10" s="20" t="s">
        <v>41</v>
      </c>
      <c r="B10" s="36" t="s">
        <v>77</v>
      </c>
      <c r="C10" s="142">
        <f>C11+C16+C19</f>
        <v>106</v>
      </c>
      <c r="D10" s="144">
        <f t="shared" ref="D10" si="4">D11+D16+D19</f>
        <v>1027547.34</v>
      </c>
      <c r="E10" s="144">
        <f t="shared" ref="E10" si="5">E11+E16+E19</f>
        <v>1020082.1920800001</v>
      </c>
      <c r="F10" s="21">
        <f t="shared" ref="F10" si="6">F11+F16+F19</f>
        <v>0</v>
      </c>
      <c r="G10" s="142">
        <f>G11+G16+G19</f>
        <v>104</v>
      </c>
      <c r="H10" s="144">
        <f t="shared" ref="H10:J10" si="7">H11+H16+H19</f>
        <v>3623825</v>
      </c>
      <c r="I10" s="144">
        <f t="shared" si="7"/>
        <v>2540163</v>
      </c>
      <c r="J10" s="144">
        <f t="shared" si="7"/>
        <v>1083662</v>
      </c>
      <c r="K10" s="185"/>
    </row>
    <row r="11" spans="1:15" ht="27" customHeight="1">
      <c r="A11" s="23" t="s">
        <v>34</v>
      </c>
      <c r="B11" s="24" t="s">
        <v>58</v>
      </c>
      <c r="C11" s="141">
        <f>C12</f>
        <v>26</v>
      </c>
      <c r="D11" s="22">
        <f t="shared" ref="D11" si="8">D12</f>
        <v>168150.193</v>
      </c>
      <c r="E11" s="22">
        <f t="shared" ref="E11" si="9">E12</f>
        <v>168150.193</v>
      </c>
      <c r="F11" s="24"/>
      <c r="G11" s="141">
        <f>G12</f>
        <v>18</v>
      </c>
      <c r="H11" s="22">
        <f t="shared" ref="H11:I11" si="10">H12</f>
        <v>257100</v>
      </c>
      <c r="I11" s="22">
        <f t="shared" si="10"/>
        <v>257100</v>
      </c>
      <c r="J11" s="22"/>
      <c r="K11" s="186"/>
    </row>
    <row r="12" spans="1:15" ht="39.75" customHeight="1">
      <c r="A12" s="25">
        <v>1</v>
      </c>
      <c r="B12" s="26" t="s">
        <v>59</v>
      </c>
      <c r="C12" s="28">
        <v>26</v>
      </c>
      <c r="D12" s="143">
        <v>168150.193</v>
      </c>
      <c r="E12" s="143">
        <v>168150.193</v>
      </c>
      <c r="F12" s="26"/>
      <c r="G12" s="228">
        <v>18</v>
      </c>
      <c r="H12" s="51">
        <f>'NSĐP 26-30'!M13</f>
        <v>257100</v>
      </c>
      <c r="I12" s="54">
        <f>H12</f>
        <v>257100</v>
      </c>
      <c r="J12" s="54"/>
      <c r="K12" s="185"/>
    </row>
    <row r="13" spans="1:15" hidden="1">
      <c r="A13" s="25">
        <v>2</v>
      </c>
      <c r="B13" s="26" t="s">
        <v>60</v>
      </c>
      <c r="C13" s="26"/>
      <c r="D13" s="143"/>
      <c r="E13" s="143"/>
      <c r="F13" s="26"/>
      <c r="G13" s="229"/>
      <c r="H13" s="51"/>
      <c r="I13" s="54"/>
      <c r="J13" s="54"/>
      <c r="K13" s="187"/>
    </row>
    <row r="14" spans="1:15" hidden="1">
      <c r="A14" s="25">
        <v>3</v>
      </c>
      <c r="B14" s="26" t="s">
        <v>61</v>
      </c>
      <c r="C14" s="26"/>
      <c r="D14" s="143"/>
      <c r="E14" s="143"/>
      <c r="F14" s="26"/>
      <c r="G14" s="229"/>
      <c r="H14" s="51"/>
      <c r="I14" s="51"/>
      <c r="J14" s="54"/>
      <c r="K14" s="187"/>
    </row>
    <row r="15" spans="1:15" hidden="1">
      <c r="A15" s="25">
        <v>4</v>
      </c>
      <c r="B15" s="26" t="s">
        <v>62</v>
      </c>
      <c r="C15" s="26"/>
      <c r="D15" s="143"/>
      <c r="E15" s="143"/>
      <c r="F15" s="26"/>
      <c r="G15" s="229"/>
      <c r="H15" s="51"/>
      <c r="I15" s="51"/>
      <c r="J15" s="54"/>
      <c r="K15" s="187"/>
    </row>
    <row r="16" spans="1:15" ht="32.25" customHeight="1">
      <c r="A16" s="20" t="s">
        <v>36</v>
      </c>
      <c r="B16" s="29" t="s">
        <v>63</v>
      </c>
      <c r="C16" s="139">
        <f>C17+C18</f>
        <v>4</v>
      </c>
      <c r="D16" s="50">
        <f t="shared" ref="D16" si="11">D17+D18</f>
        <v>222791</v>
      </c>
      <c r="E16" s="50">
        <f t="shared" ref="E16" si="12">E17+E18</f>
        <v>221656.58808000002</v>
      </c>
      <c r="F16" s="140">
        <f t="shared" ref="F16" si="13">F17+F18</f>
        <v>0</v>
      </c>
      <c r="G16" s="139">
        <f>G17+G18</f>
        <v>9</v>
      </c>
      <c r="H16" s="50">
        <f t="shared" ref="H16:J16" si="14">H17+H18</f>
        <v>2407168</v>
      </c>
      <c r="I16" s="50">
        <f t="shared" si="14"/>
        <v>1323506</v>
      </c>
      <c r="J16" s="50">
        <f t="shared" si="14"/>
        <v>1083662</v>
      </c>
      <c r="K16" s="185"/>
    </row>
    <row r="17" spans="1:15" ht="32.25" customHeight="1">
      <c r="A17" s="25">
        <v>1</v>
      </c>
      <c r="B17" s="26" t="s">
        <v>106</v>
      </c>
      <c r="C17" s="28">
        <v>4</v>
      </c>
      <c r="D17" s="51">
        <f>'Bieu TH 21-25'!D13</f>
        <v>222791</v>
      </c>
      <c r="E17" s="51">
        <f>'Bieu TH 21-25'!E13</f>
        <v>221656.58808000002</v>
      </c>
      <c r="F17" s="26"/>
      <c r="G17" s="228">
        <v>8</v>
      </c>
      <c r="H17" s="51">
        <f>'NSTW 26-30'!M13</f>
        <v>1017470</v>
      </c>
      <c r="I17" s="51">
        <f>H17</f>
        <v>1017470</v>
      </c>
      <c r="J17" s="54"/>
      <c r="K17" s="185"/>
    </row>
    <row r="18" spans="1:15" ht="32.25" customHeight="1">
      <c r="A18" s="25">
        <v>2</v>
      </c>
      <c r="B18" s="26" t="s">
        <v>48</v>
      </c>
      <c r="C18" s="26"/>
      <c r="D18" s="143"/>
      <c r="E18" s="143"/>
      <c r="F18" s="26"/>
      <c r="G18" s="228">
        <v>1</v>
      </c>
      <c r="H18" s="51">
        <f>'ODA 26-30'!V15</f>
        <v>1389698</v>
      </c>
      <c r="I18" s="51">
        <f>'ODA 26-30'!W20</f>
        <v>306036</v>
      </c>
      <c r="J18" s="54">
        <f>'ODA 26-30'!Z20</f>
        <v>1083662</v>
      </c>
      <c r="K18" s="187"/>
    </row>
    <row r="19" spans="1:15" s="35" customFormat="1" ht="36.75" customHeight="1">
      <c r="A19" s="20" t="s">
        <v>52</v>
      </c>
      <c r="B19" s="29" t="s">
        <v>65</v>
      </c>
      <c r="C19" s="139">
        <f>C20+C21+C22</f>
        <v>76</v>
      </c>
      <c r="D19" s="145">
        <f t="shared" ref="D19" si="15">D20+D21+D22</f>
        <v>636606.147</v>
      </c>
      <c r="E19" s="145">
        <f t="shared" ref="E19" si="16">E20+E21+E22</f>
        <v>630275.41100000008</v>
      </c>
      <c r="F19" s="29"/>
      <c r="G19" s="139">
        <f>G20+G21+G22</f>
        <v>77</v>
      </c>
      <c r="H19" s="145">
        <f>SUM(H20:H22)</f>
        <v>959557</v>
      </c>
      <c r="I19" s="145">
        <f>SUM(I20:I22)</f>
        <v>959557</v>
      </c>
      <c r="J19" s="145"/>
      <c r="K19" s="185"/>
      <c r="N19" s="35">
        <f>H19/D19</f>
        <v>1.5073008712245437</v>
      </c>
    </row>
    <row r="20" spans="1:15" ht="51.75" customHeight="1">
      <c r="A20" s="25">
        <v>1</v>
      </c>
      <c r="B20" s="26" t="s">
        <v>50</v>
      </c>
      <c r="C20" s="28">
        <v>47</v>
      </c>
      <c r="D20" s="143">
        <f>'Bieu TH 21-25'!D17</f>
        <v>323802.147</v>
      </c>
      <c r="E20" s="143">
        <f>'Bieu TH 21-25'!E17</f>
        <v>319301.85100000002</v>
      </c>
      <c r="F20" s="26"/>
      <c r="G20" s="228">
        <v>40</v>
      </c>
      <c r="H20" s="146">
        <f>'CTMTQG 26-30'!M14</f>
        <v>484807</v>
      </c>
      <c r="I20" s="146">
        <f>H20</f>
        <v>484807</v>
      </c>
      <c r="J20" s="27"/>
      <c r="K20" s="185"/>
      <c r="M20" s="78"/>
    </row>
    <row r="21" spans="1:15" ht="51.75" customHeight="1">
      <c r="A21" s="25">
        <v>2</v>
      </c>
      <c r="B21" s="26" t="s">
        <v>66</v>
      </c>
      <c r="C21" s="28">
        <v>8</v>
      </c>
      <c r="D21" s="143">
        <f>'Bieu TH 21-25'!D18</f>
        <v>258318</v>
      </c>
      <c r="E21" s="143">
        <f>'Bieu TH 21-25'!E18</f>
        <v>258318</v>
      </c>
      <c r="F21" s="26"/>
      <c r="G21" s="228">
        <v>29</v>
      </c>
      <c r="H21" s="146">
        <f>'CTMTQG 26-30'!M93</f>
        <v>389150</v>
      </c>
      <c r="I21" s="146">
        <f>H21</f>
        <v>389150</v>
      </c>
      <c r="J21" s="27"/>
      <c r="K21" s="185"/>
      <c r="M21" s="78"/>
    </row>
    <row r="22" spans="1:15" ht="51.75" customHeight="1">
      <c r="A22" s="25">
        <v>3</v>
      </c>
      <c r="B22" s="26" t="s">
        <v>53</v>
      </c>
      <c r="C22" s="28">
        <v>21</v>
      </c>
      <c r="D22" s="143">
        <f>'Bieu TH 21-25'!D19</f>
        <v>54486</v>
      </c>
      <c r="E22" s="143">
        <f>'Bieu TH 21-25'!E19</f>
        <v>52655.56</v>
      </c>
      <c r="F22" s="26"/>
      <c r="G22" s="228">
        <v>8</v>
      </c>
      <c r="H22" s="146">
        <f>'CTMTQG 26-30'!M81</f>
        <v>85600</v>
      </c>
      <c r="I22" s="146">
        <f>H22</f>
        <v>85600</v>
      </c>
      <c r="J22" s="27"/>
      <c r="K22" s="185"/>
      <c r="M22" s="78"/>
      <c r="O22" s="78"/>
    </row>
    <row r="23" spans="1:15" ht="65.25" customHeight="1">
      <c r="A23" s="20" t="s">
        <v>42</v>
      </c>
      <c r="B23" s="37" t="s">
        <v>116</v>
      </c>
      <c r="C23" s="37"/>
      <c r="D23" s="37"/>
      <c r="E23" s="37"/>
      <c r="F23" s="37"/>
      <c r="G23" s="30"/>
      <c r="H23" s="30"/>
      <c r="I23" s="31"/>
      <c r="J23" s="31"/>
      <c r="K23" s="32"/>
      <c r="M23" s="78"/>
    </row>
  </sheetData>
  <mergeCells count="15">
    <mergeCell ref="H6:H7"/>
    <mergeCell ref="I6:J6"/>
    <mergeCell ref="G5:J5"/>
    <mergeCell ref="A1:K1"/>
    <mergeCell ref="A2:K2"/>
    <mergeCell ref="A3:K3"/>
    <mergeCell ref="A4:K4"/>
    <mergeCell ref="A5:A7"/>
    <mergeCell ref="B5:B7"/>
    <mergeCell ref="K5:K7"/>
    <mergeCell ref="C5:F5"/>
    <mergeCell ref="C6:C7"/>
    <mergeCell ref="D6:D7"/>
    <mergeCell ref="E6:F6"/>
    <mergeCell ref="G6:G7"/>
  </mergeCells>
  <pageMargins left="0.39370078740157483" right="0.19685039370078741" top="0.39370078740157483" bottom="0.39370078740157483" header="0.31496062992125984" footer="0.31496062992125984"/>
  <pageSetup paperSize="9" scale="7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view="pageBreakPreview" topLeftCell="A19" zoomScale="70" zoomScaleNormal="70" zoomScaleSheetLayoutView="70" workbookViewId="0">
      <selection activeCell="B63" sqref="B63"/>
    </sheetView>
  </sheetViews>
  <sheetFormatPr defaultColWidth="9.140625" defaultRowHeight="15.75"/>
  <cols>
    <col min="1" max="1" width="5.42578125" style="4" customWidth="1"/>
    <col min="2" max="2" width="39.5703125" style="2" customWidth="1"/>
    <col min="3" max="3" width="9.85546875" style="2" customWidth="1"/>
    <col min="4" max="4" width="11.5703125" style="2" customWidth="1"/>
    <col min="5" max="6" width="9.140625" style="2"/>
    <col min="7" max="7" width="30.7109375" style="2" customWidth="1"/>
    <col min="8" max="8" width="12.140625" style="2" customWidth="1"/>
    <col min="9" max="12" width="13" style="2" customWidth="1"/>
    <col min="13" max="13" width="11.5703125" style="2" customWidth="1"/>
    <col min="14" max="15" width="9.140625" style="2"/>
    <col min="16" max="16" width="12" style="2" customWidth="1"/>
    <col min="17" max="18" width="9.140625" style="2"/>
    <col min="19" max="19" width="14.85546875" style="2" customWidth="1"/>
    <col min="20" max="16384" width="9.140625" style="2"/>
  </cols>
  <sheetData>
    <row r="1" spans="1:16" s="5" customFormat="1">
      <c r="A1" s="269" t="s">
        <v>437</v>
      </c>
      <c r="B1" s="269"/>
      <c r="C1" s="269"/>
      <c r="D1" s="269"/>
      <c r="E1" s="269"/>
      <c r="F1" s="269"/>
      <c r="G1" s="269"/>
      <c r="H1" s="269"/>
      <c r="I1" s="269"/>
      <c r="J1" s="269"/>
      <c r="K1" s="269"/>
      <c r="L1" s="269"/>
      <c r="M1" s="269"/>
      <c r="N1" s="269"/>
      <c r="O1" s="269"/>
      <c r="P1" s="269"/>
    </row>
    <row r="2" spans="1:16" ht="33" customHeight="1">
      <c r="A2" s="271" t="s">
        <v>124</v>
      </c>
      <c r="B2" s="272"/>
      <c r="C2" s="272"/>
      <c r="D2" s="272"/>
      <c r="E2" s="272"/>
      <c r="F2" s="272"/>
      <c r="G2" s="272"/>
      <c r="H2" s="272"/>
      <c r="I2" s="272"/>
      <c r="J2" s="272"/>
      <c r="K2" s="272"/>
      <c r="L2" s="272"/>
      <c r="M2" s="272"/>
      <c r="N2" s="272"/>
      <c r="O2" s="272"/>
      <c r="P2" s="272"/>
    </row>
    <row r="3" spans="1:16">
      <c r="A3" s="270" t="str">
        <f>'Bieu TH 21-25'!A3</f>
        <v>(Kèm theo Báo cáo số 448/BC-UBND ngày 10/9/2024 của UBND huyện Tuần Giáo)</v>
      </c>
      <c r="B3" s="270"/>
      <c r="C3" s="270"/>
      <c r="D3" s="270"/>
      <c r="E3" s="270"/>
      <c r="F3" s="270"/>
      <c r="G3" s="270"/>
      <c r="H3" s="270"/>
      <c r="I3" s="270"/>
      <c r="J3" s="270"/>
      <c r="K3" s="270"/>
      <c r="L3" s="270"/>
      <c r="M3" s="270"/>
      <c r="N3" s="270"/>
      <c r="O3" s="270"/>
      <c r="P3" s="270"/>
    </row>
    <row r="4" spans="1:16">
      <c r="A4" s="273" t="s">
        <v>31</v>
      </c>
      <c r="B4" s="273"/>
      <c r="C4" s="273"/>
      <c r="D4" s="273"/>
      <c r="E4" s="273"/>
      <c r="F4" s="273"/>
      <c r="G4" s="273"/>
      <c r="H4" s="273"/>
      <c r="I4" s="273"/>
      <c r="J4" s="273"/>
      <c r="K4" s="273"/>
      <c r="L4" s="273"/>
      <c r="M4" s="273"/>
      <c r="N4" s="273"/>
      <c r="O4" s="273"/>
      <c r="P4" s="273"/>
    </row>
    <row r="5" spans="1:16" ht="15.75" customHeight="1">
      <c r="A5" s="302" t="s">
        <v>0</v>
      </c>
      <c r="B5" s="302" t="s">
        <v>1</v>
      </c>
      <c r="C5" s="299" t="s">
        <v>79</v>
      </c>
      <c r="D5" s="302" t="s">
        <v>2</v>
      </c>
      <c r="E5" s="303" t="s">
        <v>3</v>
      </c>
      <c r="F5" s="305"/>
      <c r="G5" s="299" t="s">
        <v>4</v>
      </c>
      <c r="H5" s="302" t="s">
        <v>126</v>
      </c>
      <c r="I5" s="302"/>
      <c r="J5" s="302"/>
      <c r="K5" s="302" t="s">
        <v>127</v>
      </c>
      <c r="L5" s="302"/>
      <c r="M5" s="303" t="s">
        <v>128</v>
      </c>
      <c r="N5" s="304"/>
      <c r="O5" s="305"/>
      <c r="P5" s="302" t="s">
        <v>13</v>
      </c>
    </row>
    <row r="6" spans="1:16" ht="36.75" customHeight="1">
      <c r="A6" s="302"/>
      <c r="B6" s="302"/>
      <c r="C6" s="300"/>
      <c r="D6" s="302"/>
      <c r="E6" s="306"/>
      <c r="F6" s="308"/>
      <c r="G6" s="300"/>
      <c r="H6" s="302"/>
      <c r="I6" s="302"/>
      <c r="J6" s="302"/>
      <c r="K6" s="302"/>
      <c r="L6" s="302"/>
      <c r="M6" s="306"/>
      <c r="N6" s="307"/>
      <c r="O6" s="308"/>
      <c r="P6" s="302"/>
    </row>
    <row r="7" spans="1:16" ht="15.75" customHeight="1">
      <c r="A7" s="302"/>
      <c r="B7" s="302"/>
      <c r="C7" s="300"/>
      <c r="D7" s="302"/>
      <c r="E7" s="299" t="s">
        <v>14</v>
      </c>
      <c r="F7" s="299" t="s">
        <v>15</v>
      </c>
      <c r="G7" s="300"/>
      <c r="H7" s="302" t="s">
        <v>16</v>
      </c>
      <c r="I7" s="302" t="s">
        <v>17</v>
      </c>
      <c r="J7" s="302"/>
      <c r="K7" s="302" t="s">
        <v>18</v>
      </c>
      <c r="L7" s="302" t="s">
        <v>19</v>
      </c>
      <c r="M7" s="309" t="s">
        <v>23</v>
      </c>
      <c r="N7" s="312" t="s">
        <v>24</v>
      </c>
      <c r="O7" s="312"/>
      <c r="P7" s="302"/>
    </row>
    <row r="8" spans="1:16" ht="15.75" customHeight="1">
      <c r="A8" s="302"/>
      <c r="B8" s="302"/>
      <c r="C8" s="300"/>
      <c r="D8" s="302"/>
      <c r="E8" s="300"/>
      <c r="F8" s="300"/>
      <c r="G8" s="300"/>
      <c r="H8" s="302"/>
      <c r="I8" s="302" t="s">
        <v>18</v>
      </c>
      <c r="J8" s="302" t="s">
        <v>19</v>
      </c>
      <c r="K8" s="302"/>
      <c r="L8" s="302"/>
      <c r="M8" s="310"/>
      <c r="N8" s="296" t="s">
        <v>26</v>
      </c>
      <c r="O8" s="296" t="s">
        <v>27</v>
      </c>
      <c r="P8" s="302"/>
    </row>
    <row r="9" spans="1:16" ht="15.75" customHeight="1">
      <c r="A9" s="302"/>
      <c r="B9" s="302"/>
      <c r="C9" s="300"/>
      <c r="D9" s="302"/>
      <c r="E9" s="300"/>
      <c r="F9" s="300"/>
      <c r="G9" s="300"/>
      <c r="H9" s="302"/>
      <c r="I9" s="302"/>
      <c r="J9" s="302"/>
      <c r="K9" s="302"/>
      <c r="L9" s="302"/>
      <c r="M9" s="310"/>
      <c r="N9" s="297"/>
      <c r="O9" s="297"/>
      <c r="P9" s="302"/>
    </row>
    <row r="10" spans="1:16">
      <c r="A10" s="302"/>
      <c r="B10" s="302"/>
      <c r="C10" s="300"/>
      <c r="D10" s="302"/>
      <c r="E10" s="300"/>
      <c r="F10" s="300"/>
      <c r="G10" s="300"/>
      <c r="H10" s="302"/>
      <c r="I10" s="302"/>
      <c r="J10" s="302"/>
      <c r="K10" s="302"/>
      <c r="L10" s="302"/>
      <c r="M10" s="310"/>
      <c r="N10" s="297"/>
      <c r="O10" s="297"/>
      <c r="P10" s="302"/>
    </row>
    <row r="11" spans="1:16" ht="51.75" customHeight="1">
      <c r="A11" s="302"/>
      <c r="B11" s="302"/>
      <c r="C11" s="301"/>
      <c r="D11" s="302"/>
      <c r="E11" s="301"/>
      <c r="F11" s="301"/>
      <c r="G11" s="301"/>
      <c r="H11" s="302"/>
      <c r="I11" s="302"/>
      <c r="J11" s="302"/>
      <c r="K11" s="302"/>
      <c r="L11" s="302"/>
      <c r="M11" s="311"/>
      <c r="N11" s="298"/>
      <c r="O11" s="298"/>
      <c r="P11" s="302"/>
    </row>
    <row r="12" spans="1:16">
      <c r="A12" s="1">
        <v>1</v>
      </c>
      <c r="B12" s="1">
        <v>2</v>
      </c>
      <c r="C12" s="1">
        <v>3</v>
      </c>
      <c r="D12" s="1">
        <v>4</v>
      </c>
      <c r="E12" s="1">
        <v>5</v>
      </c>
      <c r="F12" s="1">
        <v>6</v>
      </c>
      <c r="G12" s="1">
        <v>7</v>
      </c>
      <c r="H12" s="1">
        <v>8</v>
      </c>
      <c r="I12" s="1">
        <v>9</v>
      </c>
      <c r="J12" s="1">
        <v>10</v>
      </c>
      <c r="K12" s="1">
        <v>11</v>
      </c>
      <c r="L12" s="1">
        <v>12</v>
      </c>
      <c r="M12" s="1">
        <v>13</v>
      </c>
      <c r="N12" s="1">
        <v>14</v>
      </c>
      <c r="O12" s="1">
        <v>15</v>
      </c>
      <c r="P12" s="1">
        <v>16</v>
      </c>
    </row>
    <row r="13" spans="1:16" ht="38.25" customHeight="1">
      <c r="A13" s="1"/>
      <c r="B13" s="112" t="s">
        <v>603</v>
      </c>
      <c r="C13" s="1"/>
      <c r="D13" s="1"/>
      <c r="E13" s="1"/>
      <c r="F13" s="1"/>
      <c r="G13" s="1"/>
      <c r="H13" s="1"/>
      <c r="I13" s="147">
        <f>I14+I28</f>
        <v>280700</v>
      </c>
      <c r="J13" s="147">
        <f>J14+J28</f>
        <v>280700</v>
      </c>
      <c r="K13" s="147">
        <f>K14+K28</f>
        <v>23600</v>
      </c>
      <c r="L13" s="147">
        <f>L14+L28</f>
        <v>23600</v>
      </c>
      <c r="M13" s="147">
        <f>M14+M28</f>
        <v>257100</v>
      </c>
      <c r="N13" s="1"/>
      <c r="O13" s="1"/>
      <c r="P13" s="1"/>
    </row>
    <row r="14" spans="1:16" s="9" customFormat="1" ht="31.5" customHeight="1">
      <c r="A14" s="6" t="s">
        <v>41</v>
      </c>
      <c r="B14" s="7" t="s">
        <v>35</v>
      </c>
      <c r="C14" s="7"/>
      <c r="D14" s="8"/>
      <c r="E14" s="8"/>
      <c r="F14" s="8"/>
      <c r="G14" s="8"/>
      <c r="H14" s="8"/>
      <c r="I14" s="147">
        <f>I15+I19+I24</f>
        <v>99950</v>
      </c>
      <c r="J14" s="147">
        <f t="shared" ref="J14:M14" si="0">J15+J19+J24</f>
        <v>99950</v>
      </c>
      <c r="K14" s="147"/>
      <c r="L14" s="147"/>
      <c r="M14" s="147">
        <f t="shared" si="0"/>
        <v>99950</v>
      </c>
      <c r="N14" s="8"/>
      <c r="O14" s="8"/>
      <c r="P14" s="8"/>
    </row>
    <row r="15" spans="1:16" s="17" customFormat="1" ht="27" customHeight="1">
      <c r="A15" s="6" t="s">
        <v>34</v>
      </c>
      <c r="B15" s="95" t="s">
        <v>559</v>
      </c>
      <c r="C15" s="15"/>
      <c r="D15" s="16"/>
      <c r="E15" s="16"/>
      <c r="F15" s="16"/>
      <c r="G15" s="16"/>
      <c r="H15" s="16"/>
      <c r="I15" s="147">
        <f t="shared" ref="I15:J17" si="1">I16</f>
        <v>30000</v>
      </c>
      <c r="J15" s="147">
        <f t="shared" si="1"/>
        <v>30000</v>
      </c>
      <c r="K15" s="147"/>
      <c r="L15" s="147"/>
      <c r="M15" s="147">
        <f>M16</f>
        <v>30000</v>
      </c>
      <c r="N15" s="16"/>
      <c r="O15" s="16"/>
      <c r="P15" s="16"/>
    </row>
    <row r="16" spans="1:16" s="9" customFormat="1" ht="39" customHeight="1">
      <c r="A16" s="6">
        <v>2</v>
      </c>
      <c r="B16" s="7" t="s">
        <v>130</v>
      </c>
      <c r="C16" s="7"/>
      <c r="D16" s="8"/>
      <c r="E16" s="8"/>
      <c r="F16" s="8"/>
      <c r="G16" s="8"/>
      <c r="H16" s="8"/>
      <c r="I16" s="147">
        <f t="shared" si="1"/>
        <v>30000</v>
      </c>
      <c r="J16" s="147">
        <f t="shared" si="1"/>
        <v>30000</v>
      </c>
      <c r="K16" s="147"/>
      <c r="L16" s="147"/>
      <c r="M16" s="147">
        <f>M17</f>
        <v>30000</v>
      </c>
      <c r="N16" s="8"/>
      <c r="O16" s="8"/>
      <c r="P16" s="8"/>
    </row>
    <row r="17" spans="1:19" s="9" customFormat="1" ht="53.25" customHeight="1">
      <c r="A17" s="6" t="s">
        <v>93</v>
      </c>
      <c r="B17" s="7" t="s">
        <v>131</v>
      </c>
      <c r="C17" s="7"/>
      <c r="D17" s="8"/>
      <c r="E17" s="8"/>
      <c r="F17" s="8"/>
      <c r="G17" s="8"/>
      <c r="H17" s="8"/>
      <c r="I17" s="147">
        <f t="shared" si="1"/>
        <v>30000</v>
      </c>
      <c r="J17" s="147">
        <f t="shared" si="1"/>
        <v>30000</v>
      </c>
      <c r="K17" s="147"/>
      <c r="L17" s="147"/>
      <c r="M17" s="147">
        <f>M18</f>
        <v>30000</v>
      </c>
      <c r="N17" s="8"/>
      <c r="O17" s="8"/>
      <c r="P17" s="8"/>
    </row>
    <row r="18" spans="1:19" s="13" customFormat="1" ht="62.25" customHeight="1">
      <c r="A18" s="10">
        <v>1</v>
      </c>
      <c r="B18" s="96" t="s">
        <v>560</v>
      </c>
      <c r="C18" s="39" t="s">
        <v>263</v>
      </c>
      <c r="D18" s="97" t="s">
        <v>412</v>
      </c>
      <c r="E18" s="10">
        <v>2026</v>
      </c>
      <c r="F18" s="10">
        <v>2028</v>
      </c>
      <c r="G18" s="39" t="s">
        <v>561</v>
      </c>
      <c r="H18" s="12"/>
      <c r="I18" s="148">
        <v>30000</v>
      </c>
      <c r="J18" s="148">
        <v>30000</v>
      </c>
      <c r="K18" s="148"/>
      <c r="L18" s="148"/>
      <c r="M18" s="148">
        <v>30000</v>
      </c>
      <c r="N18" s="12"/>
      <c r="O18" s="12"/>
      <c r="P18" s="12"/>
    </row>
    <row r="19" spans="1:19" s="13" customFormat="1" ht="49.5" customHeight="1">
      <c r="A19" s="98" t="s">
        <v>36</v>
      </c>
      <c r="B19" s="99" t="s">
        <v>565</v>
      </c>
      <c r="C19" s="39"/>
      <c r="D19" s="100"/>
      <c r="E19" s="10"/>
      <c r="F19" s="10"/>
      <c r="G19" s="39"/>
      <c r="H19" s="12"/>
      <c r="I19" s="147">
        <f t="shared" ref="I19:J20" si="2">I20</f>
        <v>34950</v>
      </c>
      <c r="J19" s="147">
        <f t="shared" si="2"/>
        <v>34950</v>
      </c>
      <c r="K19" s="147"/>
      <c r="L19" s="147"/>
      <c r="M19" s="147">
        <f>M20</f>
        <v>34950</v>
      </c>
      <c r="N19" s="12"/>
      <c r="O19" s="12"/>
      <c r="P19" s="12"/>
    </row>
    <row r="20" spans="1:19" s="13" customFormat="1" ht="49.5" customHeight="1">
      <c r="A20" s="6">
        <v>2</v>
      </c>
      <c r="B20" s="7" t="s">
        <v>130</v>
      </c>
      <c r="C20" s="39"/>
      <c r="D20" s="100"/>
      <c r="E20" s="10"/>
      <c r="F20" s="10"/>
      <c r="G20" s="39"/>
      <c r="H20" s="12"/>
      <c r="I20" s="147">
        <f t="shared" si="2"/>
        <v>34950</v>
      </c>
      <c r="J20" s="147">
        <f t="shared" si="2"/>
        <v>34950</v>
      </c>
      <c r="K20" s="147"/>
      <c r="L20" s="147"/>
      <c r="M20" s="147">
        <f>M21</f>
        <v>34950</v>
      </c>
      <c r="N20" s="12"/>
      <c r="O20" s="12"/>
      <c r="P20" s="12"/>
    </row>
    <row r="21" spans="1:19" s="13" customFormat="1" ht="55.5" customHeight="1">
      <c r="A21" s="6" t="s">
        <v>93</v>
      </c>
      <c r="B21" s="7" t="s">
        <v>131</v>
      </c>
      <c r="C21" s="39"/>
      <c r="D21" s="100"/>
      <c r="E21" s="10"/>
      <c r="F21" s="10"/>
      <c r="G21" s="39"/>
      <c r="H21" s="12"/>
      <c r="I21" s="147">
        <f>I22+I23</f>
        <v>34950</v>
      </c>
      <c r="J21" s="147">
        <f t="shared" ref="J21:M21" si="3">J22+J23</f>
        <v>34950</v>
      </c>
      <c r="K21" s="147"/>
      <c r="L21" s="147"/>
      <c r="M21" s="147">
        <f t="shared" si="3"/>
        <v>34950</v>
      </c>
      <c r="N21" s="12"/>
      <c r="O21" s="12"/>
      <c r="P21" s="12"/>
    </row>
    <row r="22" spans="1:19" s="13" customFormat="1" ht="55.5" customHeight="1">
      <c r="A22" s="10">
        <v>1</v>
      </c>
      <c r="B22" s="102" t="s">
        <v>563</v>
      </c>
      <c r="C22" s="93" t="s">
        <v>263</v>
      </c>
      <c r="D22" s="108" t="s">
        <v>564</v>
      </c>
      <c r="E22" s="91">
        <v>2026</v>
      </c>
      <c r="F22" s="91">
        <v>2028</v>
      </c>
      <c r="G22" s="108" t="s">
        <v>782</v>
      </c>
      <c r="H22" s="12"/>
      <c r="I22" s="148">
        <v>20000</v>
      </c>
      <c r="J22" s="148">
        <v>20000</v>
      </c>
      <c r="K22" s="147"/>
      <c r="L22" s="147"/>
      <c r="M22" s="148">
        <v>20000</v>
      </c>
      <c r="N22" s="12"/>
      <c r="O22" s="12"/>
      <c r="P22" s="12"/>
    </row>
    <row r="23" spans="1:19" s="13" customFormat="1" ht="101.25" customHeight="1">
      <c r="A23" s="10">
        <v>2</v>
      </c>
      <c r="B23" s="102" t="s">
        <v>781</v>
      </c>
      <c r="C23" s="93" t="s">
        <v>263</v>
      </c>
      <c r="D23" s="101" t="s">
        <v>260</v>
      </c>
      <c r="E23" s="91">
        <v>2026</v>
      </c>
      <c r="F23" s="91">
        <v>2028</v>
      </c>
      <c r="G23" s="108" t="s">
        <v>783</v>
      </c>
      <c r="H23" s="12"/>
      <c r="I23" s="200">
        <v>14950</v>
      </c>
      <c r="J23" s="200">
        <v>14950</v>
      </c>
      <c r="K23" s="148"/>
      <c r="L23" s="148"/>
      <c r="M23" s="200">
        <v>14950</v>
      </c>
      <c r="N23" s="12"/>
      <c r="O23" s="12"/>
      <c r="P23" s="201" t="s">
        <v>811</v>
      </c>
    </row>
    <row r="24" spans="1:19" s="13" customFormat="1" ht="42.75" customHeight="1">
      <c r="A24" s="202" t="s">
        <v>52</v>
      </c>
      <c r="B24" s="203" t="s">
        <v>732</v>
      </c>
      <c r="C24" s="71"/>
      <c r="D24" s="169"/>
      <c r="E24" s="10"/>
      <c r="F24" s="10"/>
      <c r="G24" s="169"/>
      <c r="H24" s="12"/>
      <c r="I24" s="147">
        <f t="shared" ref="I24:M26" si="4">I25</f>
        <v>35000</v>
      </c>
      <c r="J24" s="147">
        <f t="shared" si="4"/>
        <v>35000</v>
      </c>
      <c r="K24" s="147"/>
      <c r="L24" s="147"/>
      <c r="M24" s="147">
        <f t="shared" si="4"/>
        <v>35000</v>
      </c>
      <c r="N24" s="12"/>
      <c r="O24" s="12"/>
      <c r="P24" s="12"/>
    </row>
    <row r="25" spans="1:19" s="13" customFormat="1" ht="50.25" customHeight="1">
      <c r="A25" s="6">
        <v>2</v>
      </c>
      <c r="B25" s="7" t="s">
        <v>130</v>
      </c>
      <c r="C25" s="71"/>
      <c r="D25" s="169"/>
      <c r="E25" s="10"/>
      <c r="F25" s="10"/>
      <c r="G25" s="169"/>
      <c r="H25" s="12"/>
      <c r="I25" s="147">
        <f t="shared" si="4"/>
        <v>35000</v>
      </c>
      <c r="J25" s="147">
        <f t="shared" si="4"/>
        <v>35000</v>
      </c>
      <c r="K25" s="147"/>
      <c r="L25" s="147"/>
      <c r="M25" s="147">
        <f t="shared" si="4"/>
        <v>35000</v>
      </c>
      <c r="N25" s="12"/>
      <c r="O25" s="12"/>
      <c r="P25" s="12"/>
    </row>
    <row r="26" spans="1:19" s="13" customFormat="1" ht="52.5" customHeight="1">
      <c r="A26" s="6" t="s">
        <v>93</v>
      </c>
      <c r="B26" s="7" t="s">
        <v>131</v>
      </c>
      <c r="C26" s="71"/>
      <c r="D26" s="169"/>
      <c r="E26" s="10"/>
      <c r="F26" s="10"/>
      <c r="G26" s="169"/>
      <c r="H26" s="12"/>
      <c r="I26" s="147">
        <f>I27</f>
        <v>35000</v>
      </c>
      <c r="J26" s="147">
        <f t="shared" si="4"/>
        <v>35000</v>
      </c>
      <c r="K26" s="147"/>
      <c r="L26" s="147"/>
      <c r="M26" s="147">
        <f t="shared" si="4"/>
        <v>35000</v>
      </c>
      <c r="N26" s="12"/>
      <c r="O26" s="12"/>
      <c r="P26" s="12"/>
    </row>
    <row r="27" spans="1:19" s="13" customFormat="1" ht="151.5" customHeight="1">
      <c r="A27" s="10">
        <v>1</v>
      </c>
      <c r="B27" s="102" t="s">
        <v>784</v>
      </c>
      <c r="C27" s="71" t="s">
        <v>263</v>
      </c>
      <c r="D27" s="191" t="s">
        <v>260</v>
      </c>
      <c r="E27" s="10">
        <v>2026</v>
      </c>
      <c r="F27" s="10">
        <v>2028</v>
      </c>
      <c r="G27" s="204" t="s">
        <v>785</v>
      </c>
      <c r="H27" s="12"/>
      <c r="I27" s="205">
        <v>35000</v>
      </c>
      <c r="J27" s="205">
        <v>35000</v>
      </c>
      <c r="K27" s="148"/>
      <c r="L27" s="148"/>
      <c r="M27" s="205">
        <v>35000</v>
      </c>
      <c r="N27" s="12"/>
      <c r="O27" s="12"/>
      <c r="P27" s="12"/>
    </row>
    <row r="28" spans="1:19" s="13" customFormat="1" ht="39.75" customHeight="1">
      <c r="A28" s="6" t="s">
        <v>42</v>
      </c>
      <c r="B28" s="7" t="s">
        <v>37</v>
      </c>
      <c r="C28" s="11"/>
      <c r="D28" s="12"/>
      <c r="E28" s="12"/>
      <c r="F28" s="12"/>
      <c r="G28" s="12"/>
      <c r="H28" s="12"/>
      <c r="I28" s="147">
        <f>I29+I38+I43+I47+I52+I56+I60</f>
        <v>180750</v>
      </c>
      <c r="J28" s="147">
        <f t="shared" ref="J28:M28" si="5">J29+J38+J43+J47+J52+J56+J60</f>
        <v>180750</v>
      </c>
      <c r="K28" s="147">
        <f t="shared" si="5"/>
        <v>23600</v>
      </c>
      <c r="L28" s="147">
        <f t="shared" si="5"/>
        <v>23600</v>
      </c>
      <c r="M28" s="147">
        <f t="shared" si="5"/>
        <v>157150</v>
      </c>
      <c r="N28" s="12"/>
      <c r="O28" s="12"/>
      <c r="P28" s="12"/>
    </row>
    <row r="29" spans="1:19" s="13" customFormat="1" ht="37.5" customHeight="1">
      <c r="A29" s="103" t="s">
        <v>34</v>
      </c>
      <c r="B29" s="104" t="s">
        <v>559</v>
      </c>
      <c r="C29" s="39"/>
      <c r="D29" s="100"/>
      <c r="E29" s="10"/>
      <c r="F29" s="10"/>
      <c r="G29" s="39"/>
      <c r="H29" s="12"/>
      <c r="I29" s="147">
        <f t="shared" ref="I29:M30" si="6">I30</f>
        <v>87350</v>
      </c>
      <c r="J29" s="147">
        <f t="shared" si="6"/>
        <v>87350</v>
      </c>
      <c r="K29" s="147">
        <f t="shared" si="6"/>
        <v>600</v>
      </c>
      <c r="L29" s="147">
        <f t="shared" si="6"/>
        <v>600</v>
      </c>
      <c r="M29" s="147">
        <f t="shared" si="6"/>
        <v>86750</v>
      </c>
      <c r="N29" s="12"/>
      <c r="O29" s="12"/>
      <c r="P29" s="12"/>
      <c r="S29" s="63"/>
    </row>
    <row r="30" spans="1:19" s="13" customFormat="1" ht="51.75" customHeight="1">
      <c r="A30" s="6">
        <v>2</v>
      </c>
      <c r="B30" s="7" t="s">
        <v>130</v>
      </c>
      <c r="C30" s="39"/>
      <c r="D30" s="100"/>
      <c r="E30" s="10"/>
      <c r="F30" s="10"/>
      <c r="G30" s="39"/>
      <c r="H30" s="12"/>
      <c r="I30" s="147">
        <f t="shared" si="6"/>
        <v>87350</v>
      </c>
      <c r="J30" s="147">
        <f t="shared" si="6"/>
        <v>87350</v>
      </c>
      <c r="K30" s="147">
        <f t="shared" si="6"/>
        <v>600</v>
      </c>
      <c r="L30" s="147">
        <f t="shared" si="6"/>
        <v>600</v>
      </c>
      <c r="M30" s="147">
        <f t="shared" si="6"/>
        <v>86750</v>
      </c>
      <c r="N30" s="12"/>
      <c r="O30" s="12"/>
      <c r="P30" s="12"/>
    </row>
    <row r="31" spans="1:19" s="13" customFormat="1" ht="56.25" customHeight="1">
      <c r="A31" s="6" t="s">
        <v>93</v>
      </c>
      <c r="B31" s="7" t="s">
        <v>131</v>
      </c>
      <c r="C31" s="39"/>
      <c r="D31" s="100"/>
      <c r="E31" s="10"/>
      <c r="F31" s="10"/>
      <c r="G31" s="39"/>
      <c r="H31" s="12"/>
      <c r="I31" s="147">
        <f>SUM(I32:I37)</f>
        <v>87350</v>
      </c>
      <c r="J31" s="147">
        <f>SUM(J32:J37)</f>
        <v>87350</v>
      </c>
      <c r="K31" s="147">
        <f>SUM(K32:K37)</f>
        <v>600</v>
      </c>
      <c r="L31" s="147">
        <f>SUM(L32:L37)</f>
        <v>600</v>
      </c>
      <c r="M31" s="147">
        <f>SUM(M32:M37)</f>
        <v>86750</v>
      </c>
      <c r="N31" s="12"/>
      <c r="O31" s="12"/>
      <c r="P31" s="12"/>
    </row>
    <row r="32" spans="1:19" s="13" customFormat="1" ht="90.75" customHeight="1">
      <c r="A32" s="10">
        <v>1</v>
      </c>
      <c r="B32" s="94" t="s">
        <v>357</v>
      </c>
      <c r="C32" s="93" t="s">
        <v>263</v>
      </c>
      <c r="D32" s="105" t="s">
        <v>569</v>
      </c>
      <c r="E32" s="10">
        <v>2026</v>
      </c>
      <c r="F32" s="10">
        <v>2028</v>
      </c>
      <c r="G32" s="39" t="s">
        <v>577</v>
      </c>
      <c r="H32" s="39" t="s">
        <v>599</v>
      </c>
      <c r="I32" s="151">
        <v>14000</v>
      </c>
      <c r="J32" s="151">
        <v>14000</v>
      </c>
      <c r="K32" s="148">
        <v>300</v>
      </c>
      <c r="L32" s="148">
        <v>300</v>
      </c>
      <c r="M32" s="151">
        <f>14000-300</f>
        <v>13700</v>
      </c>
      <c r="N32" s="12"/>
      <c r="O32" s="12"/>
      <c r="P32" s="12"/>
    </row>
    <row r="33" spans="1:16" s="13" customFormat="1" ht="113.25" customHeight="1">
      <c r="A33" s="10">
        <v>2</v>
      </c>
      <c r="B33" s="106" t="s">
        <v>570</v>
      </c>
      <c r="C33" s="93" t="s">
        <v>263</v>
      </c>
      <c r="D33" s="107" t="s">
        <v>188</v>
      </c>
      <c r="E33" s="10">
        <v>2026</v>
      </c>
      <c r="F33" s="10">
        <v>2028</v>
      </c>
      <c r="G33" s="39" t="s">
        <v>578</v>
      </c>
      <c r="H33" s="12"/>
      <c r="I33" s="150">
        <v>14500</v>
      </c>
      <c r="J33" s="150">
        <v>14500</v>
      </c>
      <c r="K33" s="148"/>
      <c r="L33" s="148"/>
      <c r="M33" s="150">
        <v>14500</v>
      </c>
      <c r="N33" s="12"/>
      <c r="O33" s="12"/>
      <c r="P33" s="12"/>
    </row>
    <row r="34" spans="1:16" s="13" customFormat="1" ht="75" customHeight="1">
      <c r="A34" s="10">
        <v>3</v>
      </c>
      <c r="B34" s="102" t="s">
        <v>571</v>
      </c>
      <c r="C34" s="93" t="s">
        <v>263</v>
      </c>
      <c r="D34" s="108" t="s">
        <v>572</v>
      </c>
      <c r="E34" s="10">
        <v>2026</v>
      </c>
      <c r="F34" s="10">
        <v>2028</v>
      </c>
      <c r="G34" s="39" t="s">
        <v>579</v>
      </c>
      <c r="H34" s="12"/>
      <c r="I34" s="150">
        <v>14950</v>
      </c>
      <c r="J34" s="150">
        <v>14950</v>
      </c>
      <c r="K34" s="148"/>
      <c r="L34" s="148"/>
      <c r="M34" s="150">
        <v>14950</v>
      </c>
      <c r="N34" s="12"/>
      <c r="O34" s="12"/>
      <c r="P34" s="12"/>
    </row>
    <row r="35" spans="1:16" s="13" customFormat="1" ht="75" customHeight="1">
      <c r="A35" s="10">
        <v>4</v>
      </c>
      <c r="B35" s="102" t="s">
        <v>573</v>
      </c>
      <c r="C35" s="93" t="s">
        <v>263</v>
      </c>
      <c r="D35" s="108" t="s">
        <v>574</v>
      </c>
      <c r="E35" s="10">
        <v>2026</v>
      </c>
      <c r="F35" s="10">
        <v>2028</v>
      </c>
      <c r="G35" s="39" t="s">
        <v>579</v>
      </c>
      <c r="H35" s="12"/>
      <c r="I35" s="150">
        <v>14950</v>
      </c>
      <c r="J35" s="150">
        <v>14950</v>
      </c>
      <c r="K35" s="148"/>
      <c r="L35" s="148"/>
      <c r="M35" s="150">
        <v>14950</v>
      </c>
      <c r="N35" s="12"/>
      <c r="O35" s="12"/>
      <c r="P35" s="12"/>
    </row>
    <row r="36" spans="1:16" s="13" customFormat="1" ht="73.5" customHeight="1">
      <c r="A36" s="10">
        <v>5</v>
      </c>
      <c r="B36" s="102" t="s">
        <v>575</v>
      </c>
      <c r="C36" s="93" t="s">
        <v>263</v>
      </c>
      <c r="D36" s="108" t="s">
        <v>576</v>
      </c>
      <c r="E36" s="10">
        <v>2026</v>
      </c>
      <c r="F36" s="10">
        <v>2028</v>
      </c>
      <c r="G36" s="39" t="s">
        <v>579</v>
      </c>
      <c r="H36" s="12"/>
      <c r="I36" s="150">
        <v>14950</v>
      </c>
      <c r="J36" s="150">
        <v>14950</v>
      </c>
      <c r="K36" s="148"/>
      <c r="L36" s="148"/>
      <c r="M36" s="150">
        <v>14950</v>
      </c>
      <c r="N36" s="12"/>
      <c r="O36" s="12"/>
      <c r="P36" s="12"/>
    </row>
    <row r="37" spans="1:16" s="13" customFormat="1" ht="72.75" customHeight="1">
      <c r="A37" s="10">
        <v>6</v>
      </c>
      <c r="B37" s="94" t="s">
        <v>356</v>
      </c>
      <c r="C37" s="93" t="s">
        <v>263</v>
      </c>
      <c r="D37" s="108" t="s">
        <v>260</v>
      </c>
      <c r="E37" s="10">
        <v>2026</v>
      </c>
      <c r="F37" s="10">
        <v>2028</v>
      </c>
      <c r="G37" s="39" t="s">
        <v>577</v>
      </c>
      <c r="H37" s="39" t="s">
        <v>600</v>
      </c>
      <c r="I37" s="150">
        <v>14000</v>
      </c>
      <c r="J37" s="150">
        <v>14000</v>
      </c>
      <c r="K37" s="148">
        <v>300</v>
      </c>
      <c r="L37" s="148">
        <v>300</v>
      </c>
      <c r="M37" s="150">
        <f>14000-300</f>
        <v>13700</v>
      </c>
      <c r="N37" s="12"/>
      <c r="O37" s="12"/>
      <c r="P37" s="12"/>
    </row>
    <row r="38" spans="1:16" s="13" customFormat="1" ht="45" customHeight="1">
      <c r="A38" s="206" t="s">
        <v>36</v>
      </c>
      <c r="B38" s="99" t="s">
        <v>812</v>
      </c>
      <c r="C38" s="39"/>
      <c r="D38" s="100"/>
      <c r="E38" s="10"/>
      <c r="F38" s="10"/>
      <c r="G38" s="39"/>
      <c r="H38" s="12"/>
      <c r="I38" s="147">
        <f>I39</f>
        <v>22450</v>
      </c>
      <c r="J38" s="147">
        <f>J39</f>
        <v>22450</v>
      </c>
      <c r="K38" s="147"/>
      <c r="L38" s="147"/>
      <c r="M38" s="147">
        <f>M39</f>
        <v>22450</v>
      </c>
      <c r="N38" s="12"/>
      <c r="O38" s="12"/>
      <c r="P38" s="12"/>
    </row>
    <row r="39" spans="1:16" s="13" customFormat="1" ht="56.25" customHeight="1">
      <c r="A39" s="6">
        <v>2</v>
      </c>
      <c r="B39" s="7" t="s">
        <v>130</v>
      </c>
      <c r="C39" s="39"/>
      <c r="D39" s="100"/>
      <c r="E39" s="10"/>
      <c r="F39" s="10"/>
      <c r="G39" s="39"/>
      <c r="H39" s="12"/>
      <c r="I39" s="147">
        <f>I40</f>
        <v>22450</v>
      </c>
      <c r="J39" s="147">
        <f>J40</f>
        <v>22450</v>
      </c>
      <c r="K39" s="147"/>
      <c r="L39" s="147"/>
      <c r="M39" s="147">
        <f>M40</f>
        <v>22450</v>
      </c>
      <c r="N39" s="12"/>
      <c r="O39" s="12"/>
      <c r="P39" s="12"/>
    </row>
    <row r="40" spans="1:16" s="13" customFormat="1" ht="56.25" customHeight="1">
      <c r="A40" s="6" t="s">
        <v>93</v>
      </c>
      <c r="B40" s="7" t="s">
        <v>131</v>
      </c>
      <c r="C40" s="39"/>
      <c r="D40" s="100"/>
      <c r="E40" s="10"/>
      <c r="F40" s="10"/>
      <c r="G40" s="39"/>
      <c r="H40" s="12"/>
      <c r="I40" s="147">
        <f>SUM(I41:I42)</f>
        <v>22450</v>
      </c>
      <c r="J40" s="147">
        <f>SUM(J41:J42)</f>
        <v>22450</v>
      </c>
      <c r="K40" s="147"/>
      <c r="L40" s="147"/>
      <c r="M40" s="147">
        <f>SUM(M41:M42)</f>
        <v>22450</v>
      </c>
      <c r="N40" s="12"/>
      <c r="O40" s="12"/>
      <c r="P40" s="12"/>
    </row>
    <row r="41" spans="1:16" s="13" customFormat="1" ht="97.5" customHeight="1">
      <c r="A41" s="91">
        <v>1</v>
      </c>
      <c r="B41" s="207" t="s">
        <v>786</v>
      </c>
      <c r="C41" s="93" t="s">
        <v>263</v>
      </c>
      <c r="D41" s="208" t="s">
        <v>580</v>
      </c>
      <c r="E41" s="91">
        <v>2026</v>
      </c>
      <c r="F41" s="91">
        <v>2028</v>
      </c>
      <c r="G41" s="209" t="s">
        <v>788</v>
      </c>
      <c r="H41" s="90"/>
      <c r="I41" s="151">
        <v>14950</v>
      </c>
      <c r="J41" s="151">
        <v>14950</v>
      </c>
      <c r="K41" s="149"/>
      <c r="L41" s="149"/>
      <c r="M41" s="151">
        <v>14950</v>
      </c>
      <c r="N41" s="92"/>
      <c r="O41" s="92"/>
      <c r="P41" s="92"/>
    </row>
    <row r="42" spans="1:16" s="13" customFormat="1" ht="97.5" customHeight="1">
      <c r="A42" s="10">
        <v>2</v>
      </c>
      <c r="B42" s="168" t="s">
        <v>787</v>
      </c>
      <c r="C42" s="71" t="s">
        <v>263</v>
      </c>
      <c r="D42" s="169" t="s">
        <v>260</v>
      </c>
      <c r="E42" s="10">
        <v>2026</v>
      </c>
      <c r="F42" s="10">
        <v>2028</v>
      </c>
      <c r="G42" s="169" t="s">
        <v>789</v>
      </c>
      <c r="H42" s="12"/>
      <c r="I42" s="189">
        <v>7500</v>
      </c>
      <c r="J42" s="189">
        <v>7500</v>
      </c>
      <c r="K42" s="148"/>
      <c r="L42" s="148"/>
      <c r="M42" s="189">
        <v>7500</v>
      </c>
      <c r="N42" s="12"/>
      <c r="O42" s="12"/>
      <c r="P42" s="12"/>
    </row>
    <row r="43" spans="1:16" s="13" customFormat="1" ht="45" customHeight="1">
      <c r="A43" s="98" t="s">
        <v>52</v>
      </c>
      <c r="B43" s="99" t="s">
        <v>565</v>
      </c>
      <c r="C43" s="71"/>
      <c r="D43" s="169"/>
      <c r="E43" s="10"/>
      <c r="F43" s="10"/>
      <c r="G43" s="169"/>
      <c r="H43" s="12"/>
      <c r="I43" s="147">
        <f>I44</f>
        <v>14500</v>
      </c>
      <c r="J43" s="147">
        <f t="shared" ref="J43:M45" si="7">J44</f>
        <v>14500</v>
      </c>
      <c r="K43" s="147"/>
      <c r="L43" s="147"/>
      <c r="M43" s="147">
        <f t="shared" si="7"/>
        <v>14500</v>
      </c>
      <c r="N43" s="12"/>
      <c r="O43" s="12"/>
      <c r="P43" s="12"/>
    </row>
    <row r="44" spans="1:16" s="13" customFormat="1" ht="45" customHeight="1">
      <c r="A44" s="6">
        <v>2</v>
      </c>
      <c r="B44" s="7" t="s">
        <v>130</v>
      </c>
      <c r="C44" s="71"/>
      <c r="D44" s="169"/>
      <c r="E44" s="10"/>
      <c r="F44" s="10"/>
      <c r="G44" s="169"/>
      <c r="H44" s="12"/>
      <c r="I44" s="147">
        <f>I45</f>
        <v>14500</v>
      </c>
      <c r="J44" s="147">
        <f t="shared" si="7"/>
        <v>14500</v>
      </c>
      <c r="K44" s="147"/>
      <c r="L44" s="147"/>
      <c r="M44" s="147">
        <f t="shared" si="7"/>
        <v>14500</v>
      </c>
      <c r="N44" s="12"/>
      <c r="O44" s="12"/>
      <c r="P44" s="12"/>
    </row>
    <row r="45" spans="1:16" s="13" customFormat="1" ht="57.75" customHeight="1">
      <c r="A45" s="6" t="s">
        <v>93</v>
      </c>
      <c r="B45" s="7" t="s">
        <v>131</v>
      </c>
      <c r="C45" s="71"/>
      <c r="D45" s="169"/>
      <c r="E45" s="10"/>
      <c r="F45" s="10"/>
      <c r="G45" s="169"/>
      <c r="H45" s="12"/>
      <c r="I45" s="147">
        <f>I46</f>
        <v>14500</v>
      </c>
      <c r="J45" s="147">
        <f t="shared" si="7"/>
        <v>14500</v>
      </c>
      <c r="K45" s="147"/>
      <c r="L45" s="147"/>
      <c r="M45" s="147">
        <f t="shared" si="7"/>
        <v>14500</v>
      </c>
      <c r="N45" s="12"/>
      <c r="O45" s="12"/>
      <c r="P45" s="12"/>
    </row>
    <row r="46" spans="1:16" s="13" customFormat="1" ht="56.25" customHeight="1">
      <c r="A46" s="10">
        <v>1</v>
      </c>
      <c r="B46" s="102" t="s">
        <v>582</v>
      </c>
      <c r="C46" s="93" t="s">
        <v>263</v>
      </c>
      <c r="D46" s="169" t="s">
        <v>260</v>
      </c>
      <c r="E46" s="10">
        <v>2026</v>
      </c>
      <c r="F46" s="10">
        <v>2028</v>
      </c>
      <c r="G46" s="39" t="s">
        <v>805</v>
      </c>
      <c r="H46" s="12"/>
      <c r="I46" s="150">
        <v>14500</v>
      </c>
      <c r="J46" s="150">
        <v>14500</v>
      </c>
      <c r="K46" s="148"/>
      <c r="L46" s="148"/>
      <c r="M46" s="150">
        <v>14500</v>
      </c>
      <c r="N46" s="12"/>
      <c r="O46" s="12"/>
      <c r="P46" s="12"/>
    </row>
    <row r="47" spans="1:16" s="13" customFormat="1" ht="56.25" customHeight="1">
      <c r="A47" s="202" t="s">
        <v>567</v>
      </c>
      <c r="B47" s="210" t="s">
        <v>581</v>
      </c>
      <c r="C47" s="39"/>
      <c r="D47" s="100"/>
      <c r="E47" s="10"/>
      <c r="F47" s="10"/>
      <c r="G47" s="39"/>
      <c r="H47" s="12"/>
      <c r="I47" s="147">
        <f t="shared" ref="I47:M48" si="8">I48</f>
        <v>28450</v>
      </c>
      <c r="J47" s="147">
        <f t="shared" si="8"/>
        <v>28450</v>
      </c>
      <c r="K47" s="147">
        <f t="shared" si="8"/>
        <v>23000</v>
      </c>
      <c r="L47" s="147">
        <f t="shared" si="8"/>
        <v>23000</v>
      </c>
      <c r="M47" s="147">
        <f t="shared" si="8"/>
        <v>5450</v>
      </c>
      <c r="N47" s="12"/>
      <c r="O47" s="12"/>
      <c r="P47" s="12"/>
    </row>
    <row r="48" spans="1:16" s="13" customFormat="1" ht="56.25" customHeight="1">
      <c r="A48" s="6">
        <v>2</v>
      </c>
      <c r="B48" s="7" t="s">
        <v>130</v>
      </c>
      <c r="C48" s="39"/>
      <c r="D48" s="100"/>
      <c r="E48" s="10"/>
      <c r="F48" s="10"/>
      <c r="G48" s="39"/>
      <c r="H48" s="12"/>
      <c r="I48" s="211">
        <f t="shared" si="8"/>
        <v>28450</v>
      </c>
      <c r="J48" s="211">
        <f t="shared" si="8"/>
        <v>28450</v>
      </c>
      <c r="K48" s="211">
        <f t="shared" si="8"/>
        <v>23000</v>
      </c>
      <c r="L48" s="211">
        <f t="shared" si="8"/>
        <v>23000</v>
      </c>
      <c r="M48" s="211">
        <f t="shared" si="8"/>
        <v>5450</v>
      </c>
      <c r="N48" s="12"/>
      <c r="O48" s="12"/>
      <c r="P48" s="12"/>
    </row>
    <row r="49" spans="1:16" s="13" customFormat="1" ht="56.25" customHeight="1">
      <c r="A49" s="6" t="s">
        <v>93</v>
      </c>
      <c r="B49" s="7" t="s">
        <v>131</v>
      </c>
      <c r="C49" s="39"/>
      <c r="D49" s="100"/>
      <c r="E49" s="10"/>
      <c r="F49" s="10"/>
      <c r="G49" s="39"/>
      <c r="H49" s="12"/>
      <c r="I49" s="211">
        <f>I50+I51</f>
        <v>28450</v>
      </c>
      <c r="J49" s="211">
        <f>J50+J51</f>
        <v>28450</v>
      </c>
      <c r="K49" s="211">
        <f>K50+K51</f>
        <v>23000</v>
      </c>
      <c r="L49" s="211">
        <f>L50+L51</f>
        <v>23000</v>
      </c>
      <c r="M49" s="211">
        <f>M50+M51</f>
        <v>5450</v>
      </c>
      <c r="N49" s="12"/>
      <c r="O49" s="12"/>
      <c r="P49" s="12"/>
    </row>
    <row r="50" spans="1:16" s="13" customFormat="1" ht="56.25" customHeight="1">
      <c r="A50" s="10">
        <v>1</v>
      </c>
      <c r="B50" s="109" t="s">
        <v>448</v>
      </c>
      <c r="C50" s="93" t="s">
        <v>263</v>
      </c>
      <c r="D50" s="136" t="s">
        <v>260</v>
      </c>
      <c r="E50" s="10">
        <v>2024</v>
      </c>
      <c r="F50" s="10">
        <v>2026</v>
      </c>
      <c r="G50" s="100" t="s">
        <v>601</v>
      </c>
      <c r="H50" s="39" t="s">
        <v>597</v>
      </c>
      <c r="I50" s="212">
        <v>13500</v>
      </c>
      <c r="J50" s="213">
        <v>13500</v>
      </c>
      <c r="K50" s="148">
        <v>11000</v>
      </c>
      <c r="L50" s="148">
        <v>11000</v>
      </c>
      <c r="M50" s="213">
        <f>I50-K50</f>
        <v>2500</v>
      </c>
      <c r="N50" s="12"/>
      <c r="O50" s="12"/>
      <c r="P50" s="12"/>
    </row>
    <row r="51" spans="1:16" s="13" customFormat="1" ht="56.25" customHeight="1">
      <c r="A51" s="10">
        <v>2</v>
      </c>
      <c r="B51" s="109" t="s">
        <v>336</v>
      </c>
      <c r="C51" s="93" t="s">
        <v>263</v>
      </c>
      <c r="D51" s="136" t="s">
        <v>260</v>
      </c>
      <c r="E51" s="10">
        <v>2024</v>
      </c>
      <c r="F51" s="10">
        <v>2026</v>
      </c>
      <c r="G51" s="100" t="s">
        <v>602</v>
      </c>
      <c r="H51" s="39" t="s">
        <v>598</v>
      </c>
      <c r="I51" s="212">
        <v>14950</v>
      </c>
      <c r="J51" s="213">
        <v>14950</v>
      </c>
      <c r="K51" s="148">
        <v>12000</v>
      </c>
      <c r="L51" s="148">
        <v>12000</v>
      </c>
      <c r="M51" s="213">
        <f>I51-K51</f>
        <v>2950</v>
      </c>
      <c r="N51" s="12"/>
      <c r="O51" s="12"/>
      <c r="P51" s="12"/>
    </row>
    <row r="52" spans="1:16" s="13" customFormat="1" ht="46.5" customHeight="1">
      <c r="A52" s="206" t="s">
        <v>583</v>
      </c>
      <c r="B52" s="99" t="s">
        <v>584</v>
      </c>
      <c r="C52" s="103"/>
      <c r="D52" s="214"/>
      <c r="E52" s="10"/>
      <c r="F52" s="10"/>
      <c r="G52" s="39"/>
      <c r="H52" s="12"/>
      <c r="I52" s="147">
        <f>I53</f>
        <v>12000</v>
      </c>
      <c r="J52" s="147">
        <f t="shared" ref="J52:M54" si="9">J53</f>
        <v>12000</v>
      </c>
      <c r="K52" s="147"/>
      <c r="L52" s="147"/>
      <c r="M52" s="147">
        <f t="shared" si="9"/>
        <v>12000</v>
      </c>
      <c r="N52" s="12"/>
      <c r="O52" s="12"/>
      <c r="P52" s="12"/>
    </row>
    <row r="53" spans="1:16" s="13" customFormat="1" ht="56.25" customHeight="1">
      <c r="A53" s="6">
        <v>2</v>
      </c>
      <c r="B53" s="7" t="s">
        <v>130</v>
      </c>
      <c r="C53" s="202"/>
      <c r="D53" s="100"/>
      <c r="E53" s="10"/>
      <c r="F53" s="10"/>
      <c r="G53" s="39"/>
      <c r="H53" s="12"/>
      <c r="I53" s="147">
        <f>I54</f>
        <v>12000</v>
      </c>
      <c r="J53" s="147">
        <f t="shared" si="9"/>
        <v>12000</v>
      </c>
      <c r="K53" s="147"/>
      <c r="L53" s="147"/>
      <c r="M53" s="147">
        <f t="shared" si="9"/>
        <v>12000</v>
      </c>
      <c r="N53" s="12"/>
      <c r="O53" s="12"/>
      <c r="P53" s="12"/>
    </row>
    <row r="54" spans="1:16" s="13" customFormat="1" ht="56.25" customHeight="1">
      <c r="A54" s="6" t="s">
        <v>93</v>
      </c>
      <c r="B54" s="7" t="s">
        <v>131</v>
      </c>
      <c r="C54" s="202"/>
      <c r="D54" s="100"/>
      <c r="E54" s="10"/>
      <c r="F54" s="10"/>
      <c r="G54" s="39"/>
      <c r="H54" s="12"/>
      <c r="I54" s="147">
        <f>I55</f>
        <v>12000</v>
      </c>
      <c r="J54" s="147">
        <f t="shared" si="9"/>
        <v>12000</v>
      </c>
      <c r="K54" s="147"/>
      <c r="L54" s="147"/>
      <c r="M54" s="147">
        <f t="shared" si="9"/>
        <v>12000</v>
      </c>
      <c r="N54" s="12"/>
      <c r="O54" s="12"/>
      <c r="P54" s="12"/>
    </row>
    <row r="55" spans="1:16" s="13" customFormat="1" ht="148.5" customHeight="1">
      <c r="A55" s="208">
        <v>1</v>
      </c>
      <c r="B55" s="137" t="s">
        <v>585</v>
      </c>
      <c r="C55" s="110" t="s">
        <v>263</v>
      </c>
      <c r="D55" s="215" t="s">
        <v>260</v>
      </c>
      <c r="E55" s="91">
        <v>2026</v>
      </c>
      <c r="F55" s="91">
        <v>2028</v>
      </c>
      <c r="G55" s="90" t="s">
        <v>589</v>
      </c>
      <c r="H55" s="92"/>
      <c r="I55" s="151">
        <v>12000</v>
      </c>
      <c r="J55" s="151">
        <v>12000</v>
      </c>
      <c r="K55" s="151"/>
      <c r="L55" s="149"/>
      <c r="M55" s="151">
        <v>12000</v>
      </c>
      <c r="N55" s="92"/>
      <c r="O55" s="92"/>
      <c r="P55" s="92"/>
    </row>
    <row r="56" spans="1:16" s="13" customFormat="1" ht="45" customHeight="1">
      <c r="A56" s="216" t="s">
        <v>586</v>
      </c>
      <c r="B56" s="210" t="s">
        <v>566</v>
      </c>
      <c r="C56" s="71"/>
      <c r="D56" s="198"/>
      <c r="E56" s="10"/>
      <c r="F56" s="10"/>
      <c r="G56" s="39"/>
      <c r="H56" s="12"/>
      <c r="I56" s="217">
        <f>I57</f>
        <v>14000</v>
      </c>
      <c r="J56" s="217">
        <f t="shared" ref="J56:M58" si="10">J57</f>
        <v>14000</v>
      </c>
      <c r="K56" s="217"/>
      <c r="L56" s="217"/>
      <c r="M56" s="217">
        <f t="shared" si="10"/>
        <v>14000</v>
      </c>
      <c r="N56" s="12"/>
      <c r="O56" s="12"/>
      <c r="P56" s="12"/>
    </row>
    <row r="57" spans="1:16" s="13" customFormat="1" ht="53.25" customHeight="1">
      <c r="A57" s="6">
        <v>2</v>
      </c>
      <c r="B57" s="7" t="s">
        <v>130</v>
      </c>
      <c r="C57" s="71"/>
      <c r="D57" s="198"/>
      <c r="E57" s="10"/>
      <c r="F57" s="10"/>
      <c r="G57" s="39"/>
      <c r="H57" s="12"/>
      <c r="I57" s="217">
        <f>I58</f>
        <v>14000</v>
      </c>
      <c r="J57" s="217">
        <f t="shared" si="10"/>
        <v>14000</v>
      </c>
      <c r="K57" s="217"/>
      <c r="L57" s="217"/>
      <c r="M57" s="217">
        <f t="shared" si="10"/>
        <v>14000</v>
      </c>
      <c r="N57" s="12"/>
      <c r="O57" s="12"/>
      <c r="P57" s="12"/>
    </row>
    <row r="58" spans="1:16" s="13" customFormat="1" ht="66" customHeight="1">
      <c r="A58" s="6" t="s">
        <v>93</v>
      </c>
      <c r="B58" s="7" t="s">
        <v>131</v>
      </c>
      <c r="C58" s="71"/>
      <c r="D58" s="198"/>
      <c r="E58" s="10"/>
      <c r="F58" s="10"/>
      <c r="G58" s="39"/>
      <c r="H58" s="12"/>
      <c r="I58" s="217">
        <f>I59</f>
        <v>14000</v>
      </c>
      <c r="J58" s="217">
        <f t="shared" si="10"/>
        <v>14000</v>
      </c>
      <c r="K58" s="217"/>
      <c r="L58" s="217"/>
      <c r="M58" s="217">
        <f t="shared" si="10"/>
        <v>14000</v>
      </c>
      <c r="N58" s="12"/>
      <c r="O58" s="12"/>
      <c r="P58" s="12"/>
    </row>
    <row r="59" spans="1:16" s="13" customFormat="1" ht="105" customHeight="1">
      <c r="A59" s="218">
        <v>1</v>
      </c>
      <c r="B59" s="219" t="s">
        <v>568</v>
      </c>
      <c r="C59" s="71" t="s">
        <v>263</v>
      </c>
      <c r="D59" s="198" t="s">
        <v>260</v>
      </c>
      <c r="E59" s="10">
        <v>2026</v>
      </c>
      <c r="F59" s="10">
        <v>2028</v>
      </c>
      <c r="G59" s="220" t="s">
        <v>790</v>
      </c>
      <c r="H59" s="12"/>
      <c r="I59" s="221">
        <v>14000</v>
      </c>
      <c r="J59" s="221">
        <v>14000</v>
      </c>
      <c r="K59" s="221"/>
      <c r="L59" s="148"/>
      <c r="M59" s="221">
        <v>14000</v>
      </c>
      <c r="N59" s="12"/>
      <c r="O59" s="12"/>
      <c r="P59" s="12"/>
    </row>
    <row r="60" spans="1:16" s="13" customFormat="1" ht="56.25" customHeight="1">
      <c r="A60" s="222" t="s">
        <v>810</v>
      </c>
      <c r="B60" s="223" t="s">
        <v>587</v>
      </c>
      <c r="C60" s="218"/>
      <c r="D60" s="218"/>
      <c r="E60" s="10"/>
      <c r="F60" s="10"/>
      <c r="G60" s="160"/>
      <c r="H60" s="135"/>
      <c r="I60" s="159">
        <f>I61</f>
        <v>2000</v>
      </c>
      <c r="J60" s="159">
        <f t="shared" ref="J60:M62" si="11">J61</f>
        <v>2000</v>
      </c>
      <c r="K60" s="159"/>
      <c r="L60" s="159"/>
      <c r="M60" s="159">
        <f t="shared" si="11"/>
        <v>2000</v>
      </c>
      <c r="N60" s="135"/>
      <c r="O60" s="135"/>
      <c r="P60" s="135"/>
    </row>
    <row r="61" spans="1:16" s="13" customFormat="1" ht="56.25" customHeight="1">
      <c r="A61" s="6">
        <v>2</v>
      </c>
      <c r="B61" s="7" t="s">
        <v>130</v>
      </c>
      <c r="C61" s="224"/>
      <c r="D61" s="225"/>
      <c r="E61" s="10"/>
      <c r="F61" s="10"/>
      <c r="G61" s="39"/>
      <c r="H61" s="12"/>
      <c r="I61" s="147">
        <f>I62</f>
        <v>2000</v>
      </c>
      <c r="J61" s="147">
        <f t="shared" si="11"/>
        <v>2000</v>
      </c>
      <c r="K61" s="147"/>
      <c r="L61" s="147"/>
      <c r="M61" s="147">
        <f t="shared" si="11"/>
        <v>2000</v>
      </c>
      <c r="N61" s="12"/>
      <c r="O61" s="12"/>
      <c r="P61" s="12"/>
    </row>
    <row r="62" spans="1:16" s="13" customFormat="1" ht="56.25" customHeight="1">
      <c r="A62" s="6" t="s">
        <v>93</v>
      </c>
      <c r="B62" s="7" t="s">
        <v>131</v>
      </c>
      <c r="C62" s="226"/>
      <c r="D62" s="225"/>
      <c r="E62" s="10"/>
      <c r="F62" s="10"/>
      <c r="G62" s="39"/>
      <c r="H62" s="12"/>
      <c r="I62" s="147">
        <f>I63</f>
        <v>2000</v>
      </c>
      <c r="J62" s="147">
        <f t="shared" si="11"/>
        <v>2000</v>
      </c>
      <c r="K62" s="147"/>
      <c r="L62" s="147"/>
      <c r="M62" s="147">
        <f t="shared" si="11"/>
        <v>2000</v>
      </c>
      <c r="N62" s="12"/>
      <c r="O62" s="12"/>
      <c r="P62" s="12"/>
    </row>
    <row r="63" spans="1:16" s="13" customFormat="1" ht="56.25" customHeight="1">
      <c r="A63" s="227">
        <v>1</v>
      </c>
      <c r="B63" s="102" t="s">
        <v>588</v>
      </c>
      <c r="C63" s="93" t="s">
        <v>263</v>
      </c>
      <c r="D63" s="108" t="s">
        <v>179</v>
      </c>
      <c r="E63" s="10">
        <v>2026</v>
      </c>
      <c r="F63" s="10">
        <v>2028</v>
      </c>
      <c r="G63" s="39" t="s">
        <v>590</v>
      </c>
      <c r="H63" s="12"/>
      <c r="I63" s="150">
        <v>2000</v>
      </c>
      <c r="J63" s="150">
        <v>2000</v>
      </c>
      <c r="K63" s="148"/>
      <c r="L63" s="148"/>
      <c r="M63" s="150">
        <v>2000</v>
      </c>
      <c r="N63" s="12"/>
      <c r="O63" s="12"/>
      <c r="P63" s="12"/>
    </row>
  </sheetData>
  <mergeCells count="26">
    <mergeCell ref="H5:J6"/>
    <mergeCell ref="K5:L6"/>
    <mergeCell ref="M5:O6"/>
    <mergeCell ref="P5:P11"/>
    <mergeCell ref="A1:P1"/>
    <mergeCell ref="A2:P2"/>
    <mergeCell ref="A3:P3"/>
    <mergeCell ref="A4:P4"/>
    <mergeCell ref="A5:A11"/>
    <mergeCell ref="B5:B11"/>
    <mergeCell ref="C5:C11"/>
    <mergeCell ref="D5:D11"/>
    <mergeCell ref="E5:F6"/>
    <mergeCell ref="G5:G11"/>
    <mergeCell ref="M7:M11"/>
    <mergeCell ref="N7:O7"/>
    <mergeCell ref="N8:N11"/>
    <mergeCell ref="O8:O11"/>
    <mergeCell ref="E7:E11"/>
    <mergeCell ref="F7:F11"/>
    <mergeCell ref="H7:H11"/>
    <mergeCell ref="I7:J7"/>
    <mergeCell ref="K7:K11"/>
    <mergeCell ref="L7:L11"/>
    <mergeCell ref="I8:I11"/>
    <mergeCell ref="J8:J11"/>
  </mergeCells>
  <pageMargins left="0.19685039370078741" right="0.19685039370078741" top="0.39370078740157483" bottom="0.19685039370078741"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Bieu TH 21-25</vt:lpstr>
      <vt:lpstr>NSĐP 21-25</vt:lpstr>
      <vt:lpstr>NSTW 21-25</vt:lpstr>
      <vt:lpstr>ODA 21-25</vt:lpstr>
      <vt:lpstr>dau tu CTMTQG 21-25</vt:lpstr>
      <vt:lpstr>Su nghiep CTMTQG21-25</vt:lpstr>
      <vt:lpstr>Von ĐVSN 21-25</vt:lpstr>
      <vt:lpstr>TH nhu cau 26-30</vt:lpstr>
      <vt:lpstr>NSĐP 26-30</vt:lpstr>
      <vt:lpstr>NSTW 26-30</vt:lpstr>
      <vt:lpstr>ODA 26-30</vt:lpstr>
      <vt:lpstr>CTMTQG 26-30</vt:lpstr>
      <vt:lpstr>ĐVSN 26-30</vt:lpstr>
      <vt:lpstr>'Bieu TH 21-25'!Print_Area</vt:lpstr>
      <vt:lpstr>'CTMTQG 26-30'!Print_Area</vt:lpstr>
      <vt:lpstr>'dau tu CTMTQG 21-25'!Print_Area</vt:lpstr>
      <vt:lpstr>'NSĐP 21-25'!Print_Area</vt:lpstr>
      <vt:lpstr>'NSĐP 26-30'!Print_Area</vt:lpstr>
      <vt:lpstr>'NSTW 21-25'!Print_Area</vt:lpstr>
      <vt:lpstr>'Su nghiep CTMTQG21-25'!Print_Area</vt:lpstr>
      <vt:lpstr>'TH nhu cau 26-30'!Print_Area</vt:lpstr>
      <vt:lpstr>'CTMTQG 26-30'!Print_Titles</vt:lpstr>
      <vt:lpstr>'dau tu CTMTQG 21-25'!Print_Titles</vt:lpstr>
      <vt:lpstr>'NSĐP 21-25'!Print_Titles</vt:lpstr>
      <vt:lpstr>'NSĐP 26-30'!Print_Titles</vt:lpstr>
      <vt:lpstr>'NSTW 26-30'!Print_Titles</vt:lpstr>
      <vt:lpstr>'Su nghiep CTMTQG21-25'!Print_Titles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Tran Trung Kien</cp:lastModifiedBy>
  <cp:lastPrinted>2024-09-14T09:59:28Z</cp:lastPrinted>
  <dcterms:created xsi:type="dcterms:W3CDTF">2023-04-11T09:43:04Z</dcterms:created>
  <dcterms:modified xsi:type="dcterms:W3CDTF">2024-09-14T10:00:37Z</dcterms:modified>
</cp:coreProperties>
</file>