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RANTR~1\AppData\Local\Temp\Tandan JSC\files\"/>
    </mc:Choice>
  </mc:AlternateContent>
  <bookViews>
    <workbookView xWindow="-120" yWindow="-120" windowWidth="20730" windowHeight="11760" tabRatio="646" firstSheet="3" activeTab="3"/>
  </bookViews>
  <sheets>
    <sheet name="Thu" sheetId="10" state="hidden" r:id="rId1"/>
    <sheet name="Chi" sheetId="19" state="hidden" r:id="rId2"/>
    <sheet name="Chi xã, TT" sheetId="14" state="hidden" r:id="rId3"/>
    <sheet name="TH" sheetId="24" r:id="rId4"/>
    <sheet name="SNKT" sheetId="21" r:id="rId5"/>
    <sheet name="SNGD" sheetId="23" r:id="rId6"/>
    <sheet name="Đất lúa" sheetId="22" r:id="rId7"/>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REC">#N/A</definedName>
    <definedName name="CATSYU">#N/A</definedName>
    <definedName name="CC">#REF!</definedName>
    <definedName name="CCS">#REF!</definedName>
    <definedName name="CDD">#REF!</definedName>
    <definedName name="CH">#REF!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g">#REF!</definedName>
    <definedName name="n1pint">#REF!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n">#REF!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PK">#REF!</definedName>
    <definedName name="PRICE">#REF!</definedName>
    <definedName name="PRICE1">#REF!</definedName>
    <definedName name="_xlnm.Print_Area" localSheetId="1">Chi!$A$1:$AB$146</definedName>
    <definedName name="_xlnm.Print_Area" localSheetId="2">'Chi xã, TT'!$A$1:$V$60</definedName>
    <definedName name="_xlnm.Print_Area" localSheetId="6">'Đất lúa'!$A$1:$L$15</definedName>
    <definedName name="_xlnm.Print_Area" localSheetId="5">SNGD!$A$2:$K$32</definedName>
    <definedName name="_xlnm.Print_Area" localSheetId="4">SNKT!$A$1:$K$49</definedName>
    <definedName name="_xlnm.Print_Area" localSheetId="3">TH!$A$1:$Q$10</definedName>
    <definedName name="_xlnm.Print_Area" localSheetId="0">Thu!$A$1:$C$44</definedName>
    <definedName name="_xlnm.Print_Area">#REF!</definedName>
    <definedName name="_xlnm.Print_Titles" localSheetId="1">Chi!$5:$5</definedName>
    <definedName name="_xlnm.Print_Titles" localSheetId="2">'Chi xã, TT'!$5:$5</definedName>
    <definedName name="_xlnm.Print_Titles" localSheetId="4">SNKT!$6:$6</definedName>
    <definedName name="_xlnm.Print_Titles" localSheetId="0">Thu!$6:$8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HGO1pnc">#REF!</definedName>
    <definedName name="thht">#REF!</definedName>
    <definedName name="thkp3">#REF!</definedName>
    <definedName name="thtt">#REF!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RADE2">#REF!</definedName>
    <definedName name="TT_1P">#REF!</definedName>
    <definedName name="TT_3p">#REF!</definedName>
    <definedName name="ttronmk">#REF!</definedName>
    <definedName name="tv75nc">#REF!</definedName>
    <definedName name="tv75vl">#REF!</definedName>
    <definedName name="VARIINST">#REF!</definedName>
    <definedName name="VARIPURC">#REF!</definedName>
    <definedName name="VCHT">#REF!</definedName>
    <definedName name="VCT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g">#REF!</definedName>
    <definedName name="x1pint">#REF!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62913"/>
</workbook>
</file>

<file path=xl/calcChain.xml><?xml version="1.0" encoding="utf-8"?>
<calcChain xmlns="http://schemas.openxmlformats.org/spreadsheetml/2006/main">
  <c r="I12" i="21" l="1"/>
  <c r="J12" i="21" s="1"/>
  <c r="J31" i="21"/>
  <c r="I31" i="21"/>
  <c r="F31" i="21"/>
  <c r="I13" i="22"/>
  <c r="J13" i="22"/>
  <c r="K12" i="22"/>
  <c r="G12" i="22"/>
  <c r="J12" i="22" s="1"/>
  <c r="J11" i="22"/>
  <c r="G11" i="22"/>
  <c r="K10" i="22"/>
  <c r="J10" i="22"/>
  <c r="I10" i="22"/>
  <c r="H10" i="22"/>
  <c r="G10" i="22"/>
  <c r="G7" i="23"/>
  <c r="J18" i="21"/>
  <c r="J15" i="21"/>
  <c r="J44" i="21"/>
  <c r="I43" i="21"/>
  <c r="J43" i="21" s="1"/>
  <c r="I17" i="21"/>
  <c r="J17" i="21" s="1"/>
  <c r="I16" i="21"/>
  <c r="J16" i="21" s="1"/>
  <c r="I15" i="21"/>
  <c r="I14" i="21"/>
  <c r="I10" i="21" s="1"/>
  <c r="J55" i="21"/>
  <c r="J54" i="21" s="1"/>
  <c r="I57" i="21"/>
  <c r="I56" i="21"/>
  <c r="I55" i="21"/>
  <c r="I54" i="21" s="1"/>
  <c r="H55" i="21"/>
  <c r="H54" i="21" s="1"/>
  <c r="G55" i="21"/>
  <c r="G54" i="21" s="1"/>
  <c r="F55" i="21"/>
  <c r="F54" i="21" s="1"/>
  <c r="E55" i="21"/>
  <c r="E54" i="21" s="1"/>
  <c r="D55" i="21"/>
  <c r="D54" i="21" s="1"/>
  <c r="C55" i="21"/>
  <c r="C54" i="21" s="1"/>
  <c r="D39" i="21"/>
  <c r="E39" i="21"/>
  <c r="F39" i="21"/>
  <c r="G39" i="21"/>
  <c r="I39" i="21"/>
  <c r="C39" i="21"/>
  <c r="I53" i="21"/>
  <c r="J53" i="21" s="1"/>
  <c r="J51" i="21" s="1"/>
  <c r="J50" i="21" s="1"/>
  <c r="I52" i="21"/>
  <c r="D51" i="21"/>
  <c r="D50" i="21" s="1"/>
  <c r="E51" i="21"/>
  <c r="E50" i="21" s="1"/>
  <c r="F51" i="21"/>
  <c r="F50" i="21" s="1"/>
  <c r="G51" i="21"/>
  <c r="G50" i="21" s="1"/>
  <c r="H51" i="21"/>
  <c r="H50" i="21" s="1"/>
  <c r="C51" i="21"/>
  <c r="C50" i="21" s="1"/>
  <c r="G10" i="21"/>
  <c r="D10" i="21"/>
  <c r="E10" i="21"/>
  <c r="F10" i="21"/>
  <c r="C10" i="21"/>
  <c r="I51" i="21" l="1"/>
  <c r="I50" i="21" s="1"/>
  <c r="F19" i="21"/>
  <c r="E20" i="23" l="1"/>
  <c r="F20" i="23"/>
  <c r="G20" i="23"/>
  <c r="H20" i="23"/>
  <c r="I20" i="23"/>
  <c r="J20" i="23"/>
  <c r="D20" i="23"/>
  <c r="K9" i="22" l="1"/>
  <c r="K13" i="22" l="1"/>
  <c r="J11" i="21"/>
  <c r="I11" i="22"/>
  <c r="K11" i="22" s="1"/>
  <c r="H42" i="21" l="1"/>
  <c r="J14" i="21"/>
  <c r="H14" i="21"/>
  <c r="H10" i="21" s="1"/>
  <c r="J13" i="21"/>
  <c r="J10" i="21" l="1"/>
  <c r="J42" i="21"/>
  <c r="J39" i="21" s="1"/>
  <c r="H39" i="21"/>
  <c r="H38" i="21" s="1"/>
  <c r="J6" i="22"/>
  <c r="H6" i="22"/>
  <c r="I7" i="23"/>
  <c r="I6" i="21"/>
  <c r="G6" i="21"/>
  <c r="A3" i="22"/>
  <c r="A4" i="23"/>
  <c r="A3" i="21"/>
  <c r="T7" i="24"/>
  <c r="V7" i="24" s="1"/>
  <c r="H7" i="24"/>
  <c r="E7" i="24"/>
  <c r="D7" i="24"/>
  <c r="C7" i="24"/>
  <c r="H48" i="21"/>
  <c r="H47" i="21" s="1"/>
  <c r="I48" i="21"/>
  <c r="I47" i="21" s="1"/>
  <c r="J48" i="21"/>
  <c r="J47" i="21" s="1"/>
  <c r="G48" i="21"/>
  <c r="G47" i="21" s="1"/>
  <c r="H45" i="21"/>
  <c r="I45" i="21"/>
  <c r="I38" i="21" s="1"/>
  <c r="J45" i="21"/>
  <c r="G45" i="21"/>
  <c r="H32" i="21"/>
  <c r="I32" i="21"/>
  <c r="J32" i="21"/>
  <c r="G32" i="21"/>
  <c r="H30" i="21"/>
  <c r="I30" i="21"/>
  <c r="J30" i="21"/>
  <c r="J29" i="21" s="1"/>
  <c r="G30" i="21"/>
  <c r="H24" i="21"/>
  <c r="H23" i="21" s="1"/>
  <c r="I24" i="21"/>
  <c r="I23" i="21" s="1"/>
  <c r="J24" i="21"/>
  <c r="J23" i="21" s="1"/>
  <c r="G24" i="21"/>
  <c r="G23" i="21" s="1"/>
  <c r="H19" i="21"/>
  <c r="I19" i="21"/>
  <c r="I9" i="21" s="1"/>
  <c r="J19" i="21"/>
  <c r="J9" i="21" s="1"/>
  <c r="G19" i="21"/>
  <c r="I8" i="22"/>
  <c r="I7" i="22" s="1"/>
  <c r="M10" i="24" s="1"/>
  <c r="J8" i="22"/>
  <c r="J7" i="22" s="1"/>
  <c r="N10" i="24" s="1"/>
  <c r="K8" i="22"/>
  <c r="K7" i="22" s="1"/>
  <c r="O10" i="24" s="1"/>
  <c r="H8" i="22"/>
  <c r="H7" i="22" s="1"/>
  <c r="L10" i="24" s="1"/>
  <c r="D8" i="22"/>
  <c r="D7" i="22" s="1"/>
  <c r="E8" i="22"/>
  <c r="E7" i="22" s="1"/>
  <c r="F8" i="22"/>
  <c r="F7" i="22" s="1"/>
  <c r="G8" i="22"/>
  <c r="G7" i="22" s="1"/>
  <c r="K10" i="24" s="1"/>
  <c r="C8" i="22"/>
  <c r="C7" i="22" s="1"/>
  <c r="H9" i="23"/>
  <c r="H8" i="23" s="1"/>
  <c r="M9" i="24" s="1"/>
  <c r="I9" i="23"/>
  <c r="I8" i="23" s="1"/>
  <c r="N9" i="24" s="1"/>
  <c r="J9" i="23"/>
  <c r="J8" i="23" s="1"/>
  <c r="O9" i="24" s="1"/>
  <c r="G9" i="23"/>
  <c r="G8" i="23" s="1"/>
  <c r="L9" i="24" s="1"/>
  <c r="E9" i="23"/>
  <c r="E8" i="23" s="1"/>
  <c r="F9" i="23"/>
  <c r="F8" i="23" s="1"/>
  <c r="K9" i="24" s="1"/>
  <c r="D9" i="23"/>
  <c r="D8" i="23" s="1"/>
  <c r="D48" i="21"/>
  <c r="D47" i="21" s="1"/>
  <c r="E48" i="21"/>
  <c r="E47" i="21" s="1"/>
  <c r="F48" i="21"/>
  <c r="C48" i="21"/>
  <c r="C47" i="21" s="1"/>
  <c r="D45" i="21"/>
  <c r="E45" i="21"/>
  <c r="E38" i="21" s="1"/>
  <c r="F45" i="21"/>
  <c r="C45" i="21"/>
  <c r="C38" i="21" s="1"/>
  <c r="D38" i="21"/>
  <c r="D32" i="21"/>
  <c r="E32" i="21"/>
  <c r="F32" i="21"/>
  <c r="C32" i="21"/>
  <c r="D30" i="21"/>
  <c r="D29" i="21" s="1"/>
  <c r="E30" i="21"/>
  <c r="E29" i="21" s="1"/>
  <c r="F30" i="21"/>
  <c r="F29" i="21" s="1"/>
  <c r="C30" i="21"/>
  <c r="D24" i="21"/>
  <c r="D23" i="21" s="1"/>
  <c r="E24" i="21"/>
  <c r="E23" i="21" s="1"/>
  <c r="F24" i="21"/>
  <c r="F23" i="21" s="1"/>
  <c r="C24" i="21"/>
  <c r="C23" i="21" s="1"/>
  <c r="D19" i="21"/>
  <c r="D9" i="21" s="1"/>
  <c r="D8" i="21" s="1"/>
  <c r="E19" i="21"/>
  <c r="E9" i="21" s="1"/>
  <c r="E8" i="21" s="1"/>
  <c r="C19" i="21"/>
  <c r="C9" i="21" s="1"/>
  <c r="C8" i="21" s="1"/>
  <c r="F9" i="21"/>
  <c r="F8" i="21" s="1"/>
  <c r="E28" i="21" l="1"/>
  <c r="D28" i="21"/>
  <c r="D7" i="21" s="1"/>
  <c r="I29" i="21"/>
  <c r="I28" i="21" s="1"/>
  <c r="I7" i="24"/>
  <c r="E7" i="21"/>
  <c r="F38" i="21"/>
  <c r="F47" i="21"/>
  <c r="C29" i="21"/>
  <c r="G29" i="21"/>
  <c r="P10" i="24"/>
  <c r="J7" i="24"/>
  <c r="H9" i="21"/>
  <c r="H8" i="21" s="1"/>
  <c r="H29" i="21"/>
  <c r="H28" i="21" s="1"/>
  <c r="J38" i="21"/>
  <c r="J28" i="21" s="1"/>
  <c r="G38" i="21"/>
  <c r="P9" i="24"/>
  <c r="G7" i="24"/>
  <c r="U7" i="24"/>
  <c r="F7" i="24"/>
  <c r="J8" i="21"/>
  <c r="I8" i="21"/>
  <c r="G9" i="21"/>
  <c r="G8" i="21" s="1"/>
  <c r="G28" i="21" l="1"/>
  <c r="F28" i="21"/>
  <c r="C28" i="21"/>
  <c r="C7" i="21" s="1"/>
  <c r="F7" i="21"/>
  <c r="K8" i="24" s="1"/>
  <c r="K7" i="24" s="1"/>
  <c r="I7" i="21"/>
  <c r="N8" i="24" s="1"/>
  <c r="J7" i="21"/>
  <c r="O8" i="24" s="1"/>
  <c r="O7" i="24" s="1"/>
  <c r="H7" i="21"/>
  <c r="M8" i="24" s="1"/>
  <c r="M7" i="24" s="1"/>
  <c r="G7" i="21"/>
  <c r="L8" i="24" s="1"/>
  <c r="L7" i="24" s="1"/>
  <c r="C41" i="10"/>
  <c r="C29" i="10"/>
  <c r="P8" i="24" l="1"/>
  <c r="N7" i="24"/>
  <c r="P7" i="24" s="1"/>
  <c r="C10" i="10"/>
  <c r="A3" i="19" l="1"/>
  <c r="C18" i="10" l="1"/>
  <c r="I34" i="10" l="1"/>
  <c r="C34" i="10"/>
  <c r="H29" i="10"/>
  <c r="H34" i="10" s="1"/>
  <c r="G29" i="10"/>
  <c r="G34" i="10" s="1"/>
  <c r="F29" i="10"/>
  <c r="F34" i="10" s="1"/>
  <c r="C17" i="10"/>
  <c r="C12" i="10"/>
  <c r="C8" i="10"/>
  <c r="C7" i="10" l="1"/>
  <c r="E38" i="10" s="1"/>
  <c r="F38" i="10"/>
  <c r="C37" i="10"/>
  <c r="E37" i="10" s="1"/>
  <c r="A3" i="14" l="1"/>
</calcChain>
</file>

<file path=xl/comments1.xml><?xml version="1.0" encoding="utf-8"?>
<comments xmlns="http://schemas.openxmlformats.org/spreadsheetml/2006/main">
  <authors>
    <author>Nguyen</author>
  </authors>
  <commentList>
    <comment ref="F24" authorId="0" shapeId="0">
      <text>
        <r>
          <rPr>
            <b/>
            <sz val="9"/>
            <color indexed="81"/>
            <rFont val="Tahoma"/>
            <family val="2"/>
          </rPr>
          <t>chỉ tính thu tiền SD đất</t>
        </r>
        <r>
          <rPr>
            <sz val="9"/>
            <color indexed="81"/>
            <rFont val="Tahoma"/>
            <family val="2"/>
          </rPr>
          <t xml:space="preserve">
</t>
        </r>
      </text>
    </comment>
    <comment ref="H24" authorId="0" shapeId="0">
      <text>
        <r>
          <rPr>
            <b/>
            <sz val="9"/>
            <color indexed="81"/>
            <rFont val="Tahoma"/>
            <family val="2"/>
          </rPr>
          <t xml:space="preserve">Tính thu tiền SD đất + </t>
        </r>
        <r>
          <rPr>
            <sz val="9"/>
            <color indexed="81"/>
            <rFont val="Tahoma"/>
            <family val="2"/>
          </rPr>
          <t xml:space="preserve">
</t>
        </r>
        <r>
          <rPr>
            <b/>
            <sz val="9"/>
            <color indexed="81"/>
            <rFont val="Tahoma"/>
            <family val="2"/>
          </rPr>
          <t>tiền thuê đất</t>
        </r>
      </text>
    </comment>
  </commentList>
</comments>
</file>

<file path=xl/comments2.xml><?xml version="1.0" encoding="utf-8"?>
<comments xmlns="http://schemas.openxmlformats.org/spreadsheetml/2006/main">
  <authors>
    <author>MAY TINH DAT HONG</author>
  </authors>
  <commentList>
    <comment ref="B23" authorId="0" shapeId="0">
      <text>
        <r>
          <rPr>
            <b/>
            <sz val="14"/>
            <color indexed="81"/>
            <rFont val="Tahoma"/>
            <family val="2"/>
          </rPr>
          <t>Hồng (18/12/2023)=&gt; NQ 02 của tỉnh vẫn để mức thoát ly SX 149k</t>
        </r>
      </text>
    </comment>
  </commentList>
</comments>
</file>

<file path=xl/sharedStrings.xml><?xml version="1.0" encoding="utf-8"?>
<sst xmlns="http://schemas.openxmlformats.org/spreadsheetml/2006/main" count="573" uniqueCount="429">
  <si>
    <t>STT</t>
  </si>
  <si>
    <t>A</t>
  </si>
  <si>
    <t>B</t>
  </si>
  <si>
    <t>I</t>
  </si>
  <si>
    <t>II</t>
  </si>
  <si>
    <t>Vốn sự nghiệp</t>
  </si>
  <si>
    <t>Dự phòng ngân sách</t>
  </si>
  <si>
    <t>Lệ phí trước bạ</t>
  </si>
  <si>
    <t>Thuế thu nhập cá nhân</t>
  </si>
  <si>
    <t>Thu tiền sử dụng đất</t>
  </si>
  <si>
    <t>Thu khác ngân sách</t>
  </si>
  <si>
    <t>Phí và lệ phí</t>
  </si>
  <si>
    <t>Chi đầu tư phát triển</t>
  </si>
  <si>
    <t>Chi thường xuyên</t>
  </si>
  <si>
    <t>E</t>
  </si>
  <si>
    <t>Chi khác ngân sách</t>
  </si>
  <si>
    <t>3.1</t>
  </si>
  <si>
    <t>3.2</t>
  </si>
  <si>
    <t>11.1</t>
  </si>
  <si>
    <t>11.2</t>
  </si>
  <si>
    <t>11.3</t>
  </si>
  <si>
    <t>11.4</t>
  </si>
  <si>
    <t>10.1</t>
  </si>
  <si>
    <t>SN nông nghiệp</t>
  </si>
  <si>
    <t>10.2</t>
  </si>
  <si>
    <t>10.3</t>
  </si>
  <si>
    <t>10.4</t>
  </si>
  <si>
    <t>SN kinh tế khác</t>
  </si>
  <si>
    <t xml:space="preserve"> - Các hoạt động TX của ĐBXH</t>
  </si>
  <si>
    <t xml:space="preserve">NỘI DUNG </t>
  </si>
  <si>
    <t>Tổng cộng</t>
  </si>
  <si>
    <t xml:space="preserve"> Ngân sách cấp huyện</t>
  </si>
  <si>
    <t>VP HĐND và
UBND</t>
  </si>
  <si>
    <t>Huyện ủy</t>
  </si>
  <si>
    <t>Khối Đoàn thể</t>
  </si>
  <si>
    <t>Phòng nông nghiệp</t>
  </si>
  <si>
    <t>Phòng Tài chính-KH</t>
  </si>
  <si>
    <t>Thanh tra</t>
  </si>
  <si>
    <t>Phòng tư pháp</t>
  </si>
  <si>
    <t>Phòng  y tế</t>
  </si>
  <si>
    <t>Phòng nội vụ</t>
  </si>
  <si>
    <t>Phòng LĐTB-XH</t>
  </si>
  <si>
    <t>Phòng dân tộc</t>
  </si>
  <si>
    <t>Phòng Giáo dục và Đào tạo</t>
  </si>
  <si>
    <t>Phòng văn hóa-TT</t>
  </si>
  <si>
    <t>Trung tâm GDNN-GDTX</t>
  </si>
  <si>
    <t>Trung tâm dịch vụ NN</t>
  </si>
  <si>
    <t>Trung tâm VH-TT-TH</t>
  </si>
  <si>
    <t>Công an</t>
  </si>
  <si>
    <t xml:space="preserve">Ngân sách xã </t>
  </si>
  <si>
    <t xml:space="preserve">C=D+E </t>
  </si>
  <si>
    <t xml:space="preserve"> TỔNG CHI NGÂN SÁCH HUYỆN</t>
  </si>
  <si>
    <t xml:space="preserve">Chi Quốc phòng </t>
  </si>
  <si>
    <t>Chi An ninh</t>
  </si>
  <si>
    <t>Sự nghiệp giáo dục</t>
  </si>
  <si>
    <t>Sự nghiệp đào tạo và dạy nghề</t>
  </si>
  <si>
    <t>Chi SN khoa học và công nghệ</t>
  </si>
  <si>
    <t>Chi sự nghiệp y tế</t>
  </si>
  <si>
    <t>Chi SN văn hóa -Thông tin</t>
  </si>
  <si>
    <t>Chi SN phát thanh - truyền hình</t>
  </si>
  <si>
    <t>Chi SN thể dục- thể thao</t>
  </si>
  <si>
    <t>Chi SN môi trường</t>
  </si>
  <si>
    <t>Chi SN kinh tế</t>
  </si>
  <si>
    <t xml:space="preserve">SN giao thông </t>
  </si>
  <si>
    <t>SN thủy lợi</t>
  </si>
  <si>
    <t xml:space="preserve"> Đảng</t>
  </si>
  <si>
    <t xml:space="preserve"> Đoàn thể</t>
  </si>
  <si>
    <t>Hỗ trợ các hội</t>
  </si>
  <si>
    <t xml:space="preserve"> - Hội người cao tuổi</t>
  </si>
  <si>
    <t xml:space="preserve"> - Hội chữ thập đỏ</t>
  </si>
  <si>
    <t xml:space="preserve"> - Hỗ trợ Hội văn học nghệ thuật</t>
  </si>
  <si>
    <t xml:space="preserve"> - Hỗ trợ Hội cựu giáo chức</t>
  </si>
  <si>
    <t>Chi đảm bảo xã hội</t>
  </si>
  <si>
    <t>III</t>
  </si>
  <si>
    <t>NỘI DUNG</t>
  </si>
  <si>
    <t>Phòng Kinh tế và HT</t>
  </si>
  <si>
    <t>Phòng Tài nguyên và MT</t>
  </si>
  <si>
    <t>Trung tâm chính trị</t>
  </si>
  <si>
    <t xml:space="preserve"> - Hội Cựu thanh niên xung phong</t>
  </si>
  <si>
    <t>Đơn vị tính: Triệu đồng</t>
  </si>
  <si>
    <t>THU NGÂN SÁCH NHÀ NƯỚC TRÊN ĐỊA BÀN</t>
  </si>
  <si>
    <t>Thuế ngoài quốc doanh</t>
  </si>
  <si>
    <t>Thuế sử dụng đất phi nông nghiệp</t>
  </si>
  <si>
    <t>Thu tiền cho thuê mặt đất, mặt nước</t>
  </si>
  <si>
    <t>Thu từ quỹ đất công ích và thu hoa lợi công sản khác</t>
  </si>
  <si>
    <t xml:space="preserve">I </t>
  </si>
  <si>
    <t>Bổ sung cân đối</t>
  </si>
  <si>
    <t>Cộng</t>
  </si>
  <si>
    <t>Quản lý nhà nước</t>
  </si>
  <si>
    <t>SỐ TIỀN</t>
  </si>
  <si>
    <t xml:space="preserve"> - Mặt trận tổ quốc</t>
  </si>
  <si>
    <t xml:space="preserve"> - Huyện đoàn</t>
  </si>
  <si>
    <t xml:space="preserve"> - Hội Phụ nữ</t>
  </si>
  <si>
    <t xml:space="preserve"> - Hội Nông dân</t>
  </si>
  <si>
    <t xml:space="preserve"> - Hội Cựu chiến binh</t>
  </si>
  <si>
    <t xml:space="preserve"> - Chi công tác người có công</t>
  </si>
  <si>
    <t>Chi đầu tư XDCB vốn trong nước</t>
  </si>
  <si>
    <t>Chi đầu tư từ nguồn thu tiền sử dụng đất</t>
  </si>
  <si>
    <t xml:space="preserve"> - Chính sách đối với người có uy tín theo QĐ 12/2018/QĐ-TTg</t>
  </si>
  <si>
    <t xml:space="preserve"> - Quỹ hỗ trợ Nông dân</t>
  </si>
  <si>
    <t>TỔNG THU NGÂN SÁCH HUYỆN</t>
  </si>
  <si>
    <t>Huyện</t>
  </si>
  <si>
    <t>Xã</t>
  </si>
  <si>
    <t>90% ĐT</t>
  </si>
  <si>
    <t>10% TX</t>
  </si>
  <si>
    <t xml:space="preserve"> + Chi phí học tập</t>
  </si>
  <si>
    <t xml:space="preserve"> + Miễn giảm học phí</t>
  </si>
  <si>
    <t>Thu cấp quyền khai thác khoáng sản, tài nguyên nước</t>
  </si>
  <si>
    <t xml:space="preserve"> - Cơ quan Trung ương cấp phép</t>
  </si>
  <si>
    <t xml:space="preserve"> - Cơ quan địa phương cấp phép</t>
  </si>
  <si>
    <t xml:space="preserve">Thu ngân sách huyện được hưởng </t>
  </si>
  <si>
    <t xml:space="preserve"> - Thu ngân sách địa phương hưởng 100%</t>
  </si>
  <si>
    <t xml:space="preserve"> - Thu ngân sách địa phương hưởng từ các khoản thu phân chia</t>
  </si>
  <si>
    <t>Chi quản lý hành chính, Đảng, Đoàn thể, hỗ trợ các hội</t>
  </si>
  <si>
    <t xml:space="preserve">Thuê đất </t>
  </si>
  <si>
    <t>Xã Mường Thín</t>
  </si>
  <si>
    <t>Xã Chiềng Sinh</t>
  </si>
  <si>
    <t>Xã Quài Cang</t>
  </si>
  <si>
    <t>Xã Mùn Chung</t>
  </si>
  <si>
    <t>Xã Mường Mùn</t>
  </si>
  <si>
    <t>Xã Phình Sáng</t>
  </si>
  <si>
    <t>Xã Chiềng Đông</t>
  </si>
  <si>
    <t>Xã Mường Khong</t>
  </si>
  <si>
    <t>Xã Rạng Đông</t>
  </si>
  <si>
    <t>Xã Nà Tòng</t>
  </si>
  <si>
    <t>Xã Ta Ma</t>
  </si>
  <si>
    <t>Xã Tỏa Tình</t>
  </si>
  <si>
    <t>Xã Pú Xi</t>
  </si>
  <si>
    <t>Xã Tênh Phông</t>
  </si>
  <si>
    <t>Xã Pú Nhung</t>
  </si>
  <si>
    <t>Xã Quài Nưa</t>
  </si>
  <si>
    <t>Xã Nà Sáy</t>
  </si>
  <si>
    <t>THU NGÂN SÁCH XÃ, THỊ TRẤN</t>
  </si>
  <si>
    <t>THU NỘI ĐỊA</t>
  </si>
  <si>
    <t>1</t>
  </si>
  <si>
    <t>2</t>
  </si>
  <si>
    <t>3</t>
  </si>
  <si>
    <t>4</t>
  </si>
  <si>
    <t>5</t>
  </si>
  <si>
    <t>6</t>
  </si>
  <si>
    <t>THU BỔ SUNG TỪ NGÂN SÁCH HUYỆN</t>
  </si>
  <si>
    <t>Bổ sung có mục tiêu</t>
  </si>
  <si>
    <t>TỔNG CHI NGÂN SÁCH XÃ, THỊ TRẤN</t>
  </si>
  <si>
    <t>CHI ĐẦU TƯ</t>
  </si>
  <si>
    <t>CHI THƯỜNG XUYÊN</t>
  </si>
  <si>
    <t>Quốc phòng</t>
  </si>
  <si>
    <t>Sự nghiệp văn hóa - thông tin</t>
  </si>
  <si>
    <t>Chi lương hưu và ĐBXH</t>
  </si>
  <si>
    <t>Sự nghiệp kinh tế</t>
  </si>
  <si>
    <t>Quản lý hành chính, đảng, đoàn thể</t>
  </si>
  <si>
    <t>DỰ PHÒNG NGÂN SÁCH</t>
  </si>
  <si>
    <t>Trong đó: - Kinh phí khen thưởng</t>
  </si>
  <si>
    <t>Chi SN giáo dục-ĐT và dạy nghề</t>
  </si>
  <si>
    <t xml:space="preserve"> - Nghị định 81/2021/NĐ-CP</t>
  </si>
  <si>
    <t xml:space="preserve"> - Hỗ trợ học sinh dân tộc rất ít người theo Nghị định 57/2017/NĐ-CP</t>
  </si>
  <si>
    <t>Biểu số 03</t>
  </si>
  <si>
    <t>Xã Quài Tở</t>
  </si>
  <si>
    <t>Biểu số 02</t>
  </si>
  <si>
    <t>Biểu số 01</t>
  </si>
  <si>
    <t>Thu từ doanh nghiệp Nhà nước trung ương</t>
  </si>
  <si>
    <t>Trong đó:  + Trung ương hưởng (70%)</t>
  </si>
  <si>
    <t xml:space="preserve">                 + Địa phương hưởng (30%)</t>
  </si>
  <si>
    <t>An ninh</t>
  </si>
  <si>
    <t>Cấp quyền</t>
  </si>
  <si>
    <t>Đấu giá</t>
  </si>
  <si>
    <t>Thu bổ sung từ ngân sách cấp trên</t>
  </si>
  <si>
    <t>Vốn đầu tư</t>
  </si>
  <si>
    <t>Chương trình mục tiêu quốc gia</t>
  </si>
  <si>
    <t>1.1</t>
  </si>
  <si>
    <t>1.2</t>
  </si>
  <si>
    <t>Dự án 1: Giải quyết tình trạng thiếu đất ở, nhà ở, đất sản xuất và nước sinh hoạt</t>
  </si>
  <si>
    <t>Hỗ trợ chuyển đổi nghề (sự nghiệp kinh tế)</t>
  </si>
  <si>
    <t>Hỗ trợ nước sinh hoạt phân tán (sự nghiệp kinh tế)</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</si>
  <si>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</si>
  <si>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 (sự nghiệp kinh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</si>
  <si>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</si>
  <si>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</si>
  <si>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</si>
  <si>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Dự án 6: Bảo tồn, phát huy giá trị văn hóa truyền thống tốt đẹp của các dân tộc thiểu số gắn với phát triển du lịch (sự nghiệp văn hóa thông tin)</t>
  </si>
  <si>
    <t>Dự án 8: Thực hiện bình đẳng và giải quyết những vấn đề cấp thiết đối với phụ nữ và trẻ em (đảm bảo xã hội)</t>
  </si>
  <si>
    <t xml:space="preserve">Dự án 9: Đầu tư phát triển nhóm dân tộc thiểu số rất ít người và nhóm dân tộc còn nhiều khó khăn </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</si>
  <si>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</si>
  <si>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</si>
  <si>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</si>
  <si>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</si>
  <si>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</si>
  <si>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2.1</t>
  </si>
  <si>
    <t>2.2</t>
  </si>
  <si>
    <t>Dự án 1: Hỗ trợ đầu tư phát triển hạ tầng kinh tế - xã hội các huyện nghèo</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</si>
  <si>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</si>
  <si>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</si>
  <si>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</si>
  <si>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</si>
  <si>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</si>
  <si>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Hỗ trợ cơ quan quản lý và các cơ sở giáo dục nghề nghiệp công lập</t>
  </si>
  <si>
    <t>Hỗ trợ địa phương đào tạo nghề cho người lao động</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</si>
  <si>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</si>
  <si>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</si>
  <si>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</si>
  <si>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</si>
  <si>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Dự án 7: Nâng cao năng lực và giám sát, đánh giá Chương trình</t>
  </si>
  <si>
    <t>Chương trình MTQG xây dựng Nông thôn mới</t>
  </si>
  <si>
    <t>Bổ sung có mục tiêu (kinh phí sự nghiệp)</t>
  </si>
  <si>
    <t>Chương trình mục tiêu phát triển lâm nghiệp bền vững</t>
  </si>
  <si>
    <t>Khoanh nuôi xúc tiến tái sinh rừng</t>
  </si>
  <si>
    <t>*</t>
  </si>
  <si>
    <t>Trong đó: - Nghị định 81/2021/NĐ-CP</t>
  </si>
  <si>
    <t xml:space="preserve">Sự nghiệp GD,ĐT &amp; dạy nghề </t>
  </si>
  <si>
    <t>Trong đó: Hỗ trợ hoạt động cho đội văn nghệ quần chúng (Theo Nghị quyết 05/2023/NQ-HĐND ngày 14/7/2023)</t>
  </si>
  <si>
    <t xml:space="preserve"> - Khoán kinh phí hoạt động các tổ chức chính trị xã hội</t>
  </si>
  <si>
    <t>Nội dung thành phần số 03</t>
  </si>
  <si>
    <t>Nội dung thành phần số 07</t>
  </si>
  <si>
    <t>Nội dung thành phần số 11</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</si>
  <si>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</si>
  <si>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</si>
  <si>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04: Triển khai Chương trình mỗi xã một sản phẩm (OCOP) gắn với lợi thế vùng miền</t>
  </si>
  <si>
    <t>Nội dung 08: Thực hiện hiệu quả Chương trình phát triển du lịch nông thôn trong xây dựng nông thôn mới</t>
  </si>
  <si>
    <t>Nội dung 05: Giữ gìn và khôi phục cảnh quan truyền thống của nông thôn Việt Nam;tập trung phát triển các mô hình thôn, xóm sáng, xanh, sạch, đẹp, an toàn; khu dân cư kiểu mẫu</t>
  </si>
  <si>
    <t xml:space="preserve"> - Ngân sách huyện hưởng</t>
  </si>
  <si>
    <t>Chương trình MTQG phát triển KT-XH vùng đồng bào dân tộc thiểu số và miền núi</t>
  </si>
  <si>
    <t xml:space="preserve">                - Hỗ trợ phát triển đất trồng lúa</t>
  </si>
  <si>
    <t xml:space="preserve"> - Kinh phí khen thưởng</t>
  </si>
  <si>
    <t>Ghi chú:</t>
  </si>
  <si>
    <t xml:space="preserve"> - Định mức phân bổ chi thường xuyên đã bao gồm: </t>
  </si>
  <si>
    <t xml:space="preserve"> + Khen thưởng theo chế độ, thông tin liên lạc, công tác phí, hội nghị, văn phòng phẩm, thanh toán dịch vụ công cộng; đi tập huấn bồi dưỡng nghiệp vụ chuyên môn, chi thực hiện việc chỉ đạo kiểm tra, chi cho công tác tuyên truyền phổ biến giáo dục pháp luật, xây dựng và hoàn thiện rà soát các văn bản quy phạm pháp luật, công tác cải cách hành chính.</t>
  </si>
  <si>
    <t xml:space="preserve"> + Các khoản kinh phí mua sắm, thay thế, sửa chữa thường xuyên tài sản, công cụ, dụng cụ, trang thiết bị, phương tiện làm việc của đơn vị.</t>
  </si>
  <si>
    <t xml:space="preserve"> + Kinh phí hỗ trợ hoạt động của Ban thanh tra nhân dân cấp xã với mức hỗ trợ 05 triệu đồng/Ban/năm.</t>
  </si>
  <si>
    <t xml:space="preserve"> + Kinh phí hoạt động của cấp ủy Đảng; kinh phí hoạt động của HĐND cấp xã; Kinh phí hoạt động của tổ chức Đảng, đoàn thể, hỗ trợ hoạt động công tác đảng theo Quyết định số 99-QĐ/TW ngày 30 tháng 5 năm 2012 của Ban Chấp hành Trung ương Khoá XI; Đại hội theo nhiệm kỳ của các tổ chức chính trị xã hội và tất cả các khoản chi khác phục vụ hoạt động thường xuyên của các cơ quan, đơn vị cấp xã.</t>
  </si>
  <si>
    <t>Ủy ban nhân dân các xã, thị trấn căn cứ vào dự toán giao và tình hình thực tế trên địa bàn trình HĐND cùng cấp quyết định cho phù hợp.</t>
  </si>
  <si>
    <t>Dự phòng và khác</t>
  </si>
  <si>
    <t>CHI CÂN ĐỐI</t>
  </si>
  <si>
    <t>CHI CÁC CHƯƠNG TRÌNH MỤC TIÊU</t>
  </si>
  <si>
    <t>Ban chỉ huy QS</t>
  </si>
  <si>
    <t>Trong đó: + Phí, lệ phí trung ương hưởng</t>
  </si>
  <si>
    <t>Tiểu dự án 2: Bồi dưỡng kiến thức dân tộc, đào tạo dự bị đại học, đại học và sau đại học đáp ứng nhu cầu nhân lực cho vùng đồng bào DTTS&amp;MN (sự nghiệp giáo dục - đào tạo và dạy nghề)</t>
  </si>
  <si>
    <t>Tiểu dự án 3: Dự án phát triển giáo dục nghề nghiệp và giải quyết việc làm cho người lao động vùng DTTS&amp;MN (sự nghiệp giáo dục - đào tạo và dạy nghề)</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</si>
  <si>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</si>
  <si>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</si>
  <si>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Tiểu dự án 1: Phát triển giáo dục nghề nghiệp vùng nghèo, vùng khó khăn (sự nghiệp giáo dục - đào tạo và dạy nghề)</t>
  </si>
  <si>
    <t>Tiểu dự án 1: Giảm nghèo về thông tin (sự nghiệp văn hóa thông tin)</t>
  </si>
  <si>
    <t>Tiểu dự án 2: Truyền thông về giảm nghèo đa chiều  (sự nghiệp văn hóa thông tin)</t>
  </si>
  <si>
    <t>Tiểu dự án 1: Nâng cao năng lực thực hiện Chương trình  (sự nghiệp giáo dục - đào tạo và dạy nghề)</t>
  </si>
  <si>
    <t>Tiểu dự án 2: Giám sát, đánh giá  (sự nghiệp giáo dục - đào tạo và dạy nghề)</t>
  </si>
  <si>
    <t xml:space="preserve"> - Ngân sách trung ương, ngân sách tỉnh hưởng</t>
  </si>
  <si>
    <t xml:space="preserve"> Trong đó: - Hỗ trợ theo Nghị định 105/2020/NĐ-CP</t>
  </si>
  <si>
    <t xml:space="preserve"> - Hỗ trợ học sinh bán trú, trường PTDT bán trú theo Nghị định 116/2016/NĐ-CP</t>
  </si>
  <si>
    <t xml:space="preserve"> - Chính sách giáo dục với người  khuyết tật</t>
  </si>
  <si>
    <t xml:space="preserve"> - Kinh phí đo đạc, đăng ký đất đai, lập cơ sở dữ liệu hồ sơ địa chính và cấp GCNQSD đất (Từ 10% thu tiền sử dụng đất, tiền thuê đất)</t>
  </si>
  <si>
    <t xml:space="preserve"> - Phòng giao dịch ngân hàng chính sách xã hội huyện (Vốn nhận ủy thác tại địa phương)</t>
  </si>
  <si>
    <t>Trong đó: Hỗ trợ phát triển đất trồng lúa</t>
  </si>
  <si>
    <t>Trong đó: - Miễn thu thủy lợi phí</t>
  </si>
  <si>
    <t>Tên công trình</t>
  </si>
  <si>
    <t>Tổng mức đầu tư</t>
  </si>
  <si>
    <t>Ghi chú</t>
  </si>
  <si>
    <t>Sự nghiệp kinh tế khác</t>
  </si>
  <si>
    <t>TỔNG CỘNG</t>
  </si>
  <si>
    <t>Sửa chữa NSH bản Mý Làng A, Mý Làng B, bản Khua Trá xã Phình Sáng</t>
  </si>
  <si>
    <t>Thị trấn Tuần Giáo</t>
  </si>
  <si>
    <t>Sửa chữa đường Tuần Giáo - Tênh Phông</t>
  </si>
  <si>
    <t>Sửa chữa đường nội bản Thín A</t>
  </si>
  <si>
    <t>Sửa chữa đường vào khu tái định cư Phiêng Xanh</t>
  </si>
  <si>
    <t>Sửa chữa đường nội bản Nong Liếng</t>
  </si>
  <si>
    <t>Sửa chữa đường lên trường Tiểu học + THCS Chiềng Sinh, Điểm trường TH Ban Mai</t>
  </si>
  <si>
    <t>Sửa chữa nước sinh hoạt xã Mùn Chung</t>
  </si>
  <si>
    <t>Sự nhiệp văn hóa</t>
  </si>
  <si>
    <t>Sửa chữa Nhà văn hóa bản Băng Sản</t>
  </si>
  <si>
    <t>Đường vào khu sản xuất bản Lồng xã Tỏa Tình</t>
  </si>
  <si>
    <t>Sửa chữa kênh mương bản Ta Lếch, xã Mùn Chung</t>
  </si>
  <si>
    <t>Nâng cấp sửa chữa Thủy lợi Pá Tong 2 xã Nà Tòng</t>
  </si>
  <si>
    <t>PHÒNG GIÁO DỤC VÀ ĐÀO TẠO</t>
  </si>
  <si>
    <t>TT</t>
  </si>
  <si>
    <t xml:space="preserve">Địa điểm xây dựng </t>
  </si>
  <si>
    <t>Duy tu, sửa chữa Trường Mầm non Tênh Phông</t>
  </si>
  <si>
    <t>xã Tênh Phông</t>
  </si>
  <si>
    <t>Duy tu, sửa chữa Trường Mầm non Quài Cang</t>
  </si>
  <si>
    <t>Duy tu, sửa chữa Trường Mầm non Rạng Đông</t>
  </si>
  <si>
    <t>Duy tu, sửa chữa Trường Mầm non Sơn Ca</t>
  </si>
  <si>
    <t>Duy tu, sửa chữa Trường Mầm non Pú Nhung</t>
  </si>
  <si>
    <t>Duy tu, sửa chữa Trường Mầm non Tỏa Tình</t>
  </si>
  <si>
    <t>Duy tu, sửa chữa Trường Tiểu học Quài Tở</t>
  </si>
  <si>
    <t>Duy tu, sửa chữa Trường Tiểu học Chiềng Sinh</t>
  </si>
  <si>
    <t>Duy tu, sửa chữa Trường Tiểu học Bình Minh</t>
  </si>
  <si>
    <t>Duy tu, sửa chữa Trường THCS Rạng Đông</t>
  </si>
  <si>
    <t>Kinh phí thực hiện nhiệm vụ đảm bảo trật tự an toàn giao thông</t>
  </si>
  <si>
    <t>GIAO DỰ TOÁN THU NGÂN SÁCH NĂM 2025</t>
  </si>
  <si>
    <t>(Kèm theo Quyết đinh số 1801/QĐ-UBND ngày 20 tháng 12 năm 2024 của UBND huyện Tuần Giáo)</t>
  </si>
  <si>
    <t>Thu từ doanh nghiệp Nhà nước địa phương</t>
  </si>
  <si>
    <t>Thuế tài nguyên</t>
  </si>
  <si>
    <t>Thuế giá trị gia tăng</t>
  </si>
  <si>
    <t>Thuế thu nhập doanh nghiệp</t>
  </si>
  <si>
    <t>Thuế tiêu thụ đặc biệt</t>
  </si>
  <si>
    <t>Trong đó: - Phí, lệ phí trung ương hưởng</t>
  </si>
  <si>
    <t xml:space="preserve">                - Phí BVMT khai thác khoáng sản</t>
  </si>
  <si>
    <t xml:space="preserve">                - Phí BVMT đối với nước thải</t>
  </si>
  <si>
    <t>Trong đó: Ghi thu, ghi chi tiền bồi thường gải phóng mặt bằng nhà đầu tư ứng trước</t>
  </si>
  <si>
    <t>GIAO DỰ TOÁN CHI NGÂN SÁCH NĂM 2025</t>
  </si>
  <si>
    <t>Ban QLDA và PTQĐ</t>
  </si>
  <si>
    <t>D=1+..+23</t>
  </si>
  <si>
    <t>Ghi thu, ghi chi tiền bồi thường gải phóng mặt bằng nhà đầu tư ứng trước</t>
  </si>
  <si>
    <t xml:space="preserve"> - Hỗ trợ phát triển đất trồng lúa</t>
  </si>
  <si>
    <t xml:space="preserve"> Trong đó: - Tiền điện; Sửa chữa duy tu, bảo dưỡng đường điện, bóng điện …</t>
  </si>
  <si>
    <t xml:space="preserve"> - Duy trì, chăm sóc cây xanh</t>
  </si>
  <si>
    <t xml:space="preserve"> - Điều chỉnh quy hoạch chung thị trấn Tuần Giáo đến năm 2040</t>
  </si>
  <si>
    <t xml:space="preserve"> - Chế độ, chính sách cho nhân viên thú y xã và khuyến nông viên cấp xã</t>
  </si>
  <si>
    <t xml:space="preserve"> - Chính sách bảo trợ xã hội theo NĐ 20/2021/NĐ-CP</t>
  </si>
  <si>
    <t xml:space="preserve"> - Hỗ trợ tiền điện</t>
  </si>
  <si>
    <t xml:space="preserve"> Trong đó: -  Chi thường xuyên khác</t>
  </si>
  <si>
    <t xml:space="preserve"> - Hỗ trợ Liên đoàn Lao động huyện (Hội nghị điển hình tiên tiến CNVCLĐ)</t>
  </si>
  <si>
    <t>Chương trình MTQG giảm nghèo bền vững</t>
  </si>
  <si>
    <t>Chi thực hiện một số mục tiêu, nhiệm vụ và các chương trình mục tiêu (vốn sự nghiệp)</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</si>
  <si>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t>
  </si>
  <si>
    <t xml:space="preserve"> </t>
  </si>
  <si>
    <t>Thu từ tiền sử dụng đất</t>
  </si>
  <si>
    <t>Thu từ quỹ đất công ích và đất công</t>
  </si>
  <si>
    <t>Chi đầu tư XDCB từ nguồn thu tiền sử dụng đất</t>
  </si>
  <si>
    <t>Trong đó: Huấn luyện dân quân tự vệ (Lực lượng tại chỗ và lực lượng cơ động do cấp xã tổ chức huấn luyện chi chế độ thoát ly sản xuất 149.000 đồng/ người/ ngày; Tiền ăn 65.000 đồng/ người/ ngày)</t>
  </si>
  <si>
    <t>Trong đó: Chế độ phụ cấp hàng tháng đối với người tham gia lực lượng an ninh trật tự ở cơ sở (Theo Nghị quyết 03/2024/NQ-HĐND ngày 18/6/2024)</t>
  </si>
  <si>
    <t>Trong đó: - Chi thường xuyên theo định mức (Đã trừ 10% tiết kiệm để cải các tiền lương)</t>
  </si>
  <si>
    <t>- Quỹ tiền thưởng</t>
  </si>
  <si>
    <t>- Biên soạn cuốn Lịch sử Đảng bộ xã</t>
  </si>
  <si>
    <t>IV</t>
  </si>
  <si>
    <t>CHƯƠNG TRÌNH MỤC TIÊU</t>
  </si>
  <si>
    <t>Chương trình mục tiêu quốc gia phát triển kinh tế - xã hội vùng đồng bào dân tộc thiểu số và miền núi</t>
  </si>
  <si>
    <t>Chương trình mục tiêu quốc gia giảm nghèo bền vững</t>
  </si>
  <si>
    <t>1.3</t>
  </si>
  <si>
    <t>Chương trình mục tiêu quốc gia xây dựng nông thôn mới</t>
  </si>
  <si>
    <t xml:space="preserve"> - Thực hiện tiền lương cơ sở 2,34 triệu đồng/ tháng; đã bao gồm quỹ tiền thưởng theo Nghị định số 73/2024/NĐ-CP.</t>
  </si>
  <si>
    <t xml:space="preserve"> - Bao gồm 10% tiết kiệm năm 2025 để thực hiện cải cách tiền lương 10.129 triệu đồng.</t>
  </si>
  <si>
    <t xml:space="preserve"> - Sử dụng 10% số thu tiền sử dụng đất, tiền thuê đất huyện hưởng theo quy định tại Quyết định số 191/QĐ-TTg ngày 08/2/2018 của Thủ tướng Chính phủ (nhập dự toán theo thực tế phát sinh).</t>
  </si>
  <si>
    <t>Công trình tiếp chi năm 2024</t>
  </si>
  <si>
    <t>Công trình khởi công mới 2025</t>
  </si>
  <si>
    <t>Duy tu, sửa chữa các điểm trường Mầm non Quài Nưa</t>
  </si>
  <si>
    <t>Duy tu, sửa chữa các điểm trường Mầm non Mùn Chung</t>
  </si>
  <si>
    <t>Duy tu, sửa chữa trường MN Pú Xi</t>
  </si>
  <si>
    <t>Pú Xi</t>
  </si>
  <si>
    <t>Duy tu, sửa chữa các điểm trường TH Ta Ma</t>
  </si>
  <si>
    <t>Ta Ma</t>
  </si>
  <si>
    <t>Duy tu, sửa chữa các điểm trường TH Khong Hin và MN Khong Hin</t>
  </si>
  <si>
    <t>Mường Khong</t>
  </si>
  <si>
    <t>Duy tu, sửa chữa trường PTDTBT TH Rạng Đông</t>
  </si>
  <si>
    <t>Duy tu, sửa chữa trường TH số 1 Thị trấn</t>
  </si>
  <si>
    <t>Thị trấn</t>
  </si>
  <si>
    <t>Duy tu, sửa chữa trường TH Pú Nhung</t>
  </si>
  <si>
    <t>xã Pú Nhung</t>
  </si>
  <si>
    <t>Duy tu, sửa chữa trường TH Xuân Ban</t>
  </si>
  <si>
    <t>Duy tu, sửa chữa trường TH Quài Cang 2</t>
  </si>
  <si>
    <t>Quài Cang</t>
  </si>
  <si>
    <t>Duy tu, sửa chữa trường THCS Vừ A Dính</t>
  </si>
  <si>
    <t>Pú Nhung</t>
  </si>
  <si>
    <t>Duy tu, sửa chữa trường PTDT BT THCS Mùn Chung</t>
  </si>
  <si>
    <t>Lũy kế khối lượng thực hiện</t>
  </si>
  <si>
    <t>Dự toán giao năm 2025</t>
  </si>
  <si>
    <t>TMĐT</t>
  </si>
  <si>
    <t>KHV đã giao đến 30/11/2024</t>
  </si>
  <si>
    <t>Tổng</t>
  </si>
  <si>
    <t>KHV đến 31/12/2023</t>
  </si>
  <si>
    <t>KHV năm 2024</t>
  </si>
  <si>
    <t>Ban QLDA &amp; PTQĐ</t>
  </si>
  <si>
    <t>Nâng cấp, sửa chữa thủy lợi Chiềng Ban xã Mùn Chung</t>
  </si>
  <si>
    <t>Trả nợ sau QT</t>
  </si>
  <si>
    <t>Tiếp chi</t>
  </si>
  <si>
    <t>Kênh thủy lợi Nậm Chăn - Ná Lếch xã Chiềng Đông</t>
  </si>
  <si>
    <t>Lũy kế khối lượng hoàn thành</t>
  </si>
  <si>
    <t>Lũy kế vốn đã bố trí</t>
  </si>
  <si>
    <t>Trả nợ sau quyết toán</t>
  </si>
  <si>
    <t>Sự nghiệp giao thông</t>
  </si>
  <si>
    <t>Ban QLDA và Phát triển quỹ đất</t>
  </si>
  <si>
    <t xml:space="preserve">Nâng cấp đường vào bản Gia Bọp </t>
  </si>
  <si>
    <t>Sửa chữa hư hỏng nền mặt đường, rãnh thoát nước và công trình phòng hộ công trình Nà Sáy - Mường Thín</t>
  </si>
  <si>
    <t>Sửa chữa đường từ ngầm bản Mu - bản Cuông và đường vào bản Sái Trong</t>
  </si>
  <si>
    <t>Sửa chữa kênh thủy lợi Ná Hốc, xã Quài Tở</t>
  </si>
  <si>
    <t>Phòng Kinh tế và Hạ Tầng</t>
  </si>
  <si>
    <t>Sửa chữa đường vào bản Nà Tòng</t>
  </si>
  <si>
    <t>Sửa chữa đường bản Co En, bản Ta Lếch, bản Bó Lếch và khu trung tâm xã Mùn Chung</t>
  </si>
  <si>
    <t>Sửa chữa mặt đường + Kè bảo vệ nền đường lên Nghĩa trang nhân dân thị trấn Tuần Giáo</t>
  </si>
  <si>
    <t>Chi quản lý hành chính</t>
  </si>
  <si>
    <t xml:space="preserve">Sửa chữa Trụ Sở + Nhà Văn hoá, xã Mường Thín </t>
  </si>
  <si>
    <t>Sửa chữa Trụ Sở xã Chiềng Đông</t>
  </si>
  <si>
    <t>Sửa chữa Trụ Sở xã Nà Tòng</t>
  </si>
  <si>
    <t>Sửa chữa đường Mường Thín - Mường Mùn (Giai đoạn 1)</t>
  </si>
  <si>
    <t>Sửa chữa NSH bản Huổi Anh xã Tênh Phông</t>
  </si>
  <si>
    <t>Sửa chữa, thay thế hệ thống đèn chiếu sáng, trang trí khu vực thị trấn Tuần Giáo</t>
  </si>
  <si>
    <t>Kế hoạch vốn năm 2025</t>
  </si>
  <si>
    <t>Trong đó: - Hỗ trợ SXNN</t>
  </si>
  <si>
    <t xml:space="preserve"> - Thực hiện chính sách tiền lương theo mức lương cơ sở 2,34 triệu đồng.</t>
  </si>
  <si>
    <t>Trong đó: Bổ sung cải cách tiền lương</t>
  </si>
  <si>
    <t xml:space="preserve"> - Đã bao gồm 10% tiết kiệm năm 2025 để thực hiện cải cách tiền lương đến mức lương cơ sở 2,34 triệu đồng/ tháng</t>
  </si>
  <si>
    <t>GIAO DỰ TOÁN THU, CHI NGÂN SÁCH XÃ, TH TRẤN NĂM 2025</t>
  </si>
  <si>
    <t>Khối lượng thực hiện</t>
  </si>
  <si>
    <t>Giá trị giải ngân</t>
  </si>
  <si>
    <t>Lũy kế KLTH</t>
  </si>
  <si>
    <t>Lũy kế GTGN</t>
  </si>
  <si>
    <t>TÌNH HÌNH THỰC HIỆN, GIẢI NGÂN VỐN SỰ NGHIỆP KINH TẾ NĂM 2025</t>
  </si>
  <si>
    <t>TÌNH HÌNH THỰC HIỆN, GIẢI NGÂN VỐN SỰ NGHIỆP GIÁO DỤC NĂM 2025</t>
  </si>
  <si>
    <t>TÌNH HÌNH THỰC HIỆN, GIẢI NGÂN VỐN HỖ TRỢ ĐẤT TRỒNG LÚA NĂM 2025</t>
  </si>
  <si>
    <t>Đơn vị: Triệu đồng</t>
  </si>
  <si>
    <t>Nguồn vốn</t>
  </si>
  <si>
    <t>Năm 2022</t>
  </si>
  <si>
    <t>Kế hoạch vốn năm 2025</t>
  </si>
  <si>
    <t>Tỷ lệ giải ngân (%)</t>
  </si>
  <si>
    <t xml:space="preserve">Kế hoạch vốn do TTgCP giao  </t>
  </si>
  <si>
    <t xml:space="preserve">Kế hoạch do HĐND tỉnh thông qua </t>
  </si>
  <si>
    <t>Thực hiện đến 31/10/2022</t>
  </si>
  <si>
    <t>Ước thực hiện đến 31/01/2023</t>
  </si>
  <si>
    <t>TỔNG SỐ</t>
  </si>
  <si>
    <t xml:space="preserve">Giá trị giải ngân 
</t>
  </si>
  <si>
    <t xml:space="preserve">Sự nghiệp kinh tế </t>
  </si>
  <si>
    <t>Hỗ trợ đất lúa</t>
  </si>
  <si>
    <t>Biểu 01</t>
  </si>
  <si>
    <t>Biểu 02</t>
  </si>
  <si>
    <t>Biểu 03</t>
  </si>
  <si>
    <t>Nâng cấp đường bản Hua Mức 3 - Trung tâm xã (Giai đoạn 2)</t>
  </si>
  <si>
    <t>Sửa chữa đường bản Xuân Tươi - bản Hốc Hỏm, xã Mùn Chung</t>
  </si>
  <si>
    <t>Sửa chữa đường bản Cản - bản Phủ xã Quài Cang</t>
  </si>
  <si>
    <t>Nâng cấp đường vào bản Hua Ca - Thẳm Pao xã Quài Tở (giai đoạn 1)</t>
  </si>
  <si>
    <t>Sự nghiệp thủy lợi</t>
  </si>
  <si>
    <t>Hệ thống tưới ẩm cây ăn quả</t>
  </si>
  <si>
    <t>SC kênh thủy lợi Mương Khinh, Mương Hới, Hới Nọ, Xuân Ban xã Quài Tở; Sửa chữa thủy lợi bản Mường 1 - xã Mường Mùn</t>
  </si>
  <si>
    <t>Xây dựng cơ sở hạ tầng khu đấu giá QSD đất khu trung tâm xã Chiềng Đông</t>
  </si>
  <si>
    <t>Sửa chữa NSH bản Đông Liếng, xã Mường Thín</t>
  </si>
  <si>
    <t>V</t>
  </si>
  <si>
    <t>Duy tu, sửa chữa trường PTDT BT THCS Ta Ma</t>
  </si>
  <si>
    <t>Duy tu, sửa chữa trường PTDT BT tiểu học Nậm Din</t>
  </si>
  <si>
    <t>Ước KLTH từ 01/01/2025 đến 30/6/2025</t>
  </si>
  <si>
    <t>Ước giải ngân từ 01/01/2025 đến 30/6/2025</t>
  </si>
  <si>
    <t>CT chờ QT</t>
  </si>
  <si>
    <t xml:space="preserve">TÌNH HÌNH THỰC HIỆN VỐN SỰ NGHIỆP CÓ TÍNH CHẤT ĐẦU TƯ THÁNG 6 NĂM 2025, HUYỆN TUẦN GIÁO </t>
  </si>
  <si>
    <t>(Kèm theo Báo cáo số                 /BC-UBND ngày            tháng 6 năm 2025 của UBND huyện Tuần Giáo)</t>
  </si>
  <si>
    <t>BIỂU TỔNG HỢP - PHỤ LỤC SỐ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</si>
</sst>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_(* \(#,##0.00\);_(* &quot;-&quot;??_);_(@_)"/>
    <numFmt numFmtId="164" formatCode="_-* #,##0.00\ _₫_-;\-* #,##0.00\ _₫_-;_-* &quot;-&quot;??\ _₫_-;_-@_-"/>
    <numFmt numFmtId="165" formatCode="_-* #,##0_-;\-* #,##0_-;_-* &quot;-&quot;_-;_-@_-"/>
    <numFmt numFmtId="166" formatCode="_-* #,##0.00_-;\-* #,##0.00_-;_-* &quot;-&quot;??_-;_-@_-"/>
    <numFmt numFmtId="167" formatCode="_(* #,##0_);_(* \(#,##0\);_(* &quot;-&quot;??_);_(@_)"/>
    <numFmt numFmtId="168" formatCode="0.000%"/>
    <numFmt numFmtId="169" formatCode="&quot;$&quot;#,##0;[Red]\-&quot;$&quot;#,##0"/>
    <numFmt numFmtId="170" formatCode="_-&quot;$&quot;* #,##0_-;\-&quot;$&quot;* #,##0_-;_-&quot;$&quot;* &quot;-&quot;_-;_-@_-"/>
    <numFmt numFmtId="171" formatCode="_-&quot;$&quot;* #,##0.00_-;\-&quot;$&quot;* #,##0.00_-;_-&quot;$&quot;* &quot;-&quot;??_-;_-@_-"/>
    <numFmt numFmtId="172" formatCode="00.000"/>
    <numFmt numFmtId="173" formatCode="&quot;￥&quot;#,##0;&quot;￥&quot;\-#,##0"/>
    <numFmt numFmtId="174" formatCode="#,##0\ &quot;DM&quot;;\-#,##0\ &quot;DM&quot;"/>
    <numFmt numFmtId="175" formatCode="\$#,##0\ ;\(\$#,##0\)"/>
    <numFmt numFmtId="176" formatCode="&quot;\&quot;#,##0;[Red]&quot;\&quot;&quot;\&quot;\-#,##0"/>
    <numFmt numFmtId="177" formatCode="&quot;\&quot;#,##0.00;[Red]&quot;\&quot;&quot;\&quot;&quot;\&quot;&quot;\&quot;&quot;\&quot;&quot;\&quot;\-#,##0.00"/>
    <numFmt numFmtId="178" formatCode="0.00_)"/>
    <numFmt numFmtId="179" formatCode="#,##0\ &quot;F&quot;;[Red]\-#,##0\ &quot;F&quot;"/>
    <numFmt numFmtId="180" formatCode="#,##0.00\ &quot;F&quot;;\-#,##0.00\ &quot;F&quot;"/>
    <numFmt numFmtId="181" formatCode="#,##0.00\ &quot;F&quot;;[Red]\-#,##0.00\ &quot;F&quot;"/>
    <numFmt numFmtId="182" formatCode="_-* #,##0\ &quot;F&quot;_-;\-* #,##0\ &quot;F&quot;_-;_-* &quot;-&quot;\ &quot;F&quot;_-;_-@_-"/>
    <numFmt numFmtId="183" formatCode="_(* #,##0.0000_);_(* \(#,##0.0000\);_(* &quot;-&quot;??_);_(@_)"/>
    <numFmt numFmtId="184" formatCode="_(* #,##0.0_);_(* \(#,##0.0\);_(* &quot;-&quot;?_);_(@_)"/>
    <numFmt numFmtId="185" formatCode="_-* #,##0_-;\-* #,##0_-;_-* &quot;-&quot;??_-;_-@_-"/>
    <numFmt numFmtId="186" formatCode="0.0"/>
  </numFmts>
  <fonts count="64">
    <font>
      <sz val="10"/>
      <name val="Arial"/>
    </font>
    <font>
      <sz val="10"/>
      <name val="Arial"/>
      <family val="2"/>
    </font>
    <font>
      <sz val="10"/>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sz val="12"/>
      <name val="Times New Roman"/>
      <family val="1"/>
    </font>
    <font>
      <sz val="14"/>
      <name val="Times New Roman"/>
      <family val="1"/>
    </font>
    <font>
      <sz val="11"/>
      <name val="Times New Roman"/>
      <family val="1"/>
    </font>
    <font>
      <sz val="10"/>
      <name val="Times New Roman"/>
      <family val="1"/>
    </font>
    <font>
      <b/>
      <sz val="12"/>
      <name val="Times New Roman"/>
      <family val="1"/>
    </font>
    <font>
      <i/>
      <sz val="12"/>
      <name val="Times New Roman"/>
      <family val="1"/>
    </font>
    <font>
      <sz val="14"/>
      <name val="Times New Roman"/>
      <family val="1"/>
    </font>
    <font>
      <sz val="9"/>
      <name val="Times New Roman"/>
      <family val="1"/>
    </font>
    <font>
      <sz val="8"/>
      <name val="Arial"/>
      <family val="2"/>
    </font>
    <font>
      <sz val="12"/>
      <name val=".VnTime"/>
      <family val="2"/>
    </font>
    <font>
      <b/>
      <sz val="11"/>
      <name val="Times New Roman"/>
      <family val="1"/>
    </font>
    <font>
      <b/>
      <sz val="14"/>
      <name val="Times New Roman"/>
      <family val="1"/>
    </font>
    <font>
      <b/>
      <sz val="9"/>
      <name val="Times New Roman"/>
      <family val="1"/>
    </font>
    <font>
      <b/>
      <sz val="8"/>
      <name val="Times New Roman"/>
      <family val="1"/>
    </font>
    <font>
      <b/>
      <u/>
      <sz val="11"/>
      <name val="Times New Roman"/>
      <family val="1"/>
    </font>
    <font>
      <b/>
      <u/>
      <sz val="9"/>
      <name val="Times New Roman"/>
      <family val="1"/>
    </font>
    <font>
      <u/>
      <sz val="12"/>
      <name val="Times New Roman"/>
      <family val="1"/>
    </font>
    <font>
      <u/>
      <sz val="9"/>
      <name val="Times New Roman"/>
      <family val="1"/>
    </font>
    <font>
      <sz val="9"/>
      <color indexed="81"/>
      <name val="Tahoma"/>
      <family val="2"/>
    </font>
    <font>
      <b/>
      <sz val="9"/>
      <color indexed="81"/>
      <name val="Tahoma"/>
      <family val="2"/>
    </font>
    <font>
      <sz val="10"/>
      <name val="Times New Roman"/>
      <family val="1"/>
      <charset val="163"/>
    </font>
    <font>
      <b/>
      <sz val="10"/>
      <name val="Times New Roman"/>
      <family val="1"/>
    </font>
    <font>
      <i/>
      <sz val="9"/>
      <name val="Times New Roman"/>
      <family val="1"/>
    </font>
    <font>
      <sz val="8"/>
      <name val="Times New Roman"/>
      <family val="1"/>
    </font>
    <font>
      <i/>
      <sz val="13"/>
      <name val="Times New Roman"/>
      <family val="1"/>
    </font>
    <font>
      <sz val="11"/>
      <color indexed="8"/>
      <name val="Calibri"/>
      <family val="2"/>
    </font>
    <font>
      <b/>
      <sz val="7"/>
      <name val="Times New Roman"/>
      <family val="1"/>
    </font>
    <font>
      <b/>
      <sz val="14"/>
      <color indexed="81"/>
      <name val="Tahoma"/>
      <family val="2"/>
    </font>
    <font>
      <b/>
      <sz val="13"/>
      <name val="Times New Roman"/>
      <family val="1"/>
    </font>
    <font>
      <b/>
      <sz val="12"/>
      <color theme="1"/>
      <name val="Times New Roman"/>
      <family val="1"/>
    </font>
    <font>
      <sz val="12"/>
      <name val="Times New Roman"/>
      <family val="2"/>
      <charset val="163"/>
    </font>
    <font>
      <sz val="14"/>
      <name val="Times New Roman"/>
      <family val="2"/>
      <charset val="163"/>
    </font>
    <font>
      <sz val="12"/>
      <color theme="1"/>
      <name val="Times New Roman"/>
      <family val="1"/>
    </font>
    <font>
      <i/>
      <sz val="12"/>
      <color theme="1"/>
      <name val="Times New Roman"/>
      <family val="1"/>
    </font>
    <font>
      <sz val="12"/>
      <color theme="1"/>
      <name val="Times New Roman"/>
      <family val="2"/>
      <charset val="163"/>
    </font>
    <font>
      <b/>
      <i/>
      <sz val="12"/>
      <name val="Times New Roman"/>
      <family val="1"/>
    </font>
    <font>
      <sz val="10"/>
      <name val="Times New Roman"/>
      <family val="2"/>
      <charset val="163"/>
    </font>
    <font>
      <b/>
      <sz val="13"/>
      <name val="Times New Roman"/>
      <family val="2"/>
      <charset val="163"/>
    </font>
    <font>
      <i/>
      <sz val="12"/>
      <name val="Times New Roman"/>
      <family val="2"/>
      <charset val="163"/>
    </font>
    <font>
      <i/>
      <sz val="13"/>
      <name val="Times New Roman"/>
      <family val="2"/>
      <charset val="163"/>
    </font>
    <font>
      <b/>
      <sz val="12"/>
      <name val="Times New Roman"/>
      <family val="2"/>
      <charset val="163"/>
    </font>
    <font>
      <b/>
      <sz val="14"/>
      <color theme="1"/>
      <name val="Times New Roman"/>
      <family val="1"/>
    </font>
    <font>
      <b/>
      <sz val="11"/>
      <color theme="1"/>
      <name val="Times New Roman"/>
      <family val="1"/>
    </font>
    <font>
      <b/>
      <u/>
      <sz val="12"/>
      <color theme="1"/>
      <name val="Times New Roman"/>
      <family val="1"/>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7">
    <xf numFmtId="0" fontId="0" fillId="0" borderId="0"/>
    <xf numFmtId="177" fontId="2" fillId="0" borderId="0" applyFont="0" applyFill="0" applyBorder="0" applyAlignment="0" applyProtection="0"/>
    <xf numFmtId="0" fontId="3" fillId="0" borderId="0" applyFont="0" applyFill="0" applyBorder="0" applyAlignment="0" applyProtection="0"/>
    <xf numFmtId="176" fontId="2" fillId="0" borderId="0" applyFont="0" applyFill="0" applyBorder="0" applyAlignment="0" applyProtection="0"/>
    <xf numFmtId="40" fontId="3" fillId="0" borderId="0" applyFont="0" applyFill="0" applyBorder="0" applyAlignment="0" applyProtection="0"/>
    <xf numFmtId="38" fontId="3" fillId="0" borderId="0" applyFont="0" applyFill="0" applyBorder="0" applyAlignment="0" applyProtection="0"/>
    <xf numFmtId="10" fontId="2" fillId="0" borderId="0" applyFont="0" applyFill="0" applyBorder="0" applyAlignment="0" applyProtection="0"/>
    <xf numFmtId="0" fontId="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6" fillId="0" borderId="1" applyNumberFormat="0" applyAlignment="0" applyProtection="0">
      <alignment horizontal="left" vertical="center"/>
    </xf>
    <xf numFmtId="0" fontId="6" fillId="0" borderId="2">
      <alignment horizontal="left" vertical="center"/>
    </xf>
    <xf numFmtId="0" fontId="7" fillId="0" borderId="0" applyNumberFormat="0" applyFill="0" applyBorder="0" applyAlignment="0" applyProtection="0"/>
    <xf numFmtId="0" fontId="6" fillId="0" borderId="0" applyNumberFormat="0" applyFill="0" applyBorder="0" applyAlignment="0" applyProtection="0"/>
    <xf numFmtId="0" fontId="25" fillId="0" borderId="0"/>
    <xf numFmtId="0" fontId="8" fillId="0" borderId="0" applyNumberFormat="0" applyFont="0" applyFill="0" applyAlignment="0"/>
    <xf numFmtId="178" fontId="9" fillId="0" borderId="0"/>
    <xf numFmtId="0" fontId="2" fillId="0" borderId="0"/>
    <xf numFmtId="0" fontId="28" fillId="0" borderId="0"/>
    <xf numFmtId="0" fontId="39" fillId="0" borderId="0"/>
    <xf numFmtId="0" fontId="19" fillId="0" borderId="0"/>
    <xf numFmtId="0" fontId="28" fillId="0" borderId="0"/>
    <xf numFmtId="0" fontId="19" fillId="0" borderId="0"/>
    <xf numFmtId="181" fontId="10" fillId="0" borderId="3">
      <alignment horizontal="right" vertical="center"/>
    </xf>
    <xf numFmtId="0" fontId="2" fillId="0" borderId="4" applyNumberFormat="0" applyFont="0" applyFill="0" applyAlignment="0" applyProtection="0"/>
    <xf numFmtId="182" fontId="10" fillId="0" borderId="3">
      <alignment horizontal="center"/>
    </xf>
    <xf numFmtId="179" fontId="10" fillId="0" borderId="0"/>
    <xf numFmtId="180" fontId="10" fillId="0" borderId="5"/>
    <xf numFmtId="0" fontId="18" fillId="0" borderId="0" applyFont="0" applyFill="0" applyBorder="0" applyAlignment="0" applyProtection="0"/>
    <xf numFmtId="0" fontId="18" fillId="0" borderId="0" applyFont="0" applyFill="0" applyBorder="0" applyAlignment="0" applyProtection="0"/>
    <xf numFmtId="0" fontId="19" fillId="0" borderId="0">
      <alignment vertical="center"/>
    </xf>
    <xf numFmtId="40" fontId="11" fillId="0" borderId="0" applyFont="0" applyFill="0" applyBorder="0" applyAlignment="0" applyProtection="0"/>
    <xf numFmtId="38"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9" fontId="12" fillId="0" borderId="0" applyFont="0" applyFill="0" applyBorder="0" applyAlignment="0" applyProtection="0"/>
    <xf numFmtId="0" fontId="13" fillId="0" borderId="0"/>
    <xf numFmtId="174" fontId="15" fillId="0" borderId="0" applyFont="0" applyFill="0" applyBorder="0" applyAlignment="0" applyProtection="0"/>
    <xf numFmtId="168" fontId="15" fillId="0" borderId="0" applyFont="0" applyFill="0" applyBorder="0" applyAlignment="0" applyProtection="0"/>
    <xf numFmtId="173" fontId="15" fillId="0" borderId="0" applyFont="0" applyFill="0" applyBorder="0" applyAlignment="0" applyProtection="0"/>
    <xf numFmtId="172" fontId="15" fillId="0" borderId="0" applyFont="0" applyFill="0" applyBorder="0" applyAlignment="0" applyProtection="0"/>
    <xf numFmtId="0" fontId="16" fillId="0" borderId="0"/>
    <xf numFmtId="0" fontId="8" fillId="0" borderId="0"/>
    <xf numFmtId="165" fontId="14" fillId="0" borderId="0" applyFont="0" applyFill="0" applyBorder="0" applyAlignment="0" applyProtection="0"/>
    <xf numFmtId="166" fontId="14" fillId="0" borderId="0" applyFont="0" applyFill="0" applyBorder="0" applyAlignment="0" applyProtection="0"/>
    <xf numFmtId="170" fontId="14" fillId="0" borderId="0" applyFont="0" applyFill="0" applyBorder="0" applyAlignment="0" applyProtection="0"/>
    <xf numFmtId="169" fontId="17" fillId="0" borderId="0" applyFont="0" applyFill="0" applyBorder="0" applyAlignment="0" applyProtection="0"/>
    <xf numFmtId="171" fontId="14" fillId="0" borderId="0" applyFont="0" applyFill="0" applyBorder="0" applyAlignment="0" applyProtection="0"/>
    <xf numFmtId="43" fontId="19" fillId="0" borderId="0" applyFont="0" applyFill="0" applyBorder="0" applyAlignment="0" applyProtection="0"/>
    <xf numFmtId="0" fontId="44" fillId="0" borderId="0"/>
    <xf numFmtId="43" fontId="20" fillId="0" borderId="0" applyFont="0" applyFill="0" applyBorder="0" applyAlignment="0" applyProtection="0"/>
    <xf numFmtId="0" fontId="1" fillId="0" borderId="0"/>
    <xf numFmtId="0" fontId="1" fillId="0" borderId="0"/>
    <xf numFmtId="0" fontId="1" fillId="0" borderId="0"/>
    <xf numFmtId="164" fontId="53" fillId="0" borderId="0" applyFont="0" applyFill="0" applyBorder="0" applyAlignment="0" applyProtection="0"/>
    <xf numFmtId="9" fontId="63" fillId="0" borderId="0" applyFont="0" applyFill="0" applyBorder="0" applyAlignment="0" applyProtection="0"/>
  </cellStyleXfs>
  <cellXfs count="296">
    <xf numFmtId="0" fontId="0" fillId="0" borderId="0" xfId="0"/>
    <xf numFmtId="0" fontId="20" fillId="0" borderId="0" xfId="0" applyFont="1"/>
    <xf numFmtId="0" fontId="19" fillId="0" borderId="0" xfId="0" applyFont="1"/>
    <xf numFmtId="0" fontId="20" fillId="0" borderId="0" xfId="0" applyFont="1" applyAlignment="1">
      <alignment horizontal="center"/>
    </xf>
    <xf numFmtId="0" fontId="23" fillId="0" borderId="0" xfId="0" applyFont="1"/>
    <xf numFmtId="0" fontId="19" fillId="0" borderId="5" xfId="0" applyFont="1" applyBorder="1"/>
    <xf numFmtId="0" fontId="23" fillId="0" borderId="6" xfId="0" applyFont="1" applyBorder="1" applyAlignment="1">
      <alignment horizontal="center" vertical="center" wrapText="1"/>
    </xf>
    <xf numFmtId="0" fontId="23" fillId="0" borderId="5" xfId="0" applyFont="1" applyBorder="1"/>
    <xf numFmtId="167" fontId="23" fillId="0" borderId="0" xfId="0" applyNumberFormat="1" applyFont="1" applyAlignment="1">
      <alignment horizontal="right"/>
    </xf>
    <xf numFmtId="0" fontId="23" fillId="0" borderId="0" xfId="0" applyFont="1" applyAlignment="1">
      <alignment horizontal="center"/>
    </xf>
    <xf numFmtId="167" fontId="19" fillId="0" borderId="0" xfId="0" applyNumberFormat="1" applyFont="1" applyAlignment="1">
      <alignment horizontal="right"/>
    </xf>
    <xf numFmtId="167" fontId="23" fillId="0" borderId="0" xfId="0" applyNumberFormat="1" applyFont="1"/>
    <xf numFmtId="0" fontId="19" fillId="0" borderId="5" xfId="0" applyFont="1" applyBorder="1" applyAlignment="1">
      <alignment horizontal="center"/>
    </xf>
    <xf numFmtId="167" fontId="23" fillId="0" borderId="5" xfId="0" applyNumberFormat="1" applyFont="1" applyBorder="1" applyAlignment="1">
      <alignment horizontal="center"/>
    </xf>
    <xf numFmtId="0" fontId="23" fillId="0" borderId="6" xfId="0"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3" fontId="23" fillId="0" borderId="0" xfId="0" applyNumberFormat="1" applyFont="1"/>
    <xf numFmtId="2" fontId="20" fillId="2" borderId="0" xfId="0" applyNumberFormat="1" applyFont="1" applyFill="1"/>
    <xf numFmtId="3" fontId="19" fillId="0" borderId="0" xfId="0" applyNumberFormat="1" applyFont="1"/>
    <xf numFmtId="0" fontId="19" fillId="0" borderId="0" xfId="0" applyFont="1" applyAlignment="1">
      <alignment horizontal="center"/>
    </xf>
    <xf numFmtId="0" fontId="23" fillId="0" borderId="5" xfId="0" applyFont="1" applyBorder="1" applyAlignment="1">
      <alignment horizontal="center"/>
    </xf>
    <xf numFmtId="0" fontId="43" fillId="2" borderId="0" xfId="0" applyFont="1" applyFill="1" applyAlignment="1">
      <alignment wrapText="1"/>
    </xf>
    <xf numFmtId="0" fontId="43" fillId="2" borderId="0" xfId="0" applyFont="1" applyFill="1" applyAlignment="1">
      <alignment horizontal="center" wrapText="1"/>
    </xf>
    <xf numFmtId="167" fontId="19" fillId="0" borderId="5" xfId="0" applyNumberFormat="1" applyFont="1" applyBorder="1" applyAlignment="1">
      <alignment horizontal="center"/>
    </xf>
    <xf numFmtId="167" fontId="23" fillId="0" borderId="0" xfId="0" applyNumberFormat="1" applyFont="1" applyAlignment="1">
      <alignment horizontal="center"/>
    </xf>
    <xf numFmtId="3" fontId="20" fillId="0" borderId="0" xfId="0" applyNumberFormat="1" applyFont="1"/>
    <xf numFmtId="3" fontId="21" fillId="0" borderId="0" xfId="0" applyNumberFormat="1" applyFont="1" applyAlignment="1">
      <alignment horizontal="center"/>
    </xf>
    <xf numFmtId="167" fontId="26" fillId="0" borderId="0" xfId="14" applyNumberFormat="1" applyFont="1" applyFill="1" applyAlignment="1">
      <alignment horizontal="center" vertical="center"/>
    </xf>
    <xf numFmtId="167" fontId="31" fillId="0" borderId="0" xfId="14" applyNumberFormat="1" applyFont="1" applyFill="1" applyBorder="1" applyAlignment="1">
      <alignment vertical="center"/>
    </xf>
    <xf numFmtId="167" fontId="40" fillId="0" borderId="7" xfId="14" applyNumberFormat="1" applyFont="1" applyFill="1" applyBorder="1" applyAlignment="1">
      <alignment vertical="center"/>
    </xf>
    <xf numFmtId="167" fontId="31" fillId="0" borderId="7" xfId="14" applyNumberFormat="1" applyFont="1" applyFill="1" applyBorder="1" applyAlignment="1">
      <alignment vertical="center"/>
    </xf>
    <xf numFmtId="167" fontId="26" fillId="0" borderId="7" xfId="14" applyNumberFormat="1" applyFont="1" applyFill="1" applyBorder="1" applyAlignment="1">
      <alignment vertical="center"/>
    </xf>
    <xf numFmtId="167" fontId="26" fillId="0" borderId="0" xfId="14" applyNumberFormat="1" applyFont="1" applyFill="1" applyAlignment="1">
      <alignment vertical="center"/>
    </xf>
    <xf numFmtId="167" fontId="26" fillId="0" borderId="0" xfId="14" applyNumberFormat="1" applyFont="1" applyFill="1"/>
    <xf numFmtId="3" fontId="31" fillId="0" borderId="5" xfId="0" applyNumberFormat="1" applyFont="1" applyBorder="1" applyAlignment="1">
      <alignment horizontal="center" vertical="center"/>
    </xf>
    <xf numFmtId="3" fontId="29" fillId="0" borderId="5" xfId="0" applyNumberFormat="1" applyFont="1" applyBorder="1" applyAlignment="1">
      <alignment horizontal="center" vertical="center"/>
    </xf>
    <xf numFmtId="3" fontId="29" fillId="0" borderId="5" xfId="0" applyNumberFormat="1" applyFont="1" applyBorder="1" applyAlignment="1">
      <alignment horizontal="center" vertical="center" wrapText="1"/>
    </xf>
    <xf numFmtId="3" fontId="31" fillId="0" borderId="5" xfId="0" applyNumberFormat="1" applyFont="1" applyBorder="1" applyAlignment="1">
      <alignment horizontal="center" vertical="center" wrapText="1"/>
    </xf>
    <xf numFmtId="3" fontId="32" fillId="0" borderId="5" xfId="0" applyNumberFormat="1" applyFont="1" applyBorder="1" applyAlignment="1">
      <alignment horizontal="center" vertical="center" wrapText="1"/>
    </xf>
    <xf numFmtId="3" fontId="29" fillId="0" borderId="0" xfId="0" applyNumberFormat="1" applyFont="1" applyAlignment="1">
      <alignment horizontal="center"/>
    </xf>
    <xf numFmtId="3" fontId="42" fillId="0" borderId="5" xfId="0" applyNumberFormat="1" applyFont="1" applyBorder="1" applyAlignment="1">
      <alignment horizontal="center" vertical="center"/>
    </xf>
    <xf numFmtId="3" fontId="45" fillId="0" borderId="5" xfId="0" applyNumberFormat="1" applyFont="1" applyBorder="1" applyAlignment="1">
      <alignment horizontal="center" vertical="center" wrapText="1"/>
    </xf>
    <xf numFmtId="3" fontId="42" fillId="0" borderId="5" xfId="0" applyNumberFormat="1" applyFont="1" applyBorder="1" applyAlignment="1">
      <alignment horizontal="center" vertical="center" wrapText="1"/>
    </xf>
    <xf numFmtId="3" fontId="42" fillId="0" borderId="0" xfId="0" applyNumberFormat="1" applyFont="1" applyAlignment="1">
      <alignment horizontal="center"/>
    </xf>
    <xf numFmtId="3" fontId="33" fillId="0" borderId="5" xfId="0" applyNumberFormat="1" applyFont="1" applyBorder="1" applyAlignment="1">
      <alignment horizontal="center" vertical="center"/>
    </xf>
    <xf numFmtId="3" fontId="34" fillId="0" borderId="5" xfId="0" applyNumberFormat="1" applyFont="1" applyBorder="1" applyAlignment="1">
      <alignment horizontal="left" vertical="center"/>
    </xf>
    <xf numFmtId="167" fontId="34" fillId="0" borderId="5" xfId="0" applyNumberFormat="1" applyFont="1" applyBorder="1" applyAlignment="1">
      <alignment horizontal="right" vertical="center"/>
    </xf>
    <xf numFmtId="3" fontId="35" fillId="0" borderId="0" xfId="0" applyNumberFormat="1" applyFont="1"/>
    <xf numFmtId="3" fontId="34" fillId="0" borderId="5" xfId="0" applyNumberFormat="1" applyFont="1" applyBorder="1" applyAlignment="1">
      <alignment horizontal="center" vertical="center"/>
    </xf>
    <xf numFmtId="3" fontId="31" fillId="0" borderId="5" xfId="0" applyNumberFormat="1" applyFont="1" applyBorder="1" applyAlignment="1">
      <alignment horizontal="left" vertical="center"/>
    </xf>
    <xf numFmtId="167" fontId="31" fillId="0" borderId="5" xfId="0" applyNumberFormat="1" applyFont="1" applyBorder="1" applyAlignment="1">
      <alignment horizontal="right" vertical="center"/>
    </xf>
    <xf numFmtId="3" fontId="26" fillId="0" borderId="5" xfId="0" applyNumberFormat="1" applyFont="1" applyBorder="1" applyAlignment="1">
      <alignment horizontal="center" vertical="center"/>
    </xf>
    <xf numFmtId="3" fontId="26" fillId="0" borderId="5" xfId="0" applyNumberFormat="1" applyFont="1" applyBorder="1" applyAlignment="1">
      <alignment horizontal="left" vertical="center" wrapText="1"/>
    </xf>
    <xf numFmtId="167" fontId="26" fillId="0" borderId="5" xfId="0" applyNumberFormat="1" applyFont="1" applyBorder="1" applyAlignment="1">
      <alignment horizontal="right" vertical="center"/>
    </xf>
    <xf numFmtId="3" fontId="26" fillId="0" borderId="5" xfId="0" applyNumberFormat="1" applyFont="1" applyBorder="1" applyAlignment="1">
      <alignment horizontal="left" vertical="center"/>
    </xf>
    <xf numFmtId="167" fontId="36" fillId="0" borderId="5" xfId="0" applyNumberFormat="1" applyFont="1" applyBorder="1" applyAlignment="1">
      <alignment horizontal="right" vertical="center"/>
    </xf>
    <xf numFmtId="3" fontId="26" fillId="0" borderId="5" xfId="0" applyNumberFormat="1" applyFont="1" applyBorder="1" applyAlignment="1">
      <alignment vertical="center"/>
    </xf>
    <xf numFmtId="3" fontId="31" fillId="0" borderId="5" xfId="0" applyNumberFormat="1" applyFont="1" applyBorder="1" applyAlignment="1">
      <alignment vertical="center"/>
    </xf>
    <xf numFmtId="3" fontId="31" fillId="0" borderId="5" xfId="0" applyNumberFormat="1" applyFont="1" applyBorder="1" applyAlignment="1">
      <alignment horizontal="left" vertical="center" wrapText="1"/>
    </xf>
    <xf numFmtId="3" fontId="26" fillId="0" borderId="5" xfId="0" quotePrefix="1" applyNumberFormat="1" applyFont="1" applyBorder="1" applyAlignment="1">
      <alignment horizontal="center" vertical="center"/>
    </xf>
    <xf numFmtId="3" fontId="21" fillId="0" borderId="0" xfId="0" applyNumberFormat="1" applyFont="1"/>
    <xf numFmtId="0" fontId="31" fillId="0" borderId="5" xfId="28" applyFont="1" applyBorder="1" applyAlignment="1">
      <alignment horizontal="center" vertical="center" wrapText="1"/>
    </xf>
    <xf numFmtId="0" fontId="31" fillId="0" borderId="5" xfId="28" applyFont="1" applyBorder="1" applyAlignment="1">
      <alignment vertical="center" wrapText="1"/>
    </xf>
    <xf numFmtId="167" fontId="31" fillId="0" borderId="5" xfId="14" applyNumberFormat="1" applyFont="1" applyFill="1" applyBorder="1" applyAlignment="1">
      <alignment horizontal="right" vertical="center" wrapText="1"/>
    </xf>
    <xf numFmtId="167" fontId="31" fillId="0" borderId="5" xfId="14" applyNumberFormat="1" applyFont="1" applyFill="1" applyBorder="1" applyAlignment="1">
      <alignment horizontal="right" vertical="center"/>
    </xf>
    <xf numFmtId="3" fontId="40" fillId="0" borderId="0" xfId="0" applyNumberFormat="1" applyFont="1"/>
    <xf numFmtId="3" fontId="22" fillId="0" borderId="0" xfId="0" applyNumberFormat="1" applyFont="1"/>
    <xf numFmtId="0" fontId="26" fillId="0" borderId="5" xfId="28" applyFont="1" applyBorder="1" applyAlignment="1">
      <alignment vertical="center" wrapText="1"/>
    </xf>
    <xf numFmtId="0" fontId="26" fillId="0" borderId="5" xfId="28" applyFont="1" applyBorder="1" applyAlignment="1">
      <alignment horizontal="center" vertical="center" wrapText="1"/>
    </xf>
    <xf numFmtId="167" fontId="26" fillId="0" borderId="5" xfId="14" applyNumberFormat="1" applyFont="1" applyFill="1" applyBorder="1" applyAlignment="1">
      <alignment horizontal="right" vertical="center"/>
    </xf>
    <xf numFmtId="167" fontId="19" fillId="0" borderId="5" xfId="0" applyNumberFormat="1" applyFont="1" applyBorder="1" applyAlignment="1">
      <alignment horizontal="right" vertical="center"/>
    </xf>
    <xf numFmtId="3" fontId="23" fillId="0" borderId="0" xfId="0" applyNumberFormat="1" applyFont="1" applyAlignment="1">
      <alignment vertical="center"/>
    </xf>
    <xf numFmtId="3" fontId="31" fillId="0" borderId="5" xfId="0" applyNumberFormat="1" applyFont="1" applyBorder="1" applyAlignment="1">
      <alignment vertical="center" wrapText="1"/>
    </xf>
    <xf numFmtId="3" fontId="26" fillId="0" borderId="0" xfId="0" applyNumberFormat="1" applyFont="1" applyAlignment="1">
      <alignment vertical="center"/>
    </xf>
    <xf numFmtId="3" fontId="26" fillId="0" borderId="5" xfId="0" applyNumberFormat="1" applyFont="1" applyBorder="1" applyAlignment="1">
      <alignment vertical="center" wrapText="1"/>
    </xf>
    <xf numFmtId="3" fontId="31" fillId="0" borderId="0" xfId="0" applyNumberFormat="1" applyFont="1" applyAlignment="1">
      <alignment vertical="center"/>
    </xf>
    <xf numFmtId="3" fontId="26" fillId="0" borderId="5" xfId="0" applyNumberFormat="1" applyFont="1" applyBorder="1" applyAlignment="1">
      <alignment horizontal="center" vertical="center" wrapText="1"/>
    </xf>
    <xf numFmtId="167" fontId="26" fillId="0" borderId="5" xfId="0" applyNumberFormat="1" applyFont="1" applyBorder="1" applyAlignment="1">
      <alignment horizontal="right" vertical="center" wrapText="1"/>
    </xf>
    <xf numFmtId="3" fontId="19" fillId="0" borderId="0" xfId="0" applyNumberFormat="1" applyFont="1" applyAlignment="1">
      <alignment wrapText="1"/>
    </xf>
    <xf numFmtId="43" fontId="31" fillId="0" borderId="5" xfId="59" applyFont="1" applyFill="1" applyBorder="1" applyAlignment="1">
      <alignment vertical="center" wrapText="1"/>
    </xf>
    <xf numFmtId="3" fontId="31" fillId="0" borderId="0" xfId="0" applyNumberFormat="1" applyFont="1"/>
    <xf numFmtId="0" fontId="23" fillId="0" borderId="5" xfId="0" applyFont="1" applyBorder="1" applyAlignment="1">
      <alignment vertical="center"/>
    </xf>
    <xf numFmtId="0" fontId="49" fillId="0" borderId="0" xfId="0" applyFont="1" applyAlignment="1">
      <alignment horizontal="center" vertical="center" wrapText="1"/>
    </xf>
    <xf numFmtId="0" fontId="49" fillId="0" borderId="0" xfId="0" applyFont="1" applyAlignment="1">
      <alignment horizontal="left" vertical="center" wrapText="1"/>
    </xf>
    <xf numFmtId="3" fontId="49" fillId="0" borderId="0" xfId="0" applyNumberFormat="1" applyFont="1" applyAlignment="1">
      <alignment horizontal="right" vertical="center" wrapText="1"/>
    </xf>
    <xf numFmtId="0" fontId="50" fillId="0" borderId="0" xfId="0" applyFont="1" applyAlignment="1">
      <alignment horizontal="center" vertical="center" wrapText="1"/>
    </xf>
    <xf numFmtId="0" fontId="51" fillId="0" borderId="0" xfId="0" applyFont="1" applyAlignment="1">
      <alignment vertical="center"/>
    </xf>
    <xf numFmtId="0" fontId="52" fillId="0" borderId="0" xfId="0" applyFont="1" applyAlignment="1">
      <alignment horizontal="right" vertical="center"/>
    </xf>
    <xf numFmtId="0" fontId="51" fillId="0" borderId="0" xfId="0" applyFont="1" applyAlignment="1">
      <alignment horizontal="center" vertical="center"/>
    </xf>
    <xf numFmtId="184" fontId="51" fillId="0" borderId="0" xfId="0" applyNumberFormat="1" applyFont="1" applyAlignment="1">
      <alignment vertical="center"/>
    </xf>
    <xf numFmtId="184" fontId="51" fillId="0" borderId="0" xfId="0" applyNumberFormat="1" applyFont="1" applyAlignment="1">
      <alignment horizontal="right" vertical="center"/>
    </xf>
    <xf numFmtId="0" fontId="48" fillId="0" borderId="0" xfId="0" applyFont="1" applyAlignment="1">
      <alignment vertical="center"/>
    </xf>
    <xf numFmtId="0" fontId="51" fillId="0" borderId="0" xfId="0" applyFont="1" applyAlignment="1">
      <alignment horizontal="right" vertical="center"/>
    </xf>
    <xf numFmtId="3" fontId="51" fillId="0" borderId="0" xfId="0" applyNumberFormat="1" applyFont="1" applyAlignment="1">
      <alignment vertical="center"/>
    </xf>
    <xf numFmtId="0" fontId="23"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vertical="center"/>
    </xf>
    <xf numFmtId="0" fontId="54" fillId="0" borderId="0" xfId="0" applyFont="1" applyAlignment="1">
      <alignment horizontal="right" vertical="center"/>
    </xf>
    <xf numFmtId="0" fontId="19" fillId="0" borderId="0" xfId="0" applyFont="1" applyAlignment="1">
      <alignment horizontal="right" vertical="center"/>
    </xf>
    <xf numFmtId="0" fontId="23" fillId="0" borderId="0" xfId="31"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54" fillId="0" borderId="0" xfId="31" applyFont="1" applyAlignment="1">
      <alignment horizontal="center" vertical="center"/>
    </xf>
    <xf numFmtId="0" fontId="54" fillId="0" borderId="0" xfId="31" applyFont="1" applyAlignment="1">
      <alignment vertical="center"/>
    </xf>
    <xf numFmtId="0" fontId="24" fillId="0" borderId="7" xfId="31" applyFont="1" applyBorder="1" applyAlignment="1">
      <alignment vertical="center"/>
    </xf>
    <xf numFmtId="0" fontId="24" fillId="0" borderId="0" xfId="0" applyFont="1" applyAlignment="1">
      <alignment horizontal="right" vertical="center"/>
    </xf>
    <xf numFmtId="3" fontId="19" fillId="0" borderId="0" xfId="0" applyNumberFormat="1" applyFont="1" applyAlignment="1">
      <alignment vertical="center"/>
    </xf>
    <xf numFmtId="0" fontId="23" fillId="0" borderId="5" xfId="31" applyFont="1" applyBorder="1" applyAlignment="1">
      <alignment horizontal="center" vertical="center" wrapText="1"/>
    </xf>
    <xf numFmtId="3" fontId="23" fillId="0" borderId="5" xfId="14" applyNumberFormat="1" applyFont="1" applyFill="1" applyBorder="1" applyAlignment="1">
      <alignment vertical="center"/>
    </xf>
    <xf numFmtId="0" fontId="19" fillId="0" borderId="5" xfId="0" applyFont="1" applyBorder="1" applyAlignment="1">
      <alignment vertical="center"/>
    </xf>
    <xf numFmtId="0" fontId="23" fillId="0" borderId="5" xfId="31" applyFont="1" applyBorder="1" applyAlignment="1">
      <alignment horizontal="left" vertical="center" wrapText="1"/>
    </xf>
    <xf numFmtId="3" fontId="19" fillId="0" borderId="5" xfId="0" applyNumberFormat="1" applyFont="1" applyBorder="1" applyAlignment="1">
      <alignment horizontal="right" vertical="center"/>
    </xf>
    <xf numFmtId="166" fontId="19" fillId="0" borderId="0" xfId="0" applyNumberFormat="1" applyFont="1" applyAlignment="1">
      <alignment vertical="center"/>
    </xf>
    <xf numFmtId="185" fontId="23" fillId="0" borderId="0" xfId="0" applyNumberFormat="1" applyFont="1" applyAlignment="1">
      <alignment horizontal="right" vertical="center"/>
    </xf>
    <xf numFmtId="0" fontId="55" fillId="0" borderId="0" xfId="0" applyFont="1" applyAlignment="1">
      <alignment horizontal="center" vertical="center" wrapText="1"/>
    </xf>
    <xf numFmtId="2" fontId="19" fillId="0" borderId="5" xfId="0" applyNumberFormat="1" applyFont="1" applyBorder="1" applyAlignment="1">
      <alignment vertical="center"/>
    </xf>
    <xf numFmtId="167" fontId="23" fillId="0" borderId="5" xfId="59" applyNumberFormat="1" applyFont="1" applyFill="1" applyBorder="1" applyAlignment="1">
      <alignment horizontal="right" vertical="center"/>
    </xf>
    <xf numFmtId="2" fontId="19" fillId="0" borderId="5" xfId="0" applyNumberFormat="1" applyFont="1" applyBorder="1" applyAlignment="1">
      <alignment vertical="center" wrapText="1"/>
    </xf>
    <xf numFmtId="1" fontId="19" fillId="0" borderId="5" xfId="0" applyNumberFormat="1" applyFont="1" applyBorder="1" applyAlignment="1">
      <alignment vertical="center" wrapText="1"/>
    </xf>
    <xf numFmtId="3" fontId="31" fillId="0" borderId="5" xfId="59" applyNumberFormat="1" applyFont="1" applyFill="1" applyBorder="1" applyAlignment="1">
      <alignment horizontal="center" vertical="center" wrapText="1"/>
    </xf>
    <xf numFmtId="3" fontId="31" fillId="0" borderId="5" xfId="0" quotePrefix="1" applyNumberFormat="1" applyFont="1" applyBorder="1" applyAlignment="1">
      <alignment horizontal="center" vertical="center"/>
    </xf>
    <xf numFmtId="167" fontId="26" fillId="0" borderId="5" xfId="14" applyNumberFormat="1" applyFont="1" applyFill="1" applyBorder="1" applyAlignment="1">
      <alignment horizontal="right" vertical="center" wrapText="1"/>
    </xf>
    <xf numFmtId="3" fontId="19" fillId="0" borderId="0" xfId="0" applyNumberFormat="1" applyFont="1" applyAlignment="1">
      <alignment horizontal="center"/>
    </xf>
    <xf numFmtId="0" fontId="23" fillId="0" borderId="5" xfId="0" applyFont="1" applyBorder="1" applyAlignment="1">
      <alignment horizontal="center" vertical="center"/>
    </xf>
    <xf numFmtId="3" fontId="23" fillId="0" borderId="5" xfId="0" applyNumberFormat="1" applyFont="1" applyBorder="1" applyAlignment="1">
      <alignment horizontal="right" vertical="center"/>
    </xf>
    <xf numFmtId="0" fontId="29" fillId="2" borderId="5" xfId="0" applyFont="1" applyFill="1" applyBorder="1" applyAlignment="1">
      <alignment horizontal="center" vertical="center" wrapText="1"/>
    </xf>
    <xf numFmtId="0" fontId="29" fillId="2" borderId="5" xfId="0" applyFont="1" applyFill="1" applyBorder="1" applyAlignment="1">
      <alignment horizontal="center" vertical="center" wrapText="1" shrinkToFit="1"/>
    </xf>
    <xf numFmtId="0" fontId="23" fillId="2" borderId="5" xfId="0" applyFont="1" applyFill="1" applyBorder="1" applyAlignment="1">
      <alignment vertical="center"/>
    </xf>
    <xf numFmtId="0" fontId="23" fillId="2" borderId="5" xfId="0" applyFont="1" applyFill="1" applyBorder="1" applyAlignment="1">
      <alignment horizontal="center" vertical="center"/>
    </xf>
    <xf numFmtId="3" fontId="29" fillId="2" borderId="5" xfId="0" applyNumberFormat="1" applyFont="1" applyFill="1" applyBorder="1" applyAlignment="1">
      <alignment horizontal="right" vertical="center" shrinkToFit="1"/>
    </xf>
    <xf numFmtId="3" fontId="23" fillId="2" borderId="5" xfId="0" applyNumberFormat="1" applyFont="1" applyFill="1" applyBorder="1" applyAlignment="1">
      <alignment horizontal="center" vertical="center" shrinkToFit="1"/>
    </xf>
    <xf numFmtId="0" fontId="29" fillId="2" borderId="5" xfId="0" applyFont="1" applyFill="1" applyBorder="1" applyAlignment="1">
      <alignment horizontal="justify" vertical="center"/>
    </xf>
    <xf numFmtId="0" fontId="19" fillId="2" borderId="5" xfId="0" applyFont="1" applyFill="1" applyBorder="1" applyAlignment="1">
      <alignment horizontal="center" vertical="center"/>
    </xf>
    <xf numFmtId="0" fontId="21" fillId="2" borderId="5" xfId="0" applyFont="1" applyFill="1" applyBorder="1" applyAlignment="1">
      <alignment horizontal="justify" vertical="center" wrapText="1"/>
    </xf>
    <xf numFmtId="3" fontId="21" fillId="2" borderId="5" xfId="0" applyNumberFormat="1" applyFont="1" applyFill="1" applyBorder="1" applyAlignment="1">
      <alignment horizontal="right" vertical="center" shrinkToFit="1"/>
    </xf>
    <xf numFmtId="0" fontId="19" fillId="2" borderId="5" xfId="0" applyFont="1" applyFill="1" applyBorder="1" applyAlignment="1">
      <alignment horizontal="center" vertical="center" shrinkToFit="1"/>
    </xf>
    <xf numFmtId="0" fontId="23" fillId="2" borderId="0" xfId="0" applyFont="1" applyFill="1"/>
    <xf numFmtId="0" fontId="51" fillId="0" borderId="0" xfId="0" applyFont="1"/>
    <xf numFmtId="0" fontId="59" fillId="0" borderId="5" xfId="0" applyFont="1" applyBorder="1" applyAlignment="1">
      <alignment vertical="center"/>
    </xf>
    <xf numFmtId="0" fontId="59" fillId="0" borderId="5" xfId="0" applyFont="1" applyBorder="1" applyAlignment="1">
      <alignment horizontal="center" vertical="center"/>
    </xf>
    <xf numFmtId="3" fontId="59" fillId="0" borderId="5" xfId="0" applyNumberFormat="1" applyFont="1" applyBorder="1" applyAlignment="1">
      <alignment horizontal="right" vertical="center" shrinkToFit="1"/>
    </xf>
    <xf numFmtId="0" fontId="59" fillId="0" borderId="5" xfId="0" applyFont="1" applyBorder="1" applyAlignment="1">
      <alignment vertical="center" wrapText="1"/>
    </xf>
    <xf numFmtId="0" fontId="59" fillId="0" borderId="0" xfId="0" applyFont="1" applyAlignment="1">
      <alignment horizontal="center" vertical="center" wrapText="1"/>
    </xf>
    <xf numFmtId="0" fontId="49" fillId="0" borderId="5" xfId="0" applyFont="1" applyBorder="1" applyAlignment="1">
      <alignment horizontal="center" vertical="center"/>
    </xf>
    <xf numFmtId="0" fontId="49" fillId="0" borderId="5" xfId="0" applyFont="1" applyBorder="1" applyAlignment="1">
      <alignment horizontal="justify" vertical="center" wrapText="1"/>
    </xf>
    <xf numFmtId="3" fontId="49" fillId="0" borderId="5" xfId="0" applyNumberFormat="1" applyFont="1" applyBorder="1" applyAlignment="1">
      <alignment horizontal="right" vertical="center" shrinkToFit="1"/>
    </xf>
    <xf numFmtId="0" fontId="49" fillId="0" borderId="5" xfId="0"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vertical="center"/>
    </xf>
    <xf numFmtId="0" fontId="23" fillId="0" borderId="5" xfId="0" applyFont="1" applyBorder="1" applyAlignment="1">
      <alignment horizontal="left" vertical="center"/>
    </xf>
    <xf numFmtId="167" fontId="23" fillId="0" borderId="5" xfId="14" applyNumberFormat="1" applyFont="1" applyFill="1" applyBorder="1" applyAlignment="1">
      <alignment vertical="center"/>
    </xf>
    <xf numFmtId="167" fontId="19" fillId="0" borderId="5" xfId="14" applyNumberFormat="1" applyFont="1" applyFill="1" applyBorder="1" applyAlignment="1">
      <alignment vertical="center"/>
    </xf>
    <xf numFmtId="167" fontId="51" fillId="0" borderId="0" xfId="16" applyNumberFormat="1" applyFont="1" applyFill="1" applyAlignment="1">
      <alignment horizontal="center" vertical="center" wrapText="1"/>
    </xf>
    <xf numFmtId="43" fontId="51" fillId="0" borderId="0" xfId="16" applyFont="1" applyFill="1" applyAlignment="1">
      <alignment vertical="center" wrapText="1"/>
    </xf>
    <xf numFmtId="167" fontId="48" fillId="0" borderId="0" xfId="14" applyNumberFormat="1" applyFont="1" applyFill="1" applyAlignment="1">
      <alignment horizontal="right" vertical="center" wrapText="1"/>
    </xf>
    <xf numFmtId="167" fontId="51" fillId="0" borderId="0" xfId="14" applyNumberFormat="1" applyFont="1" applyFill="1" applyAlignment="1">
      <alignment horizontal="right" vertical="center" wrapText="1"/>
    </xf>
    <xf numFmtId="167" fontId="48" fillId="0" borderId="0" xfId="16" applyNumberFormat="1" applyFont="1" applyFill="1" applyAlignment="1">
      <alignment horizontal="center" vertical="center" wrapText="1"/>
    </xf>
    <xf numFmtId="167" fontId="48" fillId="0" borderId="5" xfId="16" applyNumberFormat="1" applyFont="1" applyFill="1" applyBorder="1" applyAlignment="1">
      <alignment horizontal="center" vertical="center" wrapText="1"/>
    </xf>
    <xf numFmtId="43" fontId="48" fillId="0" borderId="5" xfId="16" applyFont="1" applyFill="1" applyBorder="1" applyAlignment="1">
      <alignment horizontal="center" vertical="center" wrapText="1"/>
    </xf>
    <xf numFmtId="167" fontId="48" fillId="0" borderId="5" xfId="14" applyNumberFormat="1" applyFont="1" applyFill="1" applyBorder="1" applyAlignment="1">
      <alignment horizontal="center" vertical="center" wrapText="1"/>
    </xf>
    <xf numFmtId="167" fontId="61" fillId="0" borderId="5" xfId="14" applyNumberFormat="1" applyFont="1" applyFill="1" applyBorder="1" applyAlignment="1">
      <alignment horizontal="center" vertical="center" wrapText="1"/>
    </xf>
    <xf numFmtId="43" fontId="48" fillId="0" borderId="0" xfId="16" applyFont="1" applyFill="1" applyAlignment="1">
      <alignment horizontal="center" vertical="center" wrapText="1"/>
    </xf>
    <xf numFmtId="3" fontId="48" fillId="0" borderId="5" xfId="16" applyNumberFormat="1" applyFont="1" applyFill="1" applyBorder="1" applyAlignment="1">
      <alignment horizontal="center" vertical="center" wrapText="1"/>
    </xf>
    <xf numFmtId="43" fontId="48" fillId="0" borderId="5" xfId="16" applyFont="1" applyFill="1" applyBorder="1" applyAlignment="1">
      <alignment vertical="center" wrapText="1"/>
    </xf>
    <xf numFmtId="43" fontId="48" fillId="0" borderId="0" xfId="59" applyFont="1" applyFill="1" applyAlignment="1">
      <alignment horizontal="center" vertical="center" wrapText="1"/>
    </xf>
    <xf numFmtId="43" fontId="48" fillId="0" borderId="5" xfId="16" applyFont="1" applyFill="1" applyBorder="1" applyAlignment="1">
      <alignment horizontal="left" vertical="center" wrapText="1"/>
    </xf>
    <xf numFmtId="43" fontId="48" fillId="0" borderId="0" xfId="59" applyFont="1" applyFill="1" applyAlignment="1">
      <alignment vertical="center" wrapText="1"/>
    </xf>
    <xf numFmtId="3" fontId="51" fillId="0" borderId="5" xfId="16" quotePrefix="1" applyNumberFormat="1" applyFont="1" applyFill="1" applyBorder="1" applyAlignment="1">
      <alignment horizontal="center" vertical="center" wrapText="1"/>
    </xf>
    <xf numFmtId="43" fontId="51" fillId="0" borderId="5" xfId="16" applyFont="1" applyFill="1" applyBorder="1" applyAlignment="1">
      <alignment vertical="center" wrapText="1"/>
    </xf>
    <xf numFmtId="167" fontId="51" fillId="0" borderId="5" xfId="14" applyNumberFormat="1" applyFont="1" applyFill="1" applyBorder="1" applyAlignment="1">
      <alignment horizontal="center" vertical="center" wrapText="1"/>
    </xf>
    <xf numFmtId="43" fontId="51" fillId="0" borderId="0" xfId="59" applyFont="1" applyFill="1" applyAlignment="1">
      <alignment horizontal="center" vertical="center" wrapText="1"/>
    </xf>
    <xf numFmtId="3" fontId="48" fillId="0" borderId="5" xfId="59" applyNumberFormat="1" applyFont="1" applyFill="1" applyBorder="1" applyAlignment="1">
      <alignment horizontal="center" vertical="center" wrapText="1"/>
    </xf>
    <xf numFmtId="43" fontId="48" fillId="0" borderId="5" xfId="59" applyFont="1" applyFill="1" applyBorder="1" applyAlignment="1">
      <alignment vertical="center" wrapText="1"/>
    </xf>
    <xf numFmtId="3" fontId="51" fillId="0" borderId="5" xfId="59" applyNumberFormat="1" applyFont="1" applyFill="1" applyBorder="1" applyAlignment="1">
      <alignment horizontal="center" vertical="center" wrapText="1"/>
    </xf>
    <xf numFmtId="43" fontId="51" fillId="0" borderId="5" xfId="59" applyFont="1" applyFill="1" applyBorder="1" applyAlignment="1">
      <alignment horizontal="left" vertical="center" wrapText="1"/>
    </xf>
    <xf numFmtId="43" fontId="51" fillId="0" borderId="0" xfId="59" applyFont="1" applyFill="1" applyAlignment="1">
      <alignment vertical="center" wrapText="1"/>
    </xf>
    <xf numFmtId="43" fontId="48" fillId="0" borderId="5" xfId="59" applyFont="1" applyFill="1" applyBorder="1" applyAlignment="1">
      <alignment horizontal="left" vertical="center" wrapText="1"/>
    </xf>
    <xf numFmtId="3" fontId="51" fillId="0" borderId="5" xfId="15" applyNumberFormat="1" applyFont="1" applyFill="1" applyBorder="1" applyAlignment="1">
      <alignment horizontal="center" vertical="center" wrapText="1"/>
    </xf>
    <xf numFmtId="167" fontId="51" fillId="0" borderId="5" xfId="15" applyNumberFormat="1" applyFont="1" applyFill="1" applyBorder="1" applyAlignment="1">
      <alignment horizontal="left" vertical="center" wrapText="1"/>
    </xf>
    <xf numFmtId="167" fontId="48" fillId="0" borderId="5" xfId="14" applyNumberFormat="1" applyFont="1" applyFill="1" applyBorder="1" applyAlignment="1">
      <alignment horizontal="center" vertical="center"/>
    </xf>
    <xf numFmtId="0" fontId="48" fillId="0" borderId="5" xfId="28" applyFont="1" applyBorder="1" applyAlignment="1">
      <alignment horizontal="center" vertical="center" wrapText="1"/>
    </xf>
    <xf numFmtId="0" fontId="48" fillId="0" borderId="5" xfId="28" applyFont="1" applyBorder="1" applyAlignment="1">
      <alignment vertical="center" wrapText="1"/>
    </xf>
    <xf numFmtId="0" fontId="51" fillId="0" borderId="5" xfId="28" applyFont="1" applyBorder="1" applyAlignment="1">
      <alignment horizontal="center" vertical="center" wrapText="1"/>
    </xf>
    <xf numFmtId="0" fontId="51" fillId="0" borderId="5" xfId="28" applyFont="1" applyBorder="1" applyAlignment="1">
      <alignment vertical="center" wrapText="1"/>
    </xf>
    <xf numFmtId="167" fontId="51" fillId="0" borderId="5" xfId="14" applyNumberFormat="1" applyFont="1" applyFill="1" applyBorder="1" applyAlignment="1">
      <alignment horizontal="center" vertical="center"/>
    </xf>
    <xf numFmtId="167" fontId="51" fillId="0" borderId="0" xfId="14" applyNumberFormat="1" applyFont="1" applyFill="1" applyBorder="1" applyAlignment="1">
      <alignment horizontal="right" vertical="center"/>
    </xf>
    <xf numFmtId="3" fontId="51" fillId="0" borderId="0" xfId="0" applyNumberFormat="1" applyFont="1"/>
    <xf numFmtId="167" fontId="51" fillId="0" borderId="0" xfId="14" applyNumberFormat="1" applyFont="1" applyFill="1" applyBorder="1" applyAlignment="1">
      <alignment horizontal="center" vertical="center"/>
    </xf>
    <xf numFmtId="3" fontId="62" fillId="0" borderId="0" xfId="0" applyNumberFormat="1" applyFont="1" applyAlignment="1">
      <alignment horizontal="left"/>
    </xf>
    <xf numFmtId="43" fontId="51" fillId="0" borderId="0" xfId="14" applyFont="1" applyFill="1" applyBorder="1" applyAlignment="1">
      <alignment horizontal="right" vertical="center"/>
    </xf>
    <xf numFmtId="43" fontId="51" fillId="0" borderId="0" xfId="14" applyFont="1" applyFill="1" applyBorder="1" applyAlignment="1">
      <alignment vertical="center"/>
    </xf>
    <xf numFmtId="3" fontId="51" fillId="0" borderId="0" xfId="0" applyNumberFormat="1" applyFont="1" applyAlignment="1">
      <alignment horizontal="center"/>
    </xf>
    <xf numFmtId="167" fontId="51" fillId="0" borderId="0" xfId="14" applyNumberFormat="1" applyFont="1" applyFill="1" applyBorder="1" applyAlignment="1">
      <alignment horizontal="center" vertical="center" wrapText="1"/>
    </xf>
    <xf numFmtId="43" fontId="51" fillId="0" borderId="0" xfId="14" applyFont="1" applyFill="1" applyBorder="1" applyAlignment="1">
      <alignment vertical="center" wrapText="1"/>
    </xf>
    <xf numFmtId="183" fontId="48" fillId="0" borderId="0" xfId="14" applyNumberFormat="1" applyFont="1" applyFill="1" applyAlignment="1">
      <alignment horizontal="right" vertical="center" wrapText="1"/>
    </xf>
    <xf numFmtId="0" fontId="49" fillId="0" borderId="5" xfId="0" applyFont="1" applyBorder="1" applyAlignment="1">
      <alignment horizontal="center" vertical="center" wrapText="1"/>
    </xf>
    <xf numFmtId="0" fontId="59" fillId="0" borderId="5" xfId="0" applyFont="1" applyBorder="1" applyAlignment="1">
      <alignment horizontal="center" vertical="center" wrapText="1" shrinkToFit="1"/>
    </xf>
    <xf numFmtId="0" fontId="20" fillId="0" borderId="0" xfId="0" applyFont="1" applyAlignment="1">
      <alignment vertical="center" wrapText="1"/>
    </xf>
    <xf numFmtId="0" fontId="20" fillId="0" borderId="0" xfId="0" applyFont="1" applyAlignment="1">
      <alignment horizontal="center" vertical="center" wrapText="1"/>
    </xf>
    <xf numFmtId="1" fontId="19" fillId="0" borderId="0" xfId="64" applyNumberFormat="1" applyFont="1" applyAlignment="1">
      <alignment horizontal="right" vertical="center"/>
    </xf>
    <xf numFmtId="0" fontId="19" fillId="0" borderId="0" xfId="0" applyFont="1" applyAlignment="1">
      <alignment vertical="center" wrapText="1"/>
    </xf>
    <xf numFmtId="0" fontId="19" fillId="0" borderId="0" xfId="0" applyFont="1" applyAlignment="1">
      <alignment vertical="center" wrapText="1" readingOrder="1"/>
    </xf>
    <xf numFmtId="0" fontId="23" fillId="0" borderId="0" xfId="0" applyFont="1" applyAlignment="1">
      <alignment vertical="center" wrapText="1"/>
    </xf>
    <xf numFmtId="0" fontId="23" fillId="0" borderId="5" xfId="0" applyFont="1" applyBorder="1" applyAlignment="1">
      <alignment horizontal="center" vertical="center" wrapText="1"/>
    </xf>
    <xf numFmtId="0" fontId="19" fillId="0" borderId="0" xfId="0" applyFont="1" applyAlignment="1">
      <alignment horizontal="center" vertical="center" wrapText="1"/>
    </xf>
    <xf numFmtId="3" fontId="23" fillId="0" borderId="5" xfId="0" applyNumberFormat="1" applyFont="1" applyBorder="1" applyAlignment="1">
      <alignment horizontal="right" vertical="center" wrapText="1"/>
    </xf>
    <xf numFmtId="4" fontId="23" fillId="0" borderId="5" xfId="0" applyNumberFormat="1" applyFont="1" applyBorder="1" applyAlignment="1">
      <alignment horizontal="right" vertical="center" wrapText="1"/>
    </xf>
    <xf numFmtId="9" fontId="23" fillId="0" borderId="5" xfId="66" applyFont="1" applyBorder="1" applyAlignment="1">
      <alignment horizontal="right" vertical="center" wrapText="1"/>
    </xf>
    <xf numFmtId="0" fontId="19" fillId="3" borderId="0" xfId="0" applyFont="1" applyFill="1" applyAlignment="1">
      <alignment horizontal="center" vertical="center" wrapText="1"/>
    </xf>
    <xf numFmtId="186" fontId="19" fillId="0" borderId="5" xfId="0" applyNumberFormat="1" applyFont="1" applyBorder="1" applyAlignment="1">
      <alignment vertical="center" wrapText="1"/>
    </xf>
    <xf numFmtId="3" fontId="23" fillId="0" borderId="0" xfId="0" applyNumberFormat="1" applyFont="1" applyAlignment="1">
      <alignment vertical="center" wrapText="1"/>
    </xf>
    <xf numFmtId="0" fontId="19" fillId="0" borderId="5" xfId="0" applyFont="1" applyBorder="1" applyAlignment="1">
      <alignment vertical="center" wrapText="1"/>
    </xf>
    <xf numFmtId="0" fontId="19" fillId="0" borderId="5" xfId="0" quotePrefix="1" applyFont="1" applyBorder="1" applyAlignment="1">
      <alignment horizontal="center" vertical="center" wrapText="1"/>
    </xf>
    <xf numFmtId="3" fontId="19" fillId="0" borderId="5" xfId="0" applyNumberFormat="1" applyFont="1" applyBorder="1" applyAlignment="1">
      <alignment vertical="center" wrapText="1"/>
    </xf>
    <xf numFmtId="9" fontId="19" fillId="0" borderId="5" xfId="66" applyFont="1" applyBorder="1" applyAlignment="1">
      <alignment horizontal="right" vertical="center" wrapText="1"/>
    </xf>
    <xf numFmtId="3" fontId="59" fillId="0" borderId="0" xfId="0" applyNumberFormat="1" applyFont="1" applyAlignment="1">
      <alignment horizontal="center" vertical="center" wrapText="1"/>
    </xf>
    <xf numFmtId="0" fontId="53" fillId="2" borderId="5" xfId="0" applyFont="1" applyFill="1" applyBorder="1" applyAlignment="1">
      <alignment horizontal="center" vertical="center"/>
    </xf>
    <xf numFmtId="0" fontId="23" fillId="0" borderId="5" xfId="0" applyFont="1" applyBorder="1" applyAlignment="1">
      <alignment horizontal="left" vertical="center" wrapText="1"/>
    </xf>
    <xf numFmtId="3" fontId="49" fillId="0" borderId="5" xfId="0" applyNumberFormat="1" applyFont="1" applyBorder="1" applyAlignment="1">
      <alignment horizontal="right" vertical="center" wrapText="1"/>
    </xf>
    <xf numFmtId="0" fontId="19" fillId="2" borderId="5" xfId="0" applyFont="1" applyFill="1" applyBorder="1" applyAlignment="1">
      <alignment horizontal="justify" vertical="center" wrapText="1"/>
    </xf>
    <xf numFmtId="3" fontId="19" fillId="0" borderId="5" xfId="0" applyNumberFormat="1" applyFont="1" applyBorder="1" applyAlignment="1">
      <alignment horizontal="right" vertical="center" shrinkToFit="1"/>
    </xf>
    <xf numFmtId="3" fontId="23" fillId="0" borderId="0" xfId="0" applyNumberFormat="1" applyFont="1" applyAlignment="1">
      <alignment horizontal="center" vertical="center" wrapText="1"/>
    </xf>
    <xf numFmtId="0" fontId="4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3" fontId="19" fillId="0" borderId="5" xfId="0" applyNumberFormat="1" applyFont="1" applyBorder="1" applyAlignment="1">
      <alignment horizontal="right" vertical="center" wrapText="1"/>
    </xf>
    <xf numFmtId="0" fontId="23" fillId="2" borderId="5" xfId="0" applyFont="1" applyFill="1" applyBorder="1" applyAlignment="1">
      <alignment horizontal="center" vertical="center" wrapText="1"/>
    </xf>
    <xf numFmtId="3" fontId="23" fillId="2" borderId="5" xfId="0" applyNumberFormat="1" applyFont="1" applyFill="1" applyBorder="1" applyAlignment="1">
      <alignment horizontal="right" vertical="center" wrapText="1"/>
    </xf>
    <xf numFmtId="3" fontId="19" fillId="2" borderId="5" xfId="0" applyNumberFormat="1" applyFont="1" applyFill="1" applyBorder="1" applyAlignment="1">
      <alignment vertical="center" wrapText="1"/>
    </xf>
    <xf numFmtId="0" fontId="20" fillId="2" borderId="0" xfId="0" applyFont="1" applyFill="1" applyAlignment="1">
      <alignment vertical="center" wrapText="1"/>
    </xf>
    <xf numFmtId="0" fontId="59" fillId="2" borderId="5" xfId="0" applyFont="1" applyFill="1" applyBorder="1" applyAlignment="1">
      <alignment horizontal="center" vertical="center" wrapText="1" shrinkToFit="1"/>
    </xf>
    <xf numFmtId="3" fontId="59" fillId="2" borderId="5" xfId="0" applyNumberFormat="1" applyFont="1" applyFill="1" applyBorder="1" applyAlignment="1">
      <alignment horizontal="right" vertical="center" shrinkToFit="1"/>
    </xf>
    <xf numFmtId="3" fontId="49" fillId="2" borderId="5" xfId="0" applyNumberFormat="1" applyFont="1" applyFill="1" applyBorder="1" applyAlignment="1">
      <alignment horizontal="right" vertical="center" shrinkToFit="1"/>
    </xf>
    <xf numFmtId="3" fontId="19" fillId="2" borderId="5" xfId="0" applyNumberFormat="1" applyFont="1" applyFill="1" applyBorder="1" applyAlignment="1">
      <alignment horizontal="right" vertical="center" shrinkToFit="1"/>
    </xf>
    <xf numFmtId="3" fontId="49" fillId="2" borderId="5" xfId="0" applyNumberFormat="1" applyFont="1" applyFill="1" applyBorder="1" applyAlignment="1">
      <alignment horizontal="right" vertical="center" wrapText="1"/>
    </xf>
    <xf numFmtId="3" fontId="19" fillId="2" borderId="5" xfId="0" applyNumberFormat="1" applyFont="1" applyFill="1" applyBorder="1" applyAlignment="1">
      <alignment horizontal="right" vertical="center" wrapText="1"/>
    </xf>
    <xf numFmtId="3" fontId="49" fillId="2" borderId="0" xfId="0" applyNumberFormat="1" applyFont="1" applyFill="1" applyAlignment="1">
      <alignment horizontal="right" vertical="center" wrapText="1"/>
    </xf>
    <xf numFmtId="0" fontId="23" fillId="2" borderId="0" xfId="0" applyFont="1" applyFill="1" applyAlignment="1">
      <alignment horizontal="right" vertical="center"/>
    </xf>
    <xf numFmtId="3" fontId="23" fillId="2" borderId="5" xfId="14" applyNumberFormat="1" applyFont="1" applyFill="1" applyBorder="1" applyAlignment="1">
      <alignment vertical="center"/>
    </xf>
    <xf numFmtId="3" fontId="19" fillId="2" borderId="5" xfId="0" applyNumberFormat="1" applyFont="1" applyFill="1" applyBorder="1" applyAlignment="1">
      <alignment horizontal="right" vertical="center"/>
    </xf>
    <xf numFmtId="3" fontId="23" fillId="2" borderId="5" xfId="0" applyNumberFormat="1" applyFont="1" applyFill="1" applyBorder="1" applyAlignment="1">
      <alignment horizontal="right" vertical="center"/>
    </xf>
    <xf numFmtId="3" fontId="19" fillId="2" borderId="0" xfId="0" applyNumberFormat="1" applyFont="1" applyFill="1" applyAlignment="1">
      <alignment vertical="center"/>
    </xf>
    <xf numFmtId="0" fontId="19" fillId="2" borderId="0" xfId="0" applyFont="1" applyFill="1" applyAlignment="1">
      <alignment horizontal="right" vertical="center"/>
    </xf>
    <xf numFmtId="0" fontId="51" fillId="2" borderId="0" xfId="0" applyFont="1" applyFill="1" applyAlignment="1">
      <alignment vertical="center"/>
    </xf>
    <xf numFmtId="0" fontId="30" fillId="0" borderId="0" xfId="0" applyFont="1" applyAlignment="1">
      <alignment horizontal="center" vertical="center"/>
    </xf>
    <xf numFmtId="0" fontId="24" fillId="2" borderId="0" xfId="0" applyFont="1" applyFill="1" applyAlignment="1">
      <alignment horizontal="center" vertical="center" wrapText="1"/>
    </xf>
    <xf numFmtId="0" fontId="23" fillId="0" borderId="5" xfId="0" applyFont="1" applyBorder="1" applyAlignment="1">
      <alignment horizontal="center"/>
    </xf>
    <xf numFmtId="0" fontId="19" fillId="0" borderId="0" xfId="0" applyFont="1" applyAlignment="1">
      <alignment horizontal="center"/>
    </xf>
    <xf numFmtId="3" fontId="30" fillId="0" borderId="0" xfId="0" applyNumberFormat="1" applyFont="1" applyAlignment="1">
      <alignment horizontal="center" vertical="center"/>
    </xf>
    <xf numFmtId="3" fontId="24" fillId="0" borderId="0" xfId="0" applyNumberFormat="1" applyFont="1" applyAlignment="1">
      <alignment horizontal="center" vertical="center"/>
    </xf>
    <xf numFmtId="167" fontId="41" fillId="0" borderId="7" xfId="14" applyNumberFormat="1" applyFont="1" applyFill="1" applyBorder="1" applyAlignment="1">
      <alignment horizontal="center" vertical="center"/>
    </xf>
    <xf numFmtId="3" fontId="51" fillId="0" borderId="0" xfId="0" applyNumberFormat="1" applyFont="1" applyAlignment="1">
      <alignment horizontal="left" wrapText="1"/>
    </xf>
    <xf numFmtId="167" fontId="52" fillId="0" borderId="7" xfId="14" applyNumberFormat="1" applyFont="1" applyFill="1" applyBorder="1" applyAlignment="1">
      <alignment horizontal="center" vertical="center"/>
    </xf>
    <xf numFmtId="43" fontId="60" fillId="0" borderId="0" xfId="16" applyFont="1" applyFill="1" applyAlignment="1">
      <alignment horizontal="center" vertical="center" wrapText="1"/>
    </xf>
    <xf numFmtId="43" fontId="52" fillId="0" borderId="0" xfId="16" applyFont="1" applyFill="1" applyAlignment="1">
      <alignment horizontal="center" vertical="center" wrapText="1"/>
    </xf>
    <xf numFmtId="167" fontId="51" fillId="0" borderId="0" xfId="14" applyNumberFormat="1" applyFont="1" applyFill="1" applyAlignment="1">
      <alignment horizontal="center"/>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1" fontId="23" fillId="0" borderId="0" xfId="64" applyNumberFormat="1"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right"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2" borderId="3"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wrapText="1"/>
    </xf>
    <xf numFmtId="43" fontId="58" fillId="0" borderId="7" xfId="14" applyFont="1" applyFill="1" applyBorder="1" applyAlignment="1">
      <alignment horizontal="right" vertical="center"/>
    </xf>
    <xf numFmtId="0" fontId="59" fillId="0" borderId="5" xfId="0" applyFont="1" applyBorder="1" applyAlignment="1">
      <alignment horizontal="center" vertical="center" wrapText="1"/>
    </xf>
    <xf numFmtId="0" fontId="59" fillId="0" borderId="5" xfId="0" applyFont="1" applyBorder="1" applyAlignment="1">
      <alignment horizontal="center" vertical="center" wrapText="1" shrinkToFit="1"/>
    </xf>
    <xf numFmtId="43" fontId="59" fillId="2" borderId="3" xfId="14" applyFont="1" applyFill="1" applyBorder="1" applyAlignment="1">
      <alignment horizontal="center" vertical="center"/>
    </xf>
    <xf numFmtId="43" fontId="59" fillId="2" borderId="10" xfId="14" applyFont="1" applyFill="1" applyBorder="1" applyAlignment="1">
      <alignment horizontal="center" vertical="center"/>
    </xf>
    <xf numFmtId="0" fontId="47" fillId="0" borderId="0" xfId="31" applyFont="1" applyAlignment="1">
      <alignment horizontal="center"/>
    </xf>
    <xf numFmtId="1" fontId="24" fillId="0" borderId="0" xfId="0" applyNumberFormat="1" applyFont="1" applyAlignment="1">
      <alignment horizontal="center"/>
    </xf>
    <xf numFmtId="0" fontId="24" fillId="0" borderId="0" xfId="0" applyFont="1" applyAlignment="1">
      <alignment horizontal="center"/>
    </xf>
    <xf numFmtId="0" fontId="23" fillId="0" borderId="5" xfId="31" applyFont="1" applyBorder="1" applyAlignment="1">
      <alignment horizontal="center" vertical="center" wrapText="1"/>
    </xf>
    <xf numFmtId="3" fontId="23" fillId="0" borderId="5" xfId="64" applyNumberFormat="1" applyFont="1" applyBorder="1" applyAlignment="1">
      <alignment horizontal="center" vertical="center" wrapText="1"/>
    </xf>
    <xf numFmtId="0" fontId="24" fillId="0" borderId="7" xfId="0" applyFont="1" applyBorder="1" applyAlignment="1">
      <alignment horizontal="right" vertical="center"/>
    </xf>
    <xf numFmtId="0" fontId="48" fillId="0" borderId="0" xfId="0" applyFont="1" applyAlignment="1">
      <alignment horizontal="center" vertical="center"/>
    </xf>
    <xf numFmtId="0" fontId="29" fillId="2" borderId="5" xfId="0" applyFont="1" applyFill="1" applyBorder="1" applyAlignment="1">
      <alignment horizontal="center" vertical="center" wrapText="1" shrinkToFit="1"/>
    </xf>
    <xf numFmtId="0" fontId="47" fillId="0" borderId="0" xfId="0" applyFont="1" applyAlignment="1">
      <alignment horizontal="center" vertical="center" wrapText="1"/>
    </xf>
    <xf numFmtId="1" fontId="52" fillId="0" borderId="0" xfId="0" applyNumberFormat="1" applyFont="1" applyAlignment="1">
      <alignment horizontal="center" vertical="center"/>
    </xf>
    <xf numFmtId="43" fontId="43" fillId="0" borderId="7" xfId="14" applyFont="1" applyFill="1" applyBorder="1" applyAlignment="1">
      <alignment horizontal="right" vertical="center"/>
    </xf>
    <xf numFmtId="0" fontId="29" fillId="2" borderId="5" xfId="0" applyFont="1" applyFill="1" applyBorder="1" applyAlignment="1">
      <alignment horizontal="center" vertical="center" wrapText="1"/>
    </xf>
    <xf numFmtId="0" fontId="29" fillId="2" borderId="3" xfId="0" applyFont="1" applyFill="1" applyBorder="1" applyAlignment="1">
      <alignment horizontal="center" vertical="center" wrapText="1" shrinkToFit="1"/>
    </xf>
    <xf numFmtId="0" fontId="29" fillId="2" borderId="2" xfId="0" applyFont="1" applyFill="1" applyBorder="1" applyAlignment="1">
      <alignment horizontal="center" vertical="center" wrapText="1" shrinkToFit="1"/>
    </xf>
    <xf numFmtId="0" fontId="29" fillId="2" borderId="10" xfId="0" applyFont="1" applyFill="1" applyBorder="1" applyAlignment="1">
      <alignment horizontal="center" vertical="center" wrapText="1" shrinkToFit="1"/>
    </xf>
    <xf numFmtId="0" fontId="29" fillId="2" borderId="8" xfId="0" applyFont="1" applyFill="1" applyBorder="1" applyAlignment="1">
      <alignment horizontal="center" vertical="center" wrapText="1" shrinkToFit="1"/>
    </xf>
    <xf numFmtId="0" fontId="29" fillId="2" borderId="9" xfId="0" applyFont="1" applyFill="1" applyBorder="1" applyAlignment="1">
      <alignment horizontal="center" vertical="center" wrapText="1" shrinkToFit="1"/>
    </xf>
  </cellXfs>
  <cellStyles count="67">
    <cellStyle name="_x000d__x000a_JournalTemplate=C:\COMFO\CTALK\JOURSTD.TPL_x000d__x000a_LbStateAddress=3 3 0 251 1 89 2 311_x000d__x000a_LbStateJou" xfId="60"/>
    <cellStyle name="??" xfId="1"/>
    <cellStyle name="?? [0.00]_PRODUCT DETAIL Q1" xfId="2"/>
    <cellStyle name="?? [0]" xfId="3"/>
    <cellStyle name="???? [0.00]_PRODUCT DETAIL Q1" xfId="4"/>
    <cellStyle name="????_PRODUCT DETAIL Q1" xfId="5"/>
    <cellStyle name="???_HOBONG" xfId="6"/>
    <cellStyle name="??_(????)??????" xfId="7"/>
    <cellStyle name="AeE­ [0]_INQUIRY ¿μ¾÷AßAø " xfId="8"/>
    <cellStyle name="AeE­_INQUIRY ¿µ¾÷AßAø " xfId="9"/>
    <cellStyle name="AÞ¸¶ [0]_INQUIRY ¿?¾÷AßAø " xfId="10"/>
    <cellStyle name="AÞ¸¶_INQUIRY ¿?¾÷AßAø " xfId="11"/>
    <cellStyle name="C?AØ_¿?¾÷CoE² " xfId="12"/>
    <cellStyle name="C￥AØ_¿μ¾÷CoE² " xfId="13"/>
    <cellStyle name="Comma" xfId="14" builtinId="3"/>
    <cellStyle name="Comma 2" xfId="61"/>
    <cellStyle name="Comma 3" xfId="15"/>
    <cellStyle name="Comma 3 2" xfId="59"/>
    <cellStyle name="Comma 3 2 2" xfId="65"/>
    <cellStyle name="Comma 4" xfId="16"/>
    <cellStyle name="Comma0" xfId="17"/>
    <cellStyle name="Currency0" xfId="18"/>
    <cellStyle name="Date" xfId="19"/>
    <cellStyle name="Fixed" xfId="20"/>
    <cellStyle name="Header1" xfId="21"/>
    <cellStyle name="Header2" xfId="22"/>
    <cellStyle name="Heading 1" xfId="23" builtinId="16" customBuiltin="1"/>
    <cellStyle name="Heading 2" xfId="24" builtinId="17" customBuiltin="1"/>
    <cellStyle name="Ledger 17 x 11 in 2" xfId="25"/>
    <cellStyle name="n" xfId="26"/>
    <cellStyle name="Normal" xfId="0" builtinId="0"/>
    <cellStyle name="Normal - Style1" xfId="27"/>
    <cellStyle name="Normal 11" xfId="28"/>
    <cellStyle name="Normal 2" xfId="63"/>
    <cellStyle name="Normal 2 2" xfId="29"/>
    <cellStyle name="Normal 22" xfId="30"/>
    <cellStyle name="Normal 3" xfId="31"/>
    <cellStyle name="Normal 4" xfId="62"/>
    <cellStyle name="Normal 5 3" xfId="32"/>
    <cellStyle name="Normal 89" xfId="33"/>
    <cellStyle name="Normal_Bieu mau (CV )" xfId="64"/>
    <cellStyle name="Percent" xfId="66" builtinId="5"/>
    <cellStyle name="T" xfId="34"/>
    <cellStyle name="th" xfId="36"/>
    <cellStyle name="Total" xfId="35" builtinId="25" customBuiltin="1"/>
    <cellStyle name="viet" xfId="37"/>
    <cellStyle name="viet2" xfId="38"/>
    <cellStyle name=" [0.00]_ Att. 1- Cover" xfId="39"/>
    <cellStyle name="_ Att. 1- Cover" xfId="40"/>
    <cellStyle name="?_ Att. 1- Cover" xfId="41"/>
    <cellStyle name="똿뗦먛귟 [0.00]_PRODUCT DETAIL Q1" xfId="42"/>
    <cellStyle name="똿뗦먛귟_PRODUCT DETAIL Q1" xfId="43"/>
    <cellStyle name="믅됞 [0.00]_PRODUCT DETAIL Q1" xfId="44"/>
    <cellStyle name="믅됞_PRODUCT DETAIL Q1" xfId="45"/>
    <cellStyle name="백분율_95" xfId="46"/>
    <cellStyle name="뷭?_BOOKSHIP" xfId="47"/>
    <cellStyle name="콤마 [0]_1202" xfId="48"/>
    <cellStyle name="콤마_1202" xfId="49"/>
    <cellStyle name="통화 [0]_1202" xfId="50"/>
    <cellStyle name="통화_1202" xfId="51"/>
    <cellStyle name="표준_(정보부문)월별인원계획" xfId="52"/>
    <cellStyle name="一般_00Q3902REV.1" xfId="53"/>
    <cellStyle name="千分位[0]_00Q3902REV.1" xfId="54"/>
    <cellStyle name="千分位_00Q3902REV.1" xfId="55"/>
    <cellStyle name="貨幣 [0]_00Q3902REV.1" xfId="56"/>
    <cellStyle name="貨幣[0]_BRE" xfId="57"/>
    <cellStyle name="貨幣_00Q3902REV.1" xfId="58"/>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49"/>
  <sheetViews>
    <sheetView view="pageBreakPreview" zoomScaleNormal="100" zoomScaleSheetLayoutView="100" workbookViewId="0">
      <selection activeCell="Q35" sqref="Q35"/>
    </sheetView>
  </sheetViews>
  <sheetFormatPr defaultColWidth="9.140625" defaultRowHeight="18.75"/>
  <cols>
    <col min="1" max="1" width="9.5703125" style="3" customWidth="1"/>
    <col min="2" max="2" width="64.85546875" style="1" customWidth="1"/>
    <col min="3" max="3" width="21.5703125" style="1" customWidth="1"/>
    <col min="4" max="4" width="10.28515625" style="1" customWidth="1"/>
    <col min="5" max="5" width="10.28515625" style="1" hidden="1" customWidth="1"/>
    <col min="6" max="6" width="10.5703125" style="3" hidden="1" customWidth="1"/>
    <col min="7" max="9" width="9.140625" style="3" hidden="1" customWidth="1"/>
    <col min="10" max="16384" width="9.140625" style="1"/>
  </cols>
  <sheetData>
    <row r="1" spans="1:10">
      <c r="A1" s="150"/>
      <c r="B1" s="151"/>
      <c r="C1" s="97" t="s">
        <v>158</v>
      </c>
    </row>
    <row r="2" spans="1:10" ht="21" customHeight="1">
      <c r="A2" s="246" t="s">
        <v>284</v>
      </c>
      <c r="B2" s="246"/>
      <c r="C2" s="246"/>
    </row>
    <row r="3" spans="1:10" s="18" customFormat="1" ht="15.75" customHeight="1">
      <c r="A3" s="247" t="s">
        <v>285</v>
      </c>
      <c r="B3" s="247"/>
      <c r="C3" s="247"/>
      <c r="D3" s="22"/>
      <c r="E3" s="22"/>
      <c r="F3" s="22"/>
      <c r="G3" s="22"/>
      <c r="H3" s="22"/>
      <c r="I3" s="22"/>
      <c r="J3" s="23"/>
    </row>
    <row r="4" spans="1:10" ht="21" customHeight="1">
      <c r="A4" s="150"/>
      <c r="B4" s="151"/>
      <c r="C4" s="103" t="s">
        <v>79</v>
      </c>
    </row>
    <row r="5" spans="1:10" s="2" customFormat="1" ht="23.25" customHeight="1">
      <c r="A5" s="14" t="s">
        <v>0</v>
      </c>
      <c r="B5" s="6" t="s">
        <v>74</v>
      </c>
      <c r="C5" s="6" t="s">
        <v>89</v>
      </c>
      <c r="F5" s="20"/>
      <c r="G5" s="20"/>
      <c r="H5" s="20"/>
      <c r="I5" s="20"/>
    </row>
    <row r="6" spans="1:10" s="20" customFormat="1" ht="16.5" customHeight="1">
      <c r="A6" s="15">
        <v>1</v>
      </c>
      <c r="B6" s="16">
        <v>2</v>
      </c>
      <c r="C6" s="16">
        <v>3</v>
      </c>
    </row>
    <row r="7" spans="1:10" s="4" customFormat="1" ht="18.75" customHeight="1">
      <c r="A7" s="126" t="s">
        <v>1</v>
      </c>
      <c r="B7" s="152" t="s">
        <v>80</v>
      </c>
      <c r="C7" s="153">
        <f>C8+C12+C22+C32+C23+C17+C24+C29+C30+C34+C33+C10</f>
        <v>62000</v>
      </c>
      <c r="F7" s="9"/>
      <c r="G7" s="9"/>
      <c r="H7" s="9"/>
      <c r="I7" s="9"/>
    </row>
    <row r="8" spans="1:10" s="4" customFormat="1" ht="18.75" customHeight="1">
      <c r="A8" s="126">
        <v>1</v>
      </c>
      <c r="B8" s="152" t="s">
        <v>159</v>
      </c>
      <c r="C8" s="153">
        <f>C9</f>
        <v>1000</v>
      </c>
      <c r="F8" s="9"/>
      <c r="G8" s="9"/>
      <c r="H8" s="9"/>
      <c r="I8" s="9"/>
    </row>
    <row r="9" spans="1:10" s="4" customFormat="1" ht="18.75" customHeight="1">
      <c r="A9" s="126"/>
      <c r="B9" s="112" t="s">
        <v>287</v>
      </c>
      <c r="C9" s="154">
        <v>1000</v>
      </c>
      <c r="F9" s="9"/>
      <c r="G9" s="9"/>
      <c r="H9" s="9"/>
      <c r="I9" s="9"/>
    </row>
    <row r="10" spans="1:10" s="4" customFormat="1" ht="18.75" customHeight="1">
      <c r="A10" s="126">
        <v>2</v>
      </c>
      <c r="B10" s="152" t="s">
        <v>286</v>
      </c>
      <c r="C10" s="153">
        <f>C11</f>
        <v>50</v>
      </c>
      <c r="F10" s="9"/>
      <c r="G10" s="9"/>
      <c r="H10" s="9"/>
      <c r="I10" s="9"/>
    </row>
    <row r="11" spans="1:10" s="4" customFormat="1" ht="18.75" customHeight="1">
      <c r="A11" s="126"/>
      <c r="B11" s="112" t="s">
        <v>287</v>
      </c>
      <c r="C11" s="154">
        <v>50</v>
      </c>
      <c r="F11" s="9"/>
      <c r="G11" s="9"/>
      <c r="H11" s="9"/>
      <c r="I11" s="9"/>
    </row>
    <row r="12" spans="1:10" s="4" customFormat="1" ht="18.75" customHeight="1">
      <c r="A12" s="126">
        <v>3</v>
      </c>
      <c r="B12" s="82" t="s">
        <v>81</v>
      </c>
      <c r="C12" s="153">
        <f>SUM(C13:C16)</f>
        <v>21400</v>
      </c>
      <c r="F12" s="9"/>
      <c r="G12" s="9"/>
      <c r="H12" s="9"/>
      <c r="I12" s="9"/>
    </row>
    <row r="13" spans="1:10" s="2" customFormat="1" ht="18.75" customHeight="1">
      <c r="A13" s="15"/>
      <c r="B13" s="118" t="s">
        <v>288</v>
      </c>
      <c r="C13" s="154">
        <v>7480</v>
      </c>
      <c r="F13" s="20"/>
      <c r="G13" s="20"/>
      <c r="H13" s="20"/>
      <c r="I13" s="20"/>
    </row>
    <row r="14" spans="1:10" s="2" customFormat="1" ht="18.75" customHeight="1">
      <c r="A14" s="15"/>
      <c r="B14" s="118" t="s">
        <v>289</v>
      </c>
      <c r="C14" s="154">
        <v>1400</v>
      </c>
      <c r="F14" s="20"/>
      <c r="G14" s="20"/>
      <c r="H14" s="20"/>
      <c r="I14" s="20"/>
    </row>
    <row r="15" spans="1:10" s="2" customFormat="1" ht="18.75" customHeight="1">
      <c r="A15" s="15"/>
      <c r="B15" s="118" t="s">
        <v>290</v>
      </c>
      <c r="C15" s="154">
        <v>20</v>
      </c>
      <c r="F15" s="20"/>
      <c r="G15" s="20"/>
      <c r="H15" s="20"/>
      <c r="I15" s="20"/>
    </row>
    <row r="16" spans="1:10" s="2" customFormat="1" ht="18.75" customHeight="1">
      <c r="A16" s="15"/>
      <c r="B16" s="118" t="s">
        <v>287</v>
      </c>
      <c r="C16" s="154">
        <v>12500</v>
      </c>
      <c r="F16" s="20"/>
      <c r="G16" s="20"/>
      <c r="H16" s="20"/>
      <c r="I16" s="20"/>
    </row>
    <row r="17" spans="1:9" s="4" customFormat="1" ht="18.75" customHeight="1">
      <c r="A17" s="126">
        <v>4</v>
      </c>
      <c r="B17" s="82" t="s">
        <v>107</v>
      </c>
      <c r="C17" s="153">
        <f>C18+C21</f>
        <v>3000</v>
      </c>
      <c r="F17" s="9"/>
      <c r="G17" s="9"/>
      <c r="H17" s="9"/>
      <c r="I17" s="9"/>
    </row>
    <row r="18" spans="1:9" s="2" customFormat="1" ht="18.75" customHeight="1">
      <c r="A18" s="15"/>
      <c r="B18" s="112" t="s">
        <v>108</v>
      </c>
      <c r="C18" s="154">
        <f>+C19+C20</f>
        <v>2600</v>
      </c>
      <c r="F18" s="20"/>
      <c r="G18" s="20"/>
      <c r="H18" s="20"/>
      <c r="I18" s="20"/>
    </row>
    <row r="19" spans="1:9" s="2" customFormat="1" ht="18.75" customHeight="1">
      <c r="A19" s="15"/>
      <c r="B19" s="112" t="s">
        <v>160</v>
      </c>
      <c r="C19" s="154">
        <v>1820</v>
      </c>
      <c r="F19" s="20"/>
      <c r="G19" s="20"/>
      <c r="H19" s="20"/>
      <c r="I19" s="20"/>
    </row>
    <row r="20" spans="1:9" s="2" customFormat="1" ht="18.75" customHeight="1">
      <c r="A20" s="15"/>
      <c r="B20" s="112" t="s">
        <v>161</v>
      </c>
      <c r="C20" s="154">
        <v>780</v>
      </c>
      <c r="F20" s="20"/>
      <c r="G20" s="20"/>
      <c r="H20" s="20"/>
      <c r="I20" s="20"/>
    </row>
    <row r="21" spans="1:9" s="2" customFormat="1" ht="18.75" customHeight="1">
      <c r="A21" s="15"/>
      <c r="B21" s="112" t="s">
        <v>109</v>
      </c>
      <c r="C21" s="154">
        <v>400</v>
      </c>
      <c r="F21" s="20"/>
      <c r="G21" s="20"/>
      <c r="H21" s="20"/>
      <c r="I21" s="20"/>
    </row>
    <row r="22" spans="1:9" s="4" customFormat="1" ht="18.75" customHeight="1">
      <c r="A22" s="126">
        <v>5</v>
      </c>
      <c r="B22" s="82" t="s">
        <v>7</v>
      </c>
      <c r="C22" s="153">
        <v>7000</v>
      </c>
      <c r="F22" s="9"/>
      <c r="G22" s="9"/>
      <c r="H22" s="9"/>
      <c r="I22" s="9"/>
    </row>
    <row r="23" spans="1:9" s="4" customFormat="1" ht="18.75" customHeight="1">
      <c r="A23" s="126">
        <v>6</v>
      </c>
      <c r="B23" s="82" t="s">
        <v>8</v>
      </c>
      <c r="C23" s="153">
        <v>2460</v>
      </c>
      <c r="F23" s="9"/>
      <c r="G23" s="9"/>
      <c r="H23" s="9"/>
      <c r="I23" s="9"/>
    </row>
    <row r="24" spans="1:9" s="4" customFormat="1" ht="18.75" customHeight="1">
      <c r="A24" s="126">
        <v>7</v>
      </c>
      <c r="B24" s="82" t="s">
        <v>11</v>
      </c>
      <c r="C24" s="153">
        <v>1600</v>
      </c>
      <c r="E24" s="7"/>
      <c r="F24" s="248" t="s">
        <v>103</v>
      </c>
      <c r="G24" s="248"/>
      <c r="H24" s="248" t="s">
        <v>104</v>
      </c>
      <c r="I24" s="248"/>
    </row>
    <row r="25" spans="1:9" s="4" customFormat="1" ht="19.5" hidden="1" customHeight="1">
      <c r="A25" s="126"/>
      <c r="B25" s="112" t="s">
        <v>233</v>
      </c>
      <c r="C25" s="154"/>
      <c r="E25" s="7"/>
      <c r="F25" s="21"/>
      <c r="G25" s="21"/>
      <c r="H25" s="21"/>
      <c r="I25" s="21"/>
    </row>
    <row r="26" spans="1:9" s="4" customFormat="1" ht="19.5" customHeight="1">
      <c r="A26" s="126"/>
      <c r="B26" s="118" t="s">
        <v>291</v>
      </c>
      <c r="C26" s="154">
        <v>100</v>
      </c>
      <c r="E26" s="7"/>
      <c r="F26" s="21"/>
      <c r="G26" s="21"/>
      <c r="H26" s="21"/>
      <c r="I26" s="21"/>
    </row>
    <row r="27" spans="1:9" s="2" customFormat="1" ht="19.5" customHeight="1">
      <c r="A27" s="15"/>
      <c r="B27" s="118" t="s">
        <v>292</v>
      </c>
      <c r="C27" s="154">
        <v>500</v>
      </c>
      <c r="E27" s="5"/>
      <c r="F27" s="12" t="s">
        <v>101</v>
      </c>
      <c r="G27" s="12" t="s">
        <v>102</v>
      </c>
      <c r="H27" s="12" t="s">
        <v>101</v>
      </c>
      <c r="I27" s="12" t="s">
        <v>102</v>
      </c>
    </row>
    <row r="28" spans="1:9" s="2" customFormat="1" ht="19.5" customHeight="1">
      <c r="A28" s="15"/>
      <c r="B28" s="118" t="s">
        <v>293</v>
      </c>
      <c r="C28" s="154">
        <v>400</v>
      </c>
      <c r="E28" s="5" t="s">
        <v>163</v>
      </c>
      <c r="F28" s="24"/>
      <c r="G28" s="12"/>
      <c r="H28" s="24"/>
      <c r="I28" s="12"/>
    </row>
    <row r="29" spans="1:9" s="4" customFormat="1" ht="19.5" customHeight="1">
      <c r="A29" s="126">
        <v>8</v>
      </c>
      <c r="B29" s="82" t="s">
        <v>9</v>
      </c>
      <c r="C29" s="119">
        <f>10000+5000+3000</f>
        <v>18000</v>
      </c>
      <c r="E29" s="5" t="s">
        <v>164</v>
      </c>
      <c r="F29" s="13">
        <f>C29*80%*90%</f>
        <v>12960</v>
      </c>
      <c r="G29" s="13">
        <f>C29*20%*90%</f>
        <v>3240</v>
      </c>
      <c r="H29" s="13">
        <f>C29*10%</f>
        <v>1800</v>
      </c>
      <c r="I29" s="13"/>
    </row>
    <row r="30" spans="1:9" s="4" customFormat="1" ht="19.5" customHeight="1">
      <c r="A30" s="126">
        <v>9</v>
      </c>
      <c r="B30" s="82" t="s">
        <v>83</v>
      </c>
      <c r="C30" s="153">
        <v>3500</v>
      </c>
      <c r="E30" s="7" t="s">
        <v>114</v>
      </c>
      <c r="F30" s="21"/>
      <c r="G30" s="21"/>
      <c r="H30" s="13"/>
      <c r="I30" s="21"/>
    </row>
    <row r="31" spans="1:9" s="4" customFormat="1" ht="30.75" customHeight="1">
      <c r="A31" s="126"/>
      <c r="B31" s="120" t="s">
        <v>294</v>
      </c>
      <c r="C31" s="121">
        <v>1206</v>
      </c>
      <c r="F31" s="9"/>
      <c r="G31" s="9"/>
      <c r="H31" s="25"/>
      <c r="I31" s="9"/>
    </row>
    <row r="32" spans="1:9" s="4" customFormat="1" ht="19.5" customHeight="1">
      <c r="A32" s="126">
        <v>10</v>
      </c>
      <c r="B32" s="82" t="s">
        <v>82</v>
      </c>
      <c r="C32" s="153">
        <v>290</v>
      </c>
      <c r="F32" s="9"/>
      <c r="G32" s="9"/>
      <c r="H32" s="9"/>
      <c r="I32" s="9"/>
    </row>
    <row r="33" spans="1:9" s="4" customFormat="1" ht="19.5" customHeight="1">
      <c r="A33" s="126">
        <v>11</v>
      </c>
      <c r="B33" s="82" t="s">
        <v>84</v>
      </c>
      <c r="C33" s="153">
        <v>100</v>
      </c>
      <c r="F33" s="9"/>
      <c r="G33" s="9"/>
      <c r="H33" s="9"/>
      <c r="I33" s="9"/>
    </row>
    <row r="34" spans="1:9" s="4" customFormat="1" ht="19.5" customHeight="1">
      <c r="A34" s="126">
        <v>12</v>
      </c>
      <c r="B34" s="82" t="s">
        <v>10</v>
      </c>
      <c r="C34" s="153">
        <f>C35+C36</f>
        <v>3600</v>
      </c>
      <c r="E34" s="7" t="s">
        <v>87</v>
      </c>
      <c r="F34" s="13">
        <f>SUM(F27:F30)</f>
        <v>12960</v>
      </c>
      <c r="G34" s="13">
        <f>SUM(G27:G30)</f>
        <v>3240</v>
      </c>
      <c r="H34" s="13">
        <f>SUM(H27:H30)</f>
        <v>1800</v>
      </c>
      <c r="I34" s="13">
        <f>SUM(I27:I30)</f>
        <v>0</v>
      </c>
    </row>
    <row r="35" spans="1:9" s="2" customFormat="1" ht="19.5" customHeight="1">
      <c r="A35" s="15"/>
      <c r="B35" s="112" t="s">
        <v>243</v>
      </c>
      <c r="C35" s="154">
        <v>2780</v>
      </c>
      <c r="F35" s="20"/>
      <c r="G35" s="20"/>
      <c r="H35" s="20"/>
      <c r="I35" s="20"/>
    </row>
    <row r="36" spans="1:9" s="2" customFormat="1" ht="19.5" customHeight="1">
      <c r="A36" s="15"/>
      <c r="B36" s="112" t="s">
        <v>218</v>
      </c>
      <c r="C36" s="154">
        <v>820</v>
      </c>
      <c r="F36" s="20"/>
      <c r="G36" s="20"/>
      <c r="H36" s="20"/>
      <c r="I36" s="20"/>
    </row>
    <row r="37" spans="1:9" s="4" customFormat="1" ht="19.5" customHeight="1">
      <c r="A37" s="126" t="s">
        <v>2</v>
      </c>
      <c r="B37" s="152" t="s">
        <v>100</v>
      </c>
      <c r="C37" s="153">
        <f>C38+C41</f>
        <v>1136041</v>
      </c>
      <c r="E37" s="17" t="e">
        <f>C37-#REF!</f>
        <v>#REF!</v>
      </c>
      <c r="F37" s="9"/>
      <c r="G37" s="9"/>
      <c r="H37" s="9"/>
      <c r="I37" s="9"/>
    </row>
    <row r="38" spans="1:9" s="4" customFormat="1" ht="19.5" customHeight="1">
      <c r="A38" s="126" t="s">
        <v>85</v>
      </c>
      <c r="B38" s="82" t="s">
        <v>110</v>
      </c>
      <c r="C38" s="153">
        <v>57300</v>
      </c>
      <c r="E38" s="11">
        <f>C7-C38</f>
        <v>4700</v>
      </c>
      <c r="F38" s="8">
        <f>C38-C29-C30-C27-C28-C33</f>
        <v>34800</v>
      </c>
      <c r="G38" s="9"/>
      <c r="H38" s="9"/>
      <c r="I38" s="9"/>
    </row>
    <row r="39" spans="1:9" s="4" customFormat="1" ht="19.5" hidden="1" customHeight="1">
      <c r="A39" s="15"/>
      <c r="B39" s="112" t="s">
        <v>111</v>
      </c>
      <c r="C39" s="154"/>
      <c r="D39" s="10"/>
      <c r="E39" s="10"/>
      <c r="F39" s="20"/>
      <c r="G39" s="20"/>
      <c r="H39" s="20"/>
      <c r="I39" s="20"/>
    </row>
    <row r="40" spans="1:9" s="4" customFormat="1" ht="19.5" hidden="1" customHeight="1">
      <c r="A40" s="15"/>
      <c r="B40" s="112" t="s">
        <v>112</v>
      </c>
      <c r="C40" s="154"/>
      <c r="D40" s="10"/>
      <c r="E40" s="10"/>
      <c r="F40" s="20"/>
      <c r="G40" s="20"/>
      <c r="H40" s="20"/>
      <c r="I40" s="20"/>
    </row>
    <row r="41" spans="1:9" s="4" customFormat="1" ht="19.5" customHeight="1">
      <c r="A41" s="126" t="s">
        <v>4</v>
      </c>
      <c r="B41" s="82" t="s">
        <v>165</v>
      </c>
      <c r="C41" s="153">
        <f>C42+C44</f>
        <v>1078741</v>
      </c>
      <c r="F41" s="9"/>
      <c r="G41" s="9"/>
      <c r="H41" s="9"/>
      <c r="I41" s="9"/>
    </row>
    <row r="42" spans="1:9" s="2" customFormat="1" ht="19.5" customHeight="1">
      <c r="A42" s="15">
        <v>1</v>
      </c>
      <c r="B42" s="112" t="s">
        <v>86</v>
      </c>
      <c r="C42" s="154">
        <v>976761</v>
      </c>
      <c r="F42" s="20"/>
      <c r="G42" s="20"/>
      <c r="H42" s="20"/>
      <c r="I42" s="20"/>
    </row>
    <row r="43" spans="1:9" s="2" customFormat="1" ht="19.5" customHeight="1">
      <c r="A43" s="15"/>
      <c r="B43" s="112" t="s">
        <v>385</v>
      </c>
      <c r="C43" s="154">
        <v>234974</v>
      </c>
      <c r="F43" s="20"/>
      <c r="G43" s="20"/>
      <c r="H43" s="20"/>
      <c r="I43" s="20"/>
    </row>
    <row r="44" spans="1:9" s="2" customFormat="1" ht="19.5" customHeight="1">
      <c r="A44" s="15">
        <v>2</v>
      </c>
      <c r="B44" s="112" t="s">
        <v>141</v>
      </c>
      <c r="C44" s="154">
        <v>101980</v>
      </c>
      <c r="F44" s="20"/>
      <c r="G44" s="20"/>
      <c r="H44" s="20"/>
      <c r="I44" s="20"/>
    </row>
    <row r="45" spans="1:9" s="2" customFormat="1" ht="15.75">
      <c r="A45" s="20"/>
      <c r="C45" s="20"/>
      <c r="F45" s="20"/>
      <c r="G45" s="20"/>
      <c r="H45" s="20"/>
      <c r="I45" s="20"/>
    </row>
    <row r="46" spans="1:9" s="2" customFormat="1" ht="15.75">
      <c r="A46" s="20"/>
      <c r="B46" s="4"/>
      <c r="C46" s="25"/>
      <c r="F46" s="20"/>
      <c r="G46" s="20"/>
      <c r="H46" s="20"/>
      <c r="I46" s="20"/>
    </row>
    <row r="47" spans="1:9" s="2" customFormat="1" ht="15.75">
      <c r="A47" s="20"/>
      <c r="C47" s="19"/>
      <c r="F47" s="20"/>
      <c r="G47" s="20"/>
      <c r="H47" s="20"/>
      <c r="I47" s="20"/>
    </row>
    <row r="48" spans="1:9" s="2" customFormat="1" ht="15.75">
      <c r="A48" s="20"/>
      <c r="C48" s="19"/>
      <c r="F48" s="20"/>
      <c r="G48" s="20"/>
      <c r="H48" s="20"/>
      <c r="I48" s="20"/>
    </row>
    <row r="49" spans="3:3">
      <c r="C49" s="26"/>
    </row>
  </sheetData>
  <mergeCells count="4">
    <mergeCell ref="A2:C2"/>
    <mergeCell ref="A3:C3"/>
    <mergeCell ref="F24:G24"/>
    <mergeCell ref="H24:I24"/>
  </mergeCells>
  <phoneticPr fontId="27" type="noConversion"/>
  <pageMargins left="0.55118110236220497" right="0.15748031496063" top="0.55118110236220497" bottom="0.34055118099999998" header="0.196850393700787" footer="0.196850393700787"/>
  <pageSetup paperSize="9"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46"/>
  <sheetViews>
    <sheetView view="pageBreakPreview" zoomScaleNormal="100" zoomScaleSheetLayoutView="100" workbookViewId="0">
      <pane xSplit="3" ySplit="7" topLeftCell="D135" activePane="bottomRight" state="frozen"/>
      <selection pane="topRight" activeCell="D1" sqref="D1"/>
      <selection pane="bottomLeft" activeCell="A8" sqref="A8"/>
      <selection pane="bottomRight" activeCell="G149" sqref="G149"/>
    </sheetView>
  </sheetViews>
  <sheetFormatPr defaultColWidth="9.140625" defaultRowHeight="15.75"/>
  <cols>
    <col min="1" max="1" width="7.42578125" style="27" customWidth="1"/>
    <col min="2" max="2" width="47.28515625" style="19" customWidth="1"/>
    <col min="3" max="3" width="10.28515625" style="17" customWidth="1"/>
    <col min="4" max="4" width="9.140625" style="17" customWidth="1"/>
    <col min="5" max="5" width="7.140625" style="19" customWidth="1"/>
    <col min="6" max="6" width="7.28515625" style="19" customWidth="1"/>
    <col min="7" max="7" width="7.42578125" style="19" customWidth="1"/>
    <col min="8" max="8" width="7.5703125" style="19" customWidth="1"/>
    <col min="9" max="9" width="6.28515625" style="19" customWidth="1"/>
    <col min="10" max="10" width="7.28515625" style="19" customWidth="1"/>
    <col min="11" max="11" width="5.7109375" style="19" customWidth="1"/>
    <col min="12" max="12" width="6.85546875" style="19" customWidth="1"/>
    <col min="13" max="13" width="7.85546875" style="19" customWidth="1"/>
    <col min="14" max="14" width="6.7109375" style="19" customWidth="1"/>
    <col min="15" max="15" width="6.5703125" style="19" customWidth="1"/>
    <col min="16" max="16" width="7.7109375" style="19" customWidth="1"/>
    <col min="17" max="17" width="7" style="19" customWidth="1"/>
    <col min="18" max="18" width="6.42578125" style="19" customWidth="1"/>
    <col min="19" max="19" width="8.42578125" style="19" customWidth="1"/>
    <col min="20" max="20" width="6.42578125" style="19" customWidth="1"/>
    <col min="21" max="21" width="7.42578125" style="19" customWidth="1"/>
    <col min="22" max="22" width="6.42578125" style="19" customWidth="1"/>
    <col min="23" max="23" width="7.28515625" style="19" customWidth="1"/>
    <col min="24" max="24" width="6.28515625" style="19" customWidth="1"/>
    <col min="25" max="25" width="7.140625" style="19" customWidth="1"/>
    <col min="26" max="26" width="9.85546875" style="19" customWidth="1"/>
    <col min="27" max="27" width="8.85546875" style="19" customWidth="1"/>
    <col min="28" max="28" width="8.85546875" style="17" customWidth="1"/>
    <col min="29" max="16384" width="9.140625" style="19"/>
  </cols>
  <sheetData>
    <row r="1" spans="1:28" ht="18" customHeight="1">
      <c r="Z1" s="249" t="s">
        <v>157</v>
      </c>
      <c r="AA1" s="249"/>
      <c r="AB1" s="249"/>
    </row>
    <row r="2" spans="1:28" ht="18" customHeight="1">
      <c r="A2" s="250" t="s">
        <v>295</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row>
    <row r="3" spans="1:28" ht="18" customHeight="1">
      <c r="A3" s="251" t="str">
        <f>Thu!A3:C3</f>
        <v>(Kèm theo Quyết đinh số 1801/QĐ-UBND ngày 20 tháng 12 năm 2024 của UBND huyện Tuần Giáo)</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row>
    <row r="4" spans="1:28" s="34" customFormat="1" ht="18" customHeight="1">
      <c r="A4" s="28"/>
      <c r="B4" s="29"/>
      <c r="C4" s="30"/>
      <c r="D4" s="31"/>
      <c r="E4" s="32"/>
      <c r="F4" s="32"/>
      <c r="G4" s="32"/>
      <c r="H4" s="32"/>
      <c r="I4" s="32"/>
      <c r="J4" s="32"/>
      <c r="K4" s="32"/>
      <c r="L4" s="32"/>
      <c r="M4" s="32"/>
      <c r="N4" s="32"/>
      <c r="O4" s="32"/>
      <c r="P4" s="32"/>
      <c r="Q4" s="32"/>
      <c r="R4" s="32"/>
      <c r="S4" s="32"/>
      <c r="T4" s="32"/>
      <c r="U4" s="32"/>
      <c r="V4" s="32"/>
      <c r="W4" s="32"/>
      <c r="X4" s="33"/>
      <c r="Y4" s="32"/>
      <c r="Z4" s="252" t="s">
        <v>79</v>
      </c>
      <c r="AA4" s="252"/>
      <c r="AB4" s="252"/>
    </row>
    <row r="5" spans="1:28" s="40" customFormat="1" ht="57" customHeight="1">
      <c r="A5" s="35" t="s">
        <v>0</v>
      </c>
      <c r="B5" s="36" t="s">
        <v>29</v>
      </c>
      <c r="C5" s="37" t="s">
        <v>30</v>
      </c>
      <c r="D5" s="38" t="s">
        <v>31</v>
      </c>
      <c r="E5" s="38" t="s">
        <v>33</v>
      </c>
      <c r="F5" s="38" t="s">
        <v>34</v>
      </c>
      <c r="G5" s="38" t="s">
        <v>32</v>
      </c>
      <c r="H5" s="38" t="s">
        <v>35</v>
      </c>
      <c r="I5" s="38" t="s">
        <v>36</v>
      </c>
      <c r="J5" s="38" t="s">
        <v>76</v>
      </c>
      <c r="K5" s="39" t="s">
        <v>37</v>
      </c>
      <c r="L5" s="38" t="s">
        <v>38</v>
      </c>
      <c r="M5" s="38" t="s">
        <v>75</v>
      </c>
      <c r="N5" s="38" t="s">
        <v>39</v>
      </c>
      <c r="O5" s="38" t="s">
        <v>40</v>
      </c>
      <c r="P5" s="38" t="s">
        <v>41</v>
      </c>
      <c r="Q5" s="38" t="s">
        <v>42</v>
      </c>
      <c r="R5" s="38" t="s">
        <v>44</v>
      </c>
      <c r="S5" s="38" t="s">
        <v>43</v>
      </c>
      <c r="T5" s="38" t="s">
        <v>77</v>
      </c>
      <c r="U5" s="38" t="s">
        <v>45</v>
      </c>
      <c r="V5" s="38" t="s">
        <v>46</v>
      </c>
      <c r="W5" s="38" t="s">
        <v>47</v>
      </c>
      <c r="X5" s="38" t="s">
        <v>48</v>
      </c>
      <c r="Y5" s="38" t="s">
        <v>232</v>
      </c>
      <c r="Z5" s="38" t="s">
        <v>296</v>
      </c>
      <c r="AA5" s="38" t="s">
        <v>229</v>
      </c>
      <c r="AB5" s="38" t="s">
        <v>49</v>
      </c>
    </row>
    <row r="6" spans="1:28" s="44" customFormat="1" ht="15" customHeight="1">
      <c r="A6" s="41" t="s">
        <v>1</v>
      </c>
      <c r="B6" s="41" t="s">
        <v>2</v>
      </c>
      <c r="C6" s="39" t="s">
        <v>50</v>
      </c>
      <c r="D6" s="42" t="s">
        <v>297</v>
      </c>
      <c r="E6" s="43">
        <v>1</v>
      </c>
      <c r="F6" s="43">
        <v>2</v>
      </c>
      <c r="G6" s="43">
        <v>3</v>
      </c>
      <c r="H6" s="43">
        <v>4</v>
      </c>
      <c r="I6" s="43">
        <v>5</v>
      </c>
      <c r="J6" s="43">
        <v>6</v>
      </c>
      <c r="K6" s="43">
        <v>7</v>
      </c>
      <c r="L6" s="43">
        <v>8</v>
      </c>
      <c r="M6" s="43">
        <v>9</v>
      </c>
      <c r="N6" s="43">
        <v>10</v>
      </c>
      <c r="O6" s="43">
        <v>11</v>
      </c>
      <c r="P6" s="43">
        <v>12</v>
      </c>
      <c r="Q6" s="43">
        <v>13</v>
      </c>
      <c r="R6" s="43">
        <v>14</v>
      </c>
      <c r="S6" s="43">
        <v>15</v>
      </c>
      <c r="T6" s="43">
        <v>16</v>
      </c>
      <c r="U6" s="43">
        <v>17</v>
      </c>
      <c r="V6" s="43">
        <v>18</v>
      </c>
      <c r="W6" s="43">
        <v>19</v>
      </c>
      <c r="X6" s="43">
        <v>20</v>
      </c>
      <c r="Y6" s="43">
        <v>21</v>
      </c>
      <c r="Z6" s="43">
        <v>22</v>
      </c>
      <c r="AA6" s="43">
        <v>23</v>
      </c>
      <c r="AB6" s="39" t="s">
        <v>14</v>
      </c>
    </row>
    <row r="7" spans="1:28" s="48" customFormat="1" ht="21.75" customHeight="1">
      <c r="A7" s="45"/>
      <c r="B7" s="46" t="s">
        <v>51</v>
      </c>
      <c r="C7" s="47">
        <v>1136041</v>
      </c>
      <c r="D7" s="47">
        <v>992424</v>
      </c>
      <c r="E7" s="47">
        <v>11502</v>
      </c>
      <c r="F7" s="47">
        <v>6141</v>
      </c>
      <c r="G7" s="47">
        <v>11264</v>
      </c>
      <c r="H7" s="47">
        <v>7847</v>
      </c>
      <c r="I7" s="47">
        <v>1876</v>
      </c>
      <c r="J7" s="47">
        <v>12749</v>
      </c>
      <c r="K7" s="47">
        <v>1235</v>
      </c>
      <c r="L7" s="47">
        <v>992</v>
      </c>
      <c r="M7" s="47">
        <v>7135</v>
      </c>
      <c r="N7" s="47">
        <v>793</v>
      </c>
      <c r="O7" s="47">
        <v>6073</v>
      </c>
      <c r="P7" s="47">
        <v>73699</v>
      </c>
      <c r="Q7" s="47">
        <v>875</v>
      </c>
      <c r="R7" s="47">
        <v>1239</v>
      </c>
      <c r="S7" s="47">
        <v>636556</v>
      </c>
      <c r="T7" s="47">
        <v>907</v>
      </c>
      <c r="U7" s="47">
        <v>3799</v>
      </c>
      <c r="V7" s="47">
        <v>9064</v>
      </c>
      <c r="W7" s="47">
        <v>6785</v>
      </c>
      <c r="X7" s="47">
        <v>1900</v>
      </c>
      <c r="Y7" s="47">
        <v>4500</v>
      </c>
      <c r="Z7" s="47">
        <v>141922</v>
      </c>
      <c r="AA7" s="47">
        <v>43571</v>
      </c>
      <c r="AB7" s="47">
        <v>143617</v>
      </c>
    </row>
    <row r="8" spans="1:28" s="48" customFormat="1" ht="21.75" customHeight="1">
      <c r="A8" s="49" t="s">
        <v>1</v>
      </c>
      <c r="B8" s="46" t="s">
        <v>230</v>
      </c>
      <c r="C8" s="47">
        <v>1034061</v>
      </c>
      <c r="D8" s="47">
        <v>893692</v>
      </c>
      <c r="E8" s="47">
        <v>11502</v>
      </c>
      <c r="F8" s="47">
        <v>6141</v>
      </c>
      <c r="G8" s="47">
        <v>11264</v>
      </c>
      <c r="H8" s="47">
        <v>7357</v>
      </c>
      <c r="I8" s="47">
        <v>1876</v>
      </c>
      <c r="J8" s="47">
        <v>12749</v>
      </c>
      <c r="K8" s="47">
        <v>1235</v>
      </c>
      <c r="L8" s="47">
        <v>992</v>
      </c>
      <c r="M8" s="47">
        <v>6944</v>
      </c>
      <c r="N8" s="47">
        <v>793</v>
      </c>
      <c r="O8" s="47">
        <v>6073</v>
      </c>
      <c r="P8" s="47">
        <v>73699</v>
      </c>
      <c r="Q8" s="47">
        <v>875</v>
      </c>
      <c r="R8" s="47">
        <v>1239</v>
      </c>
      <c r="S8" s="47">
        <v>636556</v>
      </c>
      <c r="T8" s="47">
        <v>907</v>
      </c>
      <c r="U8" s="47">
        <v>3799</v>
      </c>
      <c r="V8" s="47">
        <v>9064</v>
      </c>
      <c r="W8" s="47">
        <v>6785</v>
      </c>
      <c r="X8" s="47">
        <v>1900</v>
      </c>
      <c r="Y8" s="47">
        <v>4500</v>
      </c>
      <c r="Z8" s="47">
        <v>44346</v>
      </c>
      <c r="AA8" s="47">
        <v>43096</v>
      </c>
      <c r="AB8" s="47">
        <v>140369</v>
      </c>
    </row>
    <row r="9" spans="1:28" s="48" customFormat="1" ht="22.5" customHeight="1">
      <c r="A9" s="35" t="s">
        <v>3</v>
      </c>
      <c r="B9" s="50" t="s">
        <v>12</v>
      </c>
      <c r="C9" s="51">
        <v>41932</v>
      </c>
      <c r="D9" s="51">
        <v>38692</v>
      </c>
      <c r="E9" s="51">
        <v>0</v>
      </c>
      <c r="F9" s="51">
        <v>0</v>
      </c>
      <c r="G9" s="51">
        <v>0</v>
      </c>
      <c r="H9" s="51">
        <v>0</v>
      </c>
      <c r="I9" s="51">
        <v>0</v>
      </c>
      <c r="J9" s="51">
        <v>0</v>
      </c>
      <c r="K9" s="51">
        <v>0</v>
      </c>
      <c r="L9" s="51">
        <v>0</v>
      </c>
      <c r="M9" s="51">
        <v>0</v>
      </c>
      <c r="N9" s="51">
        <v>0</v>
      </c>
      <c r="O9" s="51">
        <v>0</v>
      </c>
      <c r="P9" s="51">
        <v>0</v>
      </c>
      <c r="Q9" s="51">
        <v>0</v>
      </c>
      <c r="R9" s="51">
        <v>0</v>
      </c>
      <c r="S9" s="51">
        <v>0</v>
      </c>
      <c r="T9" s="51">
        <v>0</v>
      </c>
      <c r="U9" s="51">
        <v>0</v>
      </c>
      <c r="V9" s="51">
        <v>0</v>
      </c>
      <c r="W9" s="51">
        <v>0</v>
      </c>
      <c r="X9" s="51">
        <v>0</v>
      </c>
      <c r="Y9" s="51">
        <v>0</v>
      </c>
      <c r="Z9" s="51">
        <v>37486</v>
      </c>
      <c r="AA9" s="51">
        <v>1206</v>
      </c>
      <c r="AB9" s="51">
        <v>3240</v>
      </c>
    </row>
    <row r="10" spans="1:28" ht="21" customHeight="1">
      <c r="A10" s="52">
        <v>1</v>
      </c>
      <c r="B10" s="55" t="s">
        <v>96</v>
      </c>
      <c r="C10" s="51">
        <v>24526</v>
      </c>
      <c r="D10" s="54">
        <v>24526</v>
      </c>
      <c r="E10" s="54"/>
      <c r="F10" s="54"/>
      <c r="G10" s="54"/>
      <c r="H10" s="54"/>
      <c r="I10" s="54"/>
      <c r="J10" s="54"/>
      <c r="K10" s="54"/>
      <c r="L10" s="54"/>
      <c r="M10" s="54"/>
      <c r="N10" s="54"/>
      <c r="O10" s="54"/>
      <c r="P10" s="54"/>
      <c r="Q10" s="54"/>
      <c r="R10" s="54"/>
      <c r="S10" s="54"/>
      <c r="T10" s="54"/>
      <c r="U10" s="54"/>
      <c r="V10" s="54"/>
      <c r="W10" s="54"/>
      <c r="X10" s="54"/>
      <c r="Y10" s="54"/>
      <c r="Z10" s="54">
        <v>24526</v>
      </c>
      <c r="AA10" s="54"/>
      <c r="AB10" s="54"/>
    </row>
    <row r="11" spans="1:28" ht="21" customHeight="1">
      <c r="A11" s="52">
        <v>2</v>
      </c>
      <c r="B11" s="55" t="s">
        <v>97</v>
      </c>
      <c r="C11" s="51">
        <v>16200</v>
      </c>
      <c r="D11" s="54">
        <v>12960</v>
      </c>
      <c r="E11" s="54"/>
      <c r="F11" s="54"/>
      <c r="G11" s="54"/>
      <c r="H11" s="54"/>
      <c r="I11" s="54"/>
      <c r="J11" s="54"/>
      <c r="K11" s="54"/>
      <c r="L11" s="54"/>
      <c r="M11" s="54"/>
      <c r="N11" s="54"/>
      <c r="O11" s="54"/>
      <c r="P11" s="54"/>
      <c r="Q11" s="54"/>
      <c r="R11" s="54"/>
      <c r="S11" s="54"/>
      <c r="T11" s="54"/>
      <c r="U11" s="54"/>
      <c r="V11" s="54"/>
      <c r="W11" s="54"/>
      <c r="X11" s="54"/>
      <c r="Y11" s="54"/>
      <c r="Z11" s="54">
        <v>12960</v>
      </c>
      <c r="AA11" s="54"/>
      <c r="AB11" s="54">
        <v>3240</v>
      </c>
    </row>
    <row r="12" spans="1:28" s="79" customFormat="1" ht="36.75" customHeight="1">
      <c r="A12" s="77">
        <v>3</v>
      </c>
      <c r="B12" s="53" t="s">
        <v>298</v>
      </c>
      <c r="C12" s="78">
        <v>1206</v>
      </c>
      <c r="D12" s="78">
        <v>1206</v>
      </c>
      <c r="E12" s="78"/>
      <c r="F12" s="78"/>
      <c r="G12" s="78"/>
      <c r="H12" s="78"/>
      <c r="I12" s="78"/>
      <c r="J12" s="78"/>
      <c r="K12" s="78"/>
      <c r="L12" s="78"/>
      <c r="M12" s="78"/>
      <c r="N12" s="78"/>
      <c r="O12" s="78"/>
      <c r="P12" s="78"/>
      <c r="Q12" s="78"/>
      <c r="R12" s="78"/>
      <c r="S12" s="78"/>
      <c r="T12" s="78"/>
      <c r="U12" s="78"/>
      <c r="V12" s="78"/>
      <c r="W12" s="78"/>
      <c r="X12" s="78"/>
      <c r="Y12" s="78"/>
      <c r="Z12" s="78"/>
      <c r="AA12" s="78">
        <v>1206</v>
      </c>
      <c r="AB12" s="78"/>
    </row>
    <row r="13" spans="1:28" s="17" customFormat="1" ht="19.5" customHeight="1">
      <c r="A13" s="35" t="s">
        <v>4</v>
      </c>
      <c r="B13" s="50" t="s">
        <v>13</v>
      </c>
      <c r="C13" s="51">
        <v>971444</v>
      </c>
      <c r="D13" s="51">
        <v>837133</v>
      </c>
      <c r="E13" s="51">
        <v>11502</v>
      </c>
      <c r="F13" s="51">
        <v>6141</v>
      </c>
      <c r="G13" s="51">
        <v>11264</v>
      </c>
      <c r="H13" s="51">
        <v>7357</v>
      </c>
      <c r="I13" s="51">
        <v>1876</v>
      </c>
      <c r="J13" s="51">
        <v>12749</v>
      </c>
      <c r="K13" s="51">
        <v>1235</v>
      </c>
      <c r="L13" s="51">
        <v>992</v>
      </c>
      <c r="M13" s="51">
        <v>6944</v>
      </c>
      <c r="N13" s="51">
        <v>793</v>
      </c>
      <c r="O13" s="51">
        <v>6073</v>
      </c>
      <c r="P13" s="51">
        <v>73699</v>
      </c>
      <c r="Q13" s="51">
        <v>875</v>
      </c>
      <c r="R13" s="51">
        <v>1239</v>
      </c>
      <c r="S13" s="51">
        <v>636556</v>
      </c>
      <c r="T13" s="51">
        <v>907</v>
      </c>
      <c r="U13" s="51">
        <v>3799</v>
      </c>
      <c r="V13" s="51">
        <v>9064</v>
      </c>
      <c r="W13" s="51">
        <v>6785</v>
      </c>
      <c r="X13" s="51">
        <v>1900</v>
      </c>
      <c r="Y13" s="51">
        <v>4500</v>
      </c>
      <c r="Z13" s="51">
        <v>6860</v>
      </c>
      <c r="AA13" s="51">
        <v>24023</v>
      </c>
      <c r="AB13" s="51">
        <v>134311</v>
      </c>
    </row>
    <row r="14" spans="1:28" s="17" customFormat="1" ht="19.5" customHeight="1">
      <c r="A14" s="35">
        <v>1</v>
      </c>
      <c r="B14" s="50" t="s">
        <v>152</v>
      </c>
      <c r="C14" s="51">
        <v>643985</v>
      </c>
      <c r="D14" s="51">
        <v>642988</v>
      </c>
      <c r="E14" s="51">
        <v>0</v>
      </c>
      <c r="F14" s="51">
        <v>0</v>
      </c>
      <c r="G14" s="51">
        <v>0</v>
      </c>
      <c r="H14" s="51">
        <v>0</v>
      </c>
      <c r="I14" s="51">
        <v>0</v>
      </c>
      <c r="J14" s="51">
        <v>0</v>
      </c>
      <c r="K14" s="51">
        <v>0</v>
      </c>
      <c r="L14" s="51">
        <v>0</v>
      </c>
      <c r="M14" s="51">
        <v>0</v>
      </c>
      <c r="N14" s="51">
        <v>0</v>
      </c>
      <c r="O14" s="51">
        <v>1800</v>
      </c>
      <c r="P14" s="51">
        <v>0</v>
      </c>
      <c r="Q14" s="51">
        <v>0</v>
      </c>
      <c r="R14" s="51">
        <v>0</v>
      </c>
      <c r="S14" s="51">
        <v>634459</v>
      </c>
      <c r="T14" s="51">
        <v>907</v>
      </c>
      <c r="U14" s="51">
        <v>3799</v>
      </c>
      <c r="V14" s="51">
        <v>0</v>
      </c>
      <c r="W14" s="51">
        <v>0</v>
      </c>
      <c r="X14" s="51">
        <v>0</v>
      </c>
      <c r="Y14" s="51">
        <v>0</v>
      </c>
      <c r="Z14" s="51">
        <v>0</v>
      </c>
      <c r="AA14" s="51">
        <v>2023</v>
      </c>
      <c r="AB14" s="51">
        <v>997</v>
      </c>
    </row>
    <row r="15" spans="1:28" s="17" customFormat="1" ht="19.5" customHeight="1">
      <c r="A15" s="35" t="s">
        <v>168</v>
      </c>
      <c r="B15" s="58" t="s">
        <v>54</v>
      </c>
      <c r="C15" s="51">
        <v>636259</v>
      </c>
      <c r="D15" s="51">
        <v>636259</v>
      </c>
      <c r="E15" s="51"/>
      <c r="F15" s="51"/>
      <c r="G15" s="51"/>
      <c r="H15" s="51"/>
      <c r="I15" s="51"/>
      <c r="J15" s="51"/>
      <c r="K15" s="51"/>
      <c r="L15" s="51"/>
      <c r="M15" s="51"/>
      <c r="N15" s="51"/>
      <c r="O15" s="51">
        <v>1800</v>
      </c>
      <c r="P15" s="51"/>
      <c r="Q15" s="51"/>
      <c r="R15" s="51"/>
      <c r="S15" s="51">
        <v>634459</v>
      </c>
      <c r="T15" s="51"/>
      <c r="U15" s="51"/>
      <c r="V15" s="51"/>
      <c r="W15" s="51"/>
      <c r="X15" s="51"/>
      <c r="Y15" s="51"/>
      <c r="Z15" s="51"/>
      <c r="AA15" s="51"/>
      <c r="AB15" s="51"/>
    </row>
    <row r="16" spans="1:28" ht="19.5" customHeight="1">
      <c r="A16" s="52"/>
      <c r="B16" s="57" t="s">
        <v>244</v>
      </c>
      <c r="C16" s="54">
        <v>9571</v>
      </c>
      <c r="D16" s="54">
        <v>9571</v>
      </c>
      <c r="E16" s="54"/>
      <c r="F16" s="54"/>
      <c r="G16" s="54"/>
      <c r="H16" s="54"/>
      <c r="I16" s="54"/>
      <c r="J16" s="54"/>
      <c r="K16" s="54"/>
      <c r="L16" s="54"/>
      <c r="M16" s="54"/>
      <c r="N16" s="54"/>
      <c r="O16" s="54"/>
      <c r="P16" s="54"/>
      <c r="Q16" s="54"/>
      <c r="R16" s="54"/>
      <c r="S16" s="54">
        <v>9571</v>
      </c>
      <c r="T16" s="54"/>
      <c r="U16" s="54"/>
      <c r="V16" s="54"/>
      <c r="W16" s="54"/>
      <c r="X16" s="54"/>
      <c r="Y16" s="54"/>
      <c r="Z16" s="54"/>
      <c r="AA16" s="54"/>
      <c r="AB16" s="54"/>
    </row>
    <row r="17" spans="1:28" ht="19.5" customHeight="1">
      <c r="A17" s="52"/>
      <c r="B17" s="57" t="s">
        <v>153</v>
      </c>
      <c r="C17" s="54">
        <v>28586</v>
      </c>
      <c r="D17" s="54">
        <v>28586</v>
      </c>
      <c r="E17" s="54"/>
      <c r="F17" s="54"/>
      <c r="G17" s="54"/>
      <c r="H17" s="54"/>
      <c r="I17" s="54"/>
      <c r="J17" s="54"/>
      <c r="K17" s="54"/>
      <c r="L17" s="54"/>
      <c r="M17" s="54"/>
      <c r="N17" s="54"/>
      <c r="O17" s="54"/>
      <c r="P17" s="54"/>
      <c r="Q17" s="54"/>
      <c r="R17" s="54"/>
      <c r="S17" s="54">
        <v>28586</v>
      </c>
      <c r="T17" s="54"/>
      <c r="U17" s="54"/>
      <c r="V17" s="54"/>
      <c r="W17" s="54"/>
      <c r="X17" s="54"/>
      <c r="Y17" s="54"/>
      <c r="Z17" s="54"/>
      <c r="AA17" s="54"/>
      <c r="AB17" s="54"/>
    </row>
    <row r="18" spans="1:28" ht="19.5" customHeight="1">
      <c r="A18" s="52"/>
      <c r="B18" s="57" t="s">
        <v>105</v>
      </c>
      <c r="C18" s="54">
        <v>26899</v>
      </c>
      <c r="D18" s="54">
        <v>26899</v>
      </c>
      <c r="E18" s="54"/>
      <c r="F18" s="54"/>
      <c r="G18" s="54"/>
      <c r="H18" s="54"/>
      <c r="I18" s="54"/>
      <c r="J18" s="54"/>
      <c r="K18" s="54"/>
      <c r="L18" s="54"/>
      <c r="M18" s="54"/>
      <c r="N18" s="54"/>
      <c r="O18" s="54"/>
      <c r="P18" s="54"/>
      <c r="Q18" s="54"/>
      <c r="R18" s="54"/>
      <c r="S18" s="54">
        <v>26899</v>
      </c>
      <c r="T18" s="54"/>
      <c r="U18" s="54"/>
      <c r="V18" s="54"/>
      <c r="W18" s="54"/>
      <c r="X18" s="54"/>
      <c r="Y18" s="54"/>
      <c r="Z18" s="54"/>
      <c r="AA18" s="54"/>
      <c r="AB18" s="54"/>
    </row>
    <row r="19" spans="1:28" ht="19.5" customHeight="1">
      <c r="A19" s="52"/>
      <c r="B19" s="57" t="s">
        <v>106</v>
      </c>
      <c r="C19" s="54">
        <v>1687</v>
      </c>
      <c r="D19" s="54">
        <v>1687</v>
      </c>
      <c r="E19" s="54"/>
      <c r="F19" s="54"/>
      <c r="G19" s="54"/>
      <c r="H19" s="54"/>
      <c r="I19" s="54"/>
      <c r="J19" s="54"/>
      <c r="K19" s="54"/>
      <c r="L19" s="54"/>
      <c r="M19" s="54"/>
      <c r="N19" s="54"/>
      <c r="O19" s="54"/>
      <c r="P19" s="54"/>
      <c r="Q19" s="54"/>
      <c r="R19" s="54"/>
      <c r="S19" s="54">
        <v>1687</v>
      </c>
      <c r="T19" s="54"/>
      <c r="U19" s="54"/>
      <c r="V19" s="54"/>
      <c r="W19" s="54"/>
      <c r="X19" s="54"/>
      <c r="Y19" s="54"/>
      <c r="Z19" s="54"/>
      <c r="AA19" s="54"/>
      <c r="AB19" s="54"/>
    </row>
    <row r="20" spans="1:28" ht="30.75" customHeight="1">
      <c r="A20" s="52"/>
      <c r="B20" s="53" t="s">
        <v>245</v>
      </c>
      <c r="C20" s="54">
        <v>40823</v>
      </c>
      <c r="D20" s="54">
        <v>40823</v>
      </c>
      <c r="E20" s="54"/>
      <c r="F20" s="54"/>
      <c r="G20" s="54"/>
      <c r="H20" s="54"/>
      <c r="I20" s="54"/>
      <c r="J20" s="54"/>
      <c r="K20" s="54"/>
      <c r="L20" s="54"/>
      <c r="M20" s="54"/>
      <c r="N20" s="54"/>
      <c r="O20" s="54"/>
      <c r="P20" s="54"/>
      <c r="Q20" s="54"/>
      <c r="R20" s="54"/>
      <c r="S20" s="54">
        <v>40823</v>
      </c>
      <c r="T20" s="54"/>
      <c r="U20" s="54"/>
      <c r="V20" s="54"/>
      <c r="W20" s="54"/>
      <c r="X20" s="54"/>
      <c r="Y20" s="54"/>
      <c r="Z20" s="54"/>
      <c r="AA20" s="54"/>
      <c r="AB20" s="54"/>
    </row>
    <row r="21" spans="1:28" ht="30.75" customHeight="1">
      <c r="A21" s="52"/>
      <c r="B21" s="53" t="s">
        <v>154</v>
      </c>
      <c r="C21" s="54">
        <v>34</v>
      </c>
      <c r="D21" s="54">
        <v>34</v>
      </c>
      <c r="E21" s="54"/>
      <c r="F21" s="54"/>
      <c r="G21" s="54"/>
      <c r="H21" s="54"/>
      <c r="I21" s="54"/>
      <c r="J21" s="54"/>
      <c r="K21" s="54"/>
      <c r="L21" s="54"/>
      <c r="M21" s="54"/>
      <c r="N21" s="54"/>
      <c r="O21" s="54"/>
      <c r="P21" s="54"/>
      <c r="Q21" s="54"/>
      <c r="R21" s="54"/>
      <c r="S21" s="54">
        <v>34</v>
      </c>
      <c r="T21" s="54"/>
      <c r="U21" s="54"/>
      <c r="V21" s="54"/>
      <c r="W21" s="54"/>
      <c r="X21" s="54"/>
      <c r="Y21" s="54"/>
      <c r="Z21" s="54"/>
      <c r="AA21" s="54"/>
      <c r="AB21" s="54"/>
    </row>
    <row r="22" spans="1:28" ht="19.5" customHeight="1">
      <c r="A22" s="52"/>
      <c r="B22" s="57" t="s">
        <v>246</v>
      </c>
      <c r="C22" s="54">
        <v>6369</v>
      </c>
      <c r="D22" s="54">
        <v>6369</v>
      </c>
      <c r="E22" s="54"/>
      <c r="F22" s="54"/>
      <c r="G22" s="54"/>
      <c r="H22" s="54"/>
      <c r="I22" s="54"/>
      <c r="J22" s="54"/>
      <c r="K22" s="54"/>
      <c r="L22" s="54"/>
      <c r="M22" s="54"/>
      <c r="N22" s="54"/>
      <c r="O22" s="54"/>
      <c r="P22" s="54"/>
      <c r="Q22" s="54"/>
      <c r="R22" s="54"/>
      <c r="S22" s="54">
        <v>6369</v>
      </c>
      <c r="T22" s="54"/>
      <c r="U22" s="54"/>
      <c r="V22" s="54"/>
      <c r="W22" s="54"/>
      <c r="X22" s="54"/>
      <c r="Y22" s="54"/>
      <c r="Z22" s="54"/>
      <c r="AA22" s="54"/>
      <c r="AB22" s="54"/>
    </row>
    <row r="23" spans="1:28" ht="19.5" customHeight="1">
      <c r="A23" s="52"/>
      <c r="B23" s="57" t="s">
        <v>221</v>
      </c>
      <c r="C23" s="54">
        <v>1800</v>
      </c>
      <c r="D23" s="54">
        <v>1800</v>
      </c>
      <c r="E23" s="54"/>
      <c r="F23" s="54"/>
      <c r="G23" s="54"/>
      <c r="H23" s="54"/>
      <c r="I23" s="54"/>
      <c r="J23" s="54"/>
      <c r="K23" s="54"/>
      <c r="L23" s="54"/>
      <c r="M23" s="54"/>
      <c r="N23" s="54"/>
      <c r="O23" s="54">
        <v>1800</v>
      </c>
      <c r="P23" s="54"/>
      <c r="Q23" s="54"/>
      <c r="R23" s="54"/>
      <c r="S23" s="54"/>
      <c r="T23" s="54"/>
      <c r="U23" s="54"/>
      <c r="V23" s="54"/>
      <c r="W23" s="54"/>
      <c r="X23" s="54"/>
      <c r="Y23" s="54"/>
      <c r="Z23" s="54"/>
      <c r="AA23" s="54"/>
      <c r="AB23" s="54"/>
    </row>
    <row r="24" spans="1:28" s="17" customFormat="1" ht="19.5" customHeight="1">
      <c r="A24" s="35" t="s">
        <v>169</v>
      </c>
      <c r="B24" s="58" t="s">
        <v>55</v>
      </c>
      <c r="C24" s="51">
        <v>7726</v>
      </c>
      <c r="D24" s="51">
        <v>6729</v>
      </c>
      <c r="E24" s="51"/>
      <c r="F24" s="51"/>
      <c r="G24" s="51"/>
      <c r="H24" s="51"/>
      <c r="I24" s="51"/>
      <c r="J24" s="51"/>
      <c r="K24" s="51"/>
      <c r="L24" s="51"/>
      <c r="M24" s="51"/>
      <c r="N24" s="51"/>
      <c r="O24" s="51"/>
      <c r="P24" s="51"/>
      <c r="Q24" s="51"/>
      <c r="R24" s="51"/>
      <c r="S24" s="51"/>
      <c r="T24" s="51">
        <v>907</v>
      </c>
      <c r="U24" s="51">
        <v>3799</v>
      </c>
      <c r="V24" s="51"/>
      <c r="W24" s="51"/>
      <c r="X24" s="51"/>
      <c r="Y24" s="51"/>
      <c r="Z24" s="51"/>
      <c r="AA24" s="51">
        <v>2023</v>
      </c>
      <c r="AB24" s="51">
        <v>997</v>
      </c>
    </row>
    <row r="25" spans="1:28" ht="19.5" customHeight="1">
      <c r="A25" s="52"/>
      <c r="B25" s="57" t="s">
        <v>206</v>
      </c>
      <c r="C25" s="54">
        <v>0</v>
      </c>
      <c r="D25" s="54">
        <v>0</v>
      </c>
      <c r="E25" s="54"/>
      <c r="F25" s="54"/>
      <c r="G25" s="54"/>
      <c r="H25" s="54"/>
      <c r="I25" s="54"/>
      <c r="J25" s="54"/>
      <c r="K25" s="54"/>
      <c r="L25" s="54"/>
      <c r="M25" s="54"/>
      <c r="N25" s="54"/>
      <c r="O25" s="54"/>
      <c r="P25" s="54"/>
      <c r="Q25" s="54"/>
      <c r="R25" s="54"/>
      <c r="S25" s="54"/>
      <c r="T25" s="54"/>
      <c r="U25" s="54">
        <v>0</v>
      </c>
      <c r="V25" s="54"/>
      <c r="W25" s="54"/>
      <c r="X25" s="54"/>
      <c r="Y25" s="54"/>
      <c r="Z25" s="54"/>
      <c r="AA25" s="54"/>
      <c r="AB25" s="54"/>
    </row>
    <row r="26" spans="1:28" ht="19.5" customHeight="1">
      <c r="A26" s="52"/>
      <c r="B26" s="57" t="s">
        <v>246</v>
      </c>
      <c r="C26" s="54">
        <v>51</v>
      </c>
      <c r="D26" s="54">
        <v>51</v>
      </c>
      <c r="E26" s="54"/>
      <c r="F26" s="54"/>
      <c r="G26" s="54"/>
      <c r="H26" s="54"/>
      <c r="I26" s="54"/>
      <c r="J26" s="54"/>
      <c r="K26" s="54"/>
      <c r="L26" s="54"/>
      <c r="M26" s="54"/>
      <c r="N26" s="54"/>
      <c r="O26" s="54"/>
      <c r="P26" s="54"/>
      <c r="Q26" s="54"/>
      <c r="R26" s="54"/>
      <c r="S26" s="54"/>
      <c r="T26" s="54"/>
      <c r="U26" s="54">
        <v>51</v>
      </c>
      <c r="V26" s="54"/>
      <c r="W26" s="54"/>
      <c r="X26" s="54"/>
      <c r="Y26" s="54"/>
      <c r="Z26" s="54"/>
      <c r="AA26" s="54"/>
      <c r="AB26" s="54"/>
    </row>
    <row r="27" spans="1:28" s="17" customFormat="1" ht="20.25" customHeight="1">
      <c r="A27" s="35">
        <v>2</v>
      </c>
      <c r="B27" s="50" t="s">
        <v>56</v>
      </c>
      <c r="C27" s="51">
        <v>0</v>
      </c>
      <c r="D27" s="51">
        <v>0</v>
      </c>
      <c r="E27" s="51"/>
      <c r="F27" s="51"/>
      <c r="G27" s="51"/>
      <c r="H27" s="51"/>
      <c r="I27" s="51"/>
      <c r="J27" s="51"/>
      <c r="K27" s="51"/>
      <c r="L27" s="51"/>
      <c r="M27" s="51"/>
      <c r="N27" s="51"/>
      <c r="O27" s="51"/>
      <c r="P27" s="51"/>
      <c r="Q27" s="51"/>
      <c r="R27" s="51"/>
      <c r="S27" s="51"/>
      <c r="T27" s="51"/>
      <c r="U27" s="51"/>
      <c r="V27" s="51"/>
      <c r="W27" s="51"/>
      <c r="X27" s="51"/>
      <c r="Y27" s="51"/>
      <c r="Z27" s="51"/>
      <c r="AA27" s="51"/>
      <c r="AB27" s="51"/>
    </row>
    <row r="28" spans="1:28" s="17" customFormat="1" ht="20.25" customHeight="1">
      <c r="A28" s="35">
        <v>3</v>
      </c>
      <c r="B28" s="50" t="s">
        <v>52</v>
      </c>
      <c r="C28" s="51">
        <v>9789</v>
      </c>
      <c r="D28" s="51">
        <v>4500</v>
      </c>
      <c r="E28" s="51"/>
      <c r="F28" s="51"/>
      <c r="G28" s="51"/>
      <c r="H28" s="51"/>
      <c r="I28" s="51"/>
      <c r="J28" s="51"/>
      <c r="K28" s="51"/>
      <c r="L28" s="51"/>
      <c r="M28" s="51"/>
      <c r="N28" s="51"/>
      <c r="O28" s="51"/>
      <c r="P28" s="51"/>
      <c r="Q28" s="51"/>
      <c r="R28" s="51"/>
      <c r="S28" s="51"/>
      <c r="T28" s="51"/>
      <c r="U28" s="51"/>
      <c r="V28" s="51"/>
      <c r="W28" s="51"/>
      <c r="X28" s="51"/>
      <c r="Y28" s="51">
        <v>4500</v>
      </c>
      <c r="Z28" s="51"/>
      <c r="AA28" s="51"/>
      <c r="AB28" s="51">
        <v>5289</v>
      </c>
    </row>
    <row r="29" spans="1:28" s="17" customFormat="1" ht="20.25" customHeight="1">
      <c r="A29" s="35">
        <v>4</v>
      </c>
      <c r="B29" s="50" t="s">
        <v>53</v>
      </c>
      <c r="C29" s="51">
        <v>9244</v>
      </c>
      <c r="D29" s="51">
        <v>1900</v>
      </c>
      <c r="E29" s="51"/>
      <c r="F29" s="51"/>
      <c r="G29" s="51"/>
      <c r="H29" s="51"/>
      <c r="I29" s="51"/>
      <c r="J29" s="51"/>
      <c r="K29" s="51"/>
      <c r="L29" s="51"/>
      <c r="M29" s="51"/>
      <c r="N29" s="51"/>
      <c r="O29" s="51"/>
      <c r="P29" s="51"/>
      <c r="Q29" s="51"/>
      <c r="R29" s="51"/>
      <c r="S29" s="51"/>
      <c r="T29" s="51"/>
      <c r="U29" s="51"/>
      <c r="V29" s="51"/>
      <c r="W29" s="51"/>
      <c r="X29" s="51">
        <v>1900</v>
      </c>
      <c r="Y29" s="51"/>
      <c r="Z29" s="51"/>
      <c r="AA29" s="51"/>
      <c r="AB29" s="51">
        <v>7344</v>
      </c>
    </row>
    <row r="30" spans="1:28" ht="21.75" customHeight="1">
      <c r="A30" s="35">
        <v>5</v>
      </c>
      <c r="B30" s="50" t="s">
        <v>57</v>
      </c>
      <c r="C30" s="51">
        <v>315</v>
      </c>
      <c r="D30" s="51">
        <v>315</v>
      </c>
      <c r="E30" s="54">
        <v>315</v>
      </c>
      <c r="F30" s="54"/>
      <c r="G30" s="54"/>
      <c r="H30" s="54"/>
      <c r="I30" s="54"/>
      <c r="J30" s="54"/>
      <c r="K30" s="54"/>
      <c r="L30" s="54"/>
      <c r="M30" s="54"/>
      <c r="N30" s="54"/>
      <c r="O30" s="54"/>
      <c r="P30" s="54"/>
      <c r="Q30" s="54"/>
      <c r="R30" s="56"/>
      <c r="S30" s="54"/>
      <c r="T30" s="54"/>
      <c r="U30" s="54"/>
      <c r="V30" s="54"/>
      <c r="W30" s="54"/>
      <c r="X30" s="54"/>
      <c r="Y30" s="54"/>
      <c r="Z30" s="54"/>
      <c r="AA30" s="54"/>
      <c r="AB30" s="51"/>
    </row>
    <row r="31" spans="1:28" ht="21.75" customHeight="1">
      <c r="A31" s="35">
        <v>6</v>
      </c>
      <c r="B31" s="50" t="s">
        <v>58</v>
      </c>
      <c r="C31" s="51">
        <v>4951</v>
      </c>
      <c r="D31" s="51">
        <v>2726</v>
      </c>
      <c r="E31" s="54"/>
      <c r="F31" s="54"/>
      <c r="G31" s="54"/>
      <c r="H31" s="54"/>
      <c r="I31" s="54"/>
      <c r="J31" s="54"/>
      <c r="K31" s="54"/>
      <c r="L31" s="54"/>
      <c r="M31" s="54">
        <v>100</v>
      </c>
      <c r="N31" s="54"/>
      <c r="O31" s="54"/>
      <c r="P31" s="54"/>
      <c r="Q31" s="54"/>
      <c r="R31" s="56"/>
      <c r="S31" s="54"/>
      <c r="T31" s="54"/>
      <c r="U31" s="54"/>
      <c r="V31" s="54"/>
      <c r="W31" s="54">
        <v>2626</v>
      </c>
      <c r="X31" s="54"/>
      <c r="Y31" s="54"/>
      <c r="Z31" s="54"/>
      <c r="AA31" s="54"/>
      <c r="AB31" s="51">
        <v>2225</v>
      </c>
    </row>
    <row r="32" spans="1:28" s="17" customFormat="1" ht="21.75" customHeight="1">
      <c r="A32" s="35">
        <v>7</v>
      </c>
      <c r="B32" s="50" t="s">
        <v>59</v>
      </c>
      <c r="C32" s="51">
        <v>3703</v>
      </c>
      <c r="D32" s="51">
        <v>3418</v>
      </c>
      <c r="E32" s="51"/>
      <c r="F32" s="51"/>
      <c r="G32" s="51"/>
      <c r="H32" s="51"/>
      <c r="I32" s="51"/>
      <c r="J32" s="51"/>
      <c r="K32" s="51"/>
      <c r="L32" s="51"/>
      <c r="M32" s="51"/>
      <c r="N32" s="51"/>
      <c r="O32" s="51"/>
      <c r="P32" s="51"/>
      <c r="Q32" s="51"/>
      <c r="R32" s="47"/>
      <c r="S32" s="51"/>
      <c r="T32" s="51"/>
      <c r="U32" s="51"/>
      <c r="V32" s="51"/>
      <c r="W32" s="51">
        <v>3418</v>
      </c>
      <c r="X32" s="51"/>
      <c r="Y32" s="51"/>
      <c r="Z32" s="51"/>
      <c r="AA32" s="51"/>
      <c r="AB32" s="51">
        <v>285</v>
      </c>
    </row>
    <row r="33" spans="1:28" ht="21.75" customHeight="1">
      <c r="A33" s="35">
        <v>8</v>
      </c>
      <c r="B33" s="50" t="s">
        <v>60</v>
      </c>
      <c r="C33" s="51">
        <v>741</v>
      </c>
      <c r="D33" s="51">
        <v>741</v>
      </c>
      <c r="E33" s="54"/>
      <c r="F33" s="54"/>
      <c r="G33" s="54"/>
      <c r="H33" s="54"/>
      <c r="I33" s="54"/>
      <c r="J33" s="54"/>
      <c r="K33" s="54"/>
      <c r="L33" s="54"/>
      <c r="M33" s="54"/>
      <c r="N33" s="54"/>
      <c r="O33" s="54"/>
      <c r="P33" s="54"/>
      <c r="Q33" s="54"/>
      <c r="R33" s="56"/>
      <c r="S33" s="54"/>
      <c r="T33" s="54"/>
      <c r="U33" s="54"/>
      <c r="V33" s="54"/>
      <c r="W33" s="54">
        <v>741</v>
      </c>
      <c r="X33" s="54"/>
      <c r="Y33" s="54"/>
      <c r="Z33" s="54"/>
      <c r="AA33" s="54"/>
      <c r="AB33" s="51"/>
    </row>
    <row r="34" spans="1:28" s="17" customFormat="1" ht="21.75" customHeight="1">
      <c r="A34" s="35">
        <v>9</v>
      </c>
      <c r="B34" s="50" t="s">
        <v>61</v>
      </c>
      <c r="C34" s="51">
        <v>9220</v>
      </c>
      <c r="D34" s="51">
        <v>9220</v>
      </c>
      <c r="E34" s="51"/>
      <c r="F34" s="51"/>
      <c r="G34" s="51"/>
      <c r="H34" s="51"/>
      <c r="I34" s="51"/>
      <c r="J34" s="51">
        <v>9220</v>
      </c>
      <c r="K34" s="51"/>
      <c r="L34" s="51"/>
      <c r="M34" s="51"/>
      <c r="N34" s="51"/>
      <c r="O34" s="51"/>
      <c r="P34" s="51"/>
      <c r="Q34" s="51"/>
      <c r="R34" s="51"/>
      <c r="S34" s="51"/>
      <c r="T34" s="51"/>
      <c r="U34" s="51"/>
      <c r="V34" s="51"/>
      <c r="W34" s="51"/>
      <c r="X34" s="51"/>
      <c r="Y34" s="51"/>
      <c r="Z34" s="51"/>
      <c r="AA34" s="51"/>
      <c r="AB34" s="51"/>
    </row>
    <row r="35" spans="1:28" s="17" customFormat="1" ht="21.75" customHeight="1">
      <c r="A35" s="35">
        <v>10</v>
      </c>
      <c r="B35" s="50" t="s">
        <v>62</v>
      </c>
      <c r="C35" s="51">
        <v>44331</v>
      </c>
      <c r="D35" s="51">
        <v>44331</v>
      </c>
      <c r="E35" s="51">
        <v>0</v>
      </c>
      <c r="F35" s="51">
        <v>200</v>
      </c>
      <c r="G35" s="51">
        <v>0</v>
      </c>
      <c r="H35" s="51">
        <v>6055</v>
      </c>
      <c r="I35" s="51">
        <v>0</v>
      </c>
      <c r="J35" s="51">
        <v>2029</v>
      </c>
      <c r="K35" s="51">
        <v>0</v>
      </c>
      <c r="L35" s="51">
        <v>0</v>
      </c>
      <c r="M35" s="51">
        <v>4902</v>
      </c>
      <c r="N35" s="51">
        <v>0</v>
      </c>
      <c r="O35" s="51">
        <v>0</v>
      </c>
      <c r="P35" s="51">
        <v>0</v>
      </c>
      <c r="Q35" s="51">
        <v>0</v>
      </c>
      <c r="R35" s="51">
        <v>0</v>
      </c>
      <c r="S35" s="51">
        <v>0</v>
      </c>
      <c r="T35" s="51">
        <v>0</v>
      </c>
      <c r="U35" s="51">
        <v>0</v>
      </c>
      <c r="V35" s="51">
        <v>9064</v>
      </c>
      <c r="W35" s="51">
        <v>0</v>
      </c>
      <c r="X35" s="51">
        <v>0</v>
      </c>
      <c r="Y35" s="51">
        <v>0</v>
      </c>
      <c r="Z35" s="51">
        <v>6860</v>
      </c>
      <c r="AA35" s="51">
        <v>15221</v>
      </c>
      <c r="AB35" s="51">
        <v>0</v>
      </c>
    </row>
    <row r="36" spans="1:28" s="17" customFormat="1" ht="21.75" customHeight="1">
      <c r="A36" s="35" t="s">
        <v>22</v>
      </c>
      <c r="B36" s="58" t="s">
        <v>23</v>
      </c>
      <c r="C36" s="51">
        <v>8421</v>
      </c>
      <c r="D36" s="51">
        <v>8421</v>
      </c>
      <c r="E36" s="51">
        <v>0</v>
      </c>
      <c r="F36" s="51">
        <v>0</v>
      </c>
      <c r="G36" s="51">
        <v>0</v>
      </c>
      <c r="H36" s="51">
        <v>6055</v>
      </c>
      <c r="I36" s="51">
        <v>0</v>
      </c>
      <c r="J36" s="51">
        <v>0</v>
      </c>
      <c r="K36" s="51">
        <v>0</v>
      </c>
      <c r="L36" s="51">
        <v>0</v>
      </c>
      <c r="M36" s="51">
        <v>0</v>
      </c>
      <c r="N36" s="51">
        <v>0</v>
      </c>
      <c r="O36" s="51">
        <v>0</v>
      </c>
      <c r="P36" s="51">
        <v>0</v>
      </c>
      <c r="Q36" s="51">
        <v>0</v>
      </c>
      <c r="R36" s="51">
        <v>0</v>
      </c>
      <c r="S36" s="51">
        <v>0</v>
      </c>
      <c r="T36" s="51">
        <v>0</v>
      </c>
      <c r="U36" s="51">
        <v>0</v>
      </c>
      <c r="V36" s="51">
        <v>100</v>
      </c>
      <c r="W36" s="51">
        <v>0</v>
      </c>
      <c r="X36" s="51">
        <v>0</v>
      </c>
      <c r="Y36" s="51">
        <v>0</v>
      </c>
      <c r="Z36" s="51">
        <v>2266</v>
      </c>
      <c r="AA36" s="51">
        <v>0</v>
      </c>
      <c r="AB36" s="51">
        <v>0</v>
      </c>
    </row>
    <row r="37" spans="1:28" ht="19.5" customHeight="1">
      <c r="A37" s="52"/>
      <c r="B37" s="57" t="s">
        <v>383</v>
      </c>
      <c r="C37" s="54">
        <v>869</v>
      </c>
      <c r="D37" s="54">
        <v>869</v>
      </c>
      <c r="E37" s="54"/>
      <c r="F37" s="54"/>
      <c r="G37" s="54"/>
      <c r="H37" s="54">
        <v>769</v>
      </c>
      <c r="I37" s="54"/>
      <c r="J37" s="54"/>
      <c r="K37" s="54"/>
      <c r="L37" s="54"/>
      <c r="M37" s="54"/>
      <c r="N37" s="54"/>
      <c r="O37" s="54"/>
      <c r="P37" s="54"/>
      <c r="Q37" s="54"/>
      <c r="R37" s="54"/>
      <c r="S37" s="54"/>
      <c r="T37" s="54"/>
      <c r="U37" s="54"/>
      <c r="V37" s="54">
        <v>100</v>
      </c>
      <c r="W37" s="54"/>
      <c r="X37" s="54"/>
      <c r="Y37" s="54"/>
      <c r="Z37" s="54"/>
      <c r="AA37" s="54"/>
      <c r="AB37" s="54"/>
    </row>
    <row r="38" spans="1:28" ht="19.5" customHeight="1">
      <c r="A38" s="52"/>
      <c r="B38" s="57" t="s">
        <v>299</v>
      </c>
      <c r="C38" s="54">
        <v>7552</v>
      </c>
      <c r="D38" s="54">
        <v>7552</v>
      </c>
      <c r="E38" s="54"/>
      <c r="F38" s="54"/>
      <c r="G38" s="54"/>
      <c r="H38" s="54">
        <v>5286</v>
      </c>
      <c r="I38" s="54"/>
      <c r="J38" s="54"/>
      <c r="K38" s="54"/>
      <c r="L38" s="54"/>
      <c r="M38" s="54"/>
      <c r="N38" s="54"/>
      <c r="O38" s="54"/>
      <c r="P38" s="54"/>
      <c r="Q38" s="54"/>
      <c r="R38" s="54"/>
      <c r="S38" s="54"/>
      <c r="T38" s="54"/>
      <c r="U38" s="54"/>
      <c r="V38" s="54"/>
      <c r="W38" s="54"/>
      <c r="X38" s="54"/>
      <c r="Y38" s="54"/>
      <c r="Z38" s="54">
        <v>2266</v>
      </c>
      <c r="AA38" s="54"/>
      <c r="AB38" s="54"/>
    </row>
    <row r="39" spans="1:28" s="17" customFormat="1" ht="20.25" customHeight="1">
      <c r="A39" s="35" t="s">
        <v>24</v>
      </c>
      <c r="B39" s="58" t="s">
        <v>63</v>
      </c>
      <c r="C39" s="51">
        <v>15561</v>
      </c>
      <c r="D39" s="51">
        <v>15561</v>
      </c>
      <c r="E39" s="51"/>
      <c r="F39" s="51"/>
      <c r="G39" s="51"/>
      <c r="H39" s="51"/>
      <c r="I39" s="51"/>
      <c r="J39" s="51"/>
      <c r="K39" s="51"/>
      <c r="L39" s="51"/>
      <c r="M39" s="51">
        <v>1652</v>
      </c>
      <c r="N39" s="51"/>
      <c r="O39" s="51"/>
      <c r="P39" s="51"/>
      <c r="Q39" s="51"/>
      <c r="R39" s="51"/>
      <c r="S39" s="51"/>
      <c r="T39" s="51"/>
      <c r="U39" s="51"/>
      <c r="V39" s="51"/>
      <c r="W39" s="51"/>
      <c r="X39" s="51"/>
      <c r="Y39" s="51"/>
      <c r="Z39" s="51">
        <v>2344</v>
      </c>
      <c r="AA39" s="51">
        <v>11565</v>
      </c>
      <c r="AB39" s="51"/>
    </row>
    <row r="40" spans="1:28" ht="20.25" customHeight="1">
      <c r="A40" s="52"/>
      <c r="B40" s="57" t="s">
        <v>249</v>
      </c>
      <c r="C40" s="54">
        <v>0</v>
      </c>
      <c r="D40" s="54">
        <v>0</v>
      </c>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s="17" customFormat="1" ht="20.25" customHeight="1">
      <c r="A41" s="35" t="s">
        <v>25</v>
      </c>
      <c r="B41" s="58" t="s">
        <v>64</v>
      </c>
      <c r="C41" s="51">
        <v>2456</v>
      </c>
      <c r="D41" s="51">
        <v>2456</v>
      </c>
      <c r="E41" s="51"/>
      <c r="F41" s="51"/>
      <c r="G41" s="51"/>
      <c r="H41" s="51"/>
      <c r="I41" s="51"/>
      <c r="J41" s="51"/>
      <c r="K41" s="51"/>
      <c r="L41" s="51"/>
      <c r="M41" s="51"/>
      <c r="N41" s="51"/>
      <c r="O41" s="51"/>
      <c r="P41" s="51"/>
      <c r="Q41" s="51"/>
      <c r="R41" s="51"/>
      <c r="S41" s="51"/>
      <c r="T41" s="51"/>
      <c r="U41" s="51"/>
      <c r="V41" s="51"/>
      <c r="W41" s="51"/>
      <c r="X41" s="51"/>
      <c r="Y41" s="51"/>
      <c r="Z41" s="51"/>
      <c r="AA41" s="51">
        <v>2456</v>
      </c>
      <c r="AB41" s="51"/>
    </row>
    <row r="42" spans="1:28" ht="19.5" customHeight="1">
      <c r="A42" s="52"/>
      <c r="B42" s="57" t="s">
        <v>250</v>
      </c>
      <c r="C42" s="54">
        <v>2456</v>
      </c>
      <c r="D42" s="54">
        <v>2456</v>
      </c>
      <c r="E42" s="54"/>
      <c r="F42" s="54"/>
      <c r="G42" s="54"/>
      <c r="H42" s="54"/>
      <c r="I42" s="54"/>
      <c r="J42" s="54"/>
      <c r="K42" s="54"/>
      <c r="L42" s="54"/>
      <c r="M42" s="54"/>
      <c r="N42" s="54"/>
      <c r="O42" s="54"/>
      <c r="P42" s="54"/>
      <c r="Q42" s="54"/>
      <c r="R42" s="54"/>
      <c r="S42" s="54"/>
      <c r="T42" s="54"/>
      <c r="U42" s="54"/>
      <c r="V42" s="54"/>
      <c r="W42" s="54"/>
      <c r="X42" s="54"/>
      <c r="Y42" s="54"/>
      <c r="Z42" s="54"/>
      <c r="AA42" s="54">
        <v>2456</v>
      </c>
      <c r="AB42" s="54"/>
    </row>
    <row r="43" spans="1:28" ht="19.5" customHeight="1">
      <c r="A43" s="52"/>
      <c r="B43" s="57" t="s">
        <v>220</v>
      </c>
      <c r="C43" s="54">
        <v>0</v>
      </c>
      <c r="D43" s="54">
        <v>0</v>
      </c>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s="17" customFormat="1" ht="22.5" customHeight="1">
      <c r="A44" s="35" t="s">
        <v>26</v>
      </c>
      <c r="B44" s="50" t="s">
        <v>27</v>
      </c>
      <c r="C44" s="51">
        <v>17893</v>
      </c>
      <c r="D44" s="51">
        <v>17893</v>
      </c>
      <c r="E44" s="51"/>
      <c r="F44" s="51">
        <v>200</v>
      </c>
      <c r="G44" s="51"/>
      <c r="H44" s="51"/>
      <c r="I44" s="51"/>
      <c r="J44" s="51">
        <v>2029</v>
      </c>
      <c r="K44" s="51"/>
      <c r="L44" s="51"/>
      <c r="M44" s="51">
        <v>3250</v>
      </c>
      <c r="N44" s="51"/>
      <c r="O44" s="51"/>
      <c r="P44" s="51"/>
      <c r="Q44" s="51"/>
      <c r="R44" s="51"/>
      <c r="S44" s="51"/>
      <c r="T44" s="51"/>
      <c r="U44" s="51"/>
      <c r="V44" s="51">
        <v>8964</v>
      </c>
      <c r="W44" s="51"/>
      <c r="X44" s="51"/>
      <c r="Y44" s="51"/>
      <c r="Z44" s="51">
        <v>2250</v>
      </c>
      <c r="AA44" s="51">
        <v>1200</v>
      </c>
      <c r="AB44" s="51"/>
    </row>
    <row r="45" spans="1:28" ht="32.25" customHeight="1">
      <c r="A45" s="52"/>
      <c r="B45" s="53" t="s">
        <v>300</v>
      </c>
      <c r="C45" s="54">
        <v>1000</v>
      </c>
      <c r="D45" s="54">
        <v>1000</v>
      </c>
      <c r="E45" s="54"/>
      <c r="F45" s="54"/>
      <c r="G45" s="54"/>
      <c r="H45" s="54"/>
      <c r="I45" s="54"/>
      <c r="J45" s="54"/>
      <c r="K45" s="54"/>
      <c r="L45" s="54"/>
      <c r="M45" s="54">
        <v>1000</v>
      </c>
      <c r="N45" s="54"/>
      <c r="O45" s="54"/>
      <c r="P45" s="54"/>
      <c r="Q45" s="54"/>
      <c r="R45" s="54"/>
      <c r="S45" s="54"/>
      <c r="T45" s="54"/>
      <c r="U45" s="54"/>
      <c r="V45" s="54"/>
      <c r="W45" s="54"/>
      <c r="X45" s="54"/>
      <c r="Y45" s="54"/>
      <c r="Z45" s="54"/>
      <c r="AA45" s="54"/>
      <c r="AB45" s="54"/>
    </row>
    <row r="46" spans="1:28" ht="18.75" customHeight="1">
      <c r="A46" s="52"/>
      <c r="B46" s="55" t="s">
        <v>301</v>
      </c>
      <c r="C46" s="54">
        <v>1000</v>
      </c>
      <c r="D46" s="54">
        <v>1000</v>
      </c>
      <c r="E46" s="54"/>
      <c r="F46" s="54"/>
      <c r="G46" s="54"/>
      <c r="H46" s="54"/>
      <c r="I46" s="54"/>
      <c r="J46" s="54"/>
      <c r="K46" s="54"/>
      <c r="L46" s="54"/>
      <c r="M46" s="54">
        <v>1000</v>
      </c>
      <c r="N46" s="54"/>
      <c r="O46" s="54"/>
      <c r="P46" s="54"/>
      <c r="Q46" s="54"/>
      <c r="R46" s="54"/>
      <c r="S46" s="54"/>
      <c r="T46" s="54"/>
      <c r="U46" s="54"/>
      <c r="V46" s="54"/>
      <c r="W46" s="54"/>
      <c r="X46" s="54"/>
      <c r="Y46" s="54"/>
      <c r="Z46" s="54"/>
      <c r="AA46" s="54"/>
      <c r="AB46" s="54"/>
    </row>
    <row r="47" spans="1:28" ht="32.25" customHeight="1">
      <c r="A47" s="52"/>
      <c r="B47" s="53" t="s">
        <v>302</v>
      </c>
      <c r="C47" s="54">
        <v>1000</v>
      </c>
      <c r="D47" s="54">
        <v>1000</v>
      </c>
      <c r="E47" s="54"/>
      <c r="F47" s="54"/>
      <c r="G47" s="54"/>
      <c r="H47" s="54"/>
      <c r="I47" s="54"/>
      <c r="J47" s="54"/>
      <c r="K47" s="54"/>
      <c r="L47" s="54"/>
      <c r="M47" s="54">
        <v>1000</v>
      </c>
      <c r="N47" s="54"/>
      <c r="O47" s="54"/>
      <c r="P47" s="54"/>
      <c r="Q47" s="54"/>
      <c r="R47" s="54"/>
      <c r="S47" s="54"/>
      <c r="T47" s="54"/>
      <c r="U47" s="54"/>
      <c r="V47" s="54"/>
      <c r="W47" s="54"/>
      <c r="X47" s="54"/>
      <c r="Y47" s="54"/>
      <c r="Z47" s="54"/>
      <c r="AA47" s="54"/>
      <c r="AB47" s="54"/>
    </row>
    <row r="48" spans="1:28" ht="49.5" customHeight="1">
      <c r="A48" s="52"/>
      <c r="B48" s="53" t="s">
        <v>247</v>
      </c>
      <c r="C48" s="54">
        <v>2029</v>
      </c>
      <c r="D48" s="54">
        <v>2029</v>
      </c>
      <c r="E48" s="54"/>
      <c r="F48" s="54"/>
      <c r="G48" s="54"/>
      <c r="H48" s="54"/>
      <c r="I48" s="54"/>
      <c r="J48" s="54">
        <v>2029</v>
      </c>
      <c r="K48" s="54"/>
      <c r="L48" s="54"/>
      <c r="M48" s="54"/>
      <c r="N48" s="54"/>
      <c r="O48" s="54"/>
      <c r="P48" s="54"/>
      <c r="Q48" s="54"/>
      <c r="R48" s="54"/>
      <c r="S48" s="54"/>
      <c r="T48" s="54"/>
      <c r="U48" s="54"/>
      <c r="V48" s="54"/>
      <c r="W48" s="54"/>
      <c r="X48" s="54"/>
      <c r="Y48" s="54"/>
      <c r="Z48" s="54"/>
      <c r="AA48" s="54"/>
      <c r="AB48" s="54"/>
    </row>
    <row r="49" spans="1:28" ht="32.25" customHeight="1">
      <c r="A49" s="52"/>
      <c r="B49" s="53" t="s">
        <v>303</v>
      </c>
      <c r="C49" s="54">
        <v>4147</v>
      </c>
      <c r="D49" s="54">
        <v>4147</v>
      </c>
      <c r="E49" s="54"/>
      <c r="F49" s="54"/>
      <c r="G49" s="54"/>
      <c r="H49" s="54"/>
      <c r="I49" s="54"/>
      <c r="J49" s="54"/>
      <c r="K49" s="54"/>
      <c r="L49" s="54"/>
      <c r="M49" s="54"/>
      <c r="N49" s="54"/>
      <c r="O49" s="54"/>
      <c r="P49" s="54"/>
      <c r="Q49" s="54"/>
      <c r="R49" s="54"/>
      <c r="S49" s="54"/>
      <c r="T49" s="54"/>
      <c r="U49" s="54"/>
      <c r="V49" s="54">
        <v>4147</v>
      </c>
      <c r="W49" s="54"/>
      <c r="X49" s="54"/>
      <c r="Y49" s="54"/>
      <c r="Z49" s="54"/>
      <c r="AA49" s="54"/>
      <c r="AB49" s="54"/>
    </row>
    <row r="50" spans="1:28" ht="30" customHeight="1">
      <c r="A50" s="52"/>
      <c r="B50" s="53" t="s">
        <v>99</v>
      </c>
      <c r="C50" s="54">
        <v>200</v>
      </c>
      <c r="D50" s="54">
        <v>200</v>
      </c>
      <c r="E50" s="54"/>
      <c r="F50" s="54">
        <v>200</v>
      </c>
      <c r="G50" s="54"/>
      <c r="H50" s="54"/>
      <c r="I50" s="54"/>
      <c r="J50" s="54"/>
      <c r="K50" s="54"/>
      <c r="L50" s="54"/>
      <c r="M50" s="54"/>
      <c r="N50" s="54"/>
      <c r="O50" s="54"/>
      <c r="P50" s="54"/>
      <c r="Q50" s="54"/>
      <c r="R50" s="54"/>
      <c r="S50" s="54"/>
      <c r="T50" s="54"/>
      <c r="U50" s="54"/>
      <c r="V50" s="54"/>
      <c r="W50" s="54"/>
      <c r="X50" s="54"/>
      <c r="Y50" s="54"/>
      <c r="Z50" s="54"/>
      <c r="AA50" s="54"/>
      <c r="AB50" s="54"/>
    </row>
    <row r="51" spans="1:28" s="79" customFormat="1" ht="33" customHeight="1">
      <c r="A51" s="77"/>
      <c r="B51" s="53" t="s">
        <v>248</v>
      </c>
      <c r="C51" s="78">
        <v>1200</v>
      </c>
      <c r="D51" s="78">
        <v>1200</v>
      </c>
      <c r="E51" s="78"/>
      <c r="F51" s="78"/>
      <c r="G51" s="78"/>
      <c r="H51" s="78"/>
      <c r="I51" s="78"/>
      <c r="J51" s="78"/>
      <c r="K51" s="78"/>
      <c r="L51" s="78"/>
      <c r="M51" s="78"/>
      <c r="N51" s="78"/>
      <c r="O51" s="78"/>
      <c r="P51" s="78"/>
      <c r="Q51" s="78"/>
      <c r="R51" s="78"/>
      <c r="S51" s="78"/>
      <c r="T51" s="78"/>
      <c r="U51" s="78"/>
      <c r="V51" s="78"/>
      <c r="W51" s="78"/>
      <c r="X51" s="78"/>
      <c r="Y51" s="78"/>
      <c r="Z51" s="78"/>
      <c r="AA51" s="78">
        <v>1200</v>
      </c>
      <c r="AB51" s="78"/>
    </row>
    <row r="52" spans="1:28" s="17" customFormat="1" ht="19.5" customHeight="1">
      <c r="A52" s="35">
        <v>11</v>
      </c>
      <c r="B52" s="50" t="s">
        <v>113</v>
      </c>
      <c r="C52" s="51">
        <v>168515</v>
      </c>
      <c r="D52" s="51">
        <v>52318</v>
      </c>
      <c r="E52" s="51">
        <v>11187</v>
      </c>
      <c r="F52" s="51">
        <v>5941</v>
      </c>
      <c r="G52" s="51">
        <v>11264</v>
      </c>
      <c r="H52" s="51">
        <v>1302</v>
      </c>
      <c r="I52" s="51">
        <v>1876</v>
      </c>
      <c r="J52" s="51">
        <v>1500</v>
      </c>
      <c r="K52" s="51">
        <v>1235</v>
      </c>
      <c r="L52" s="51">
        <v>992</v>
      </c>
      <c r="M52" s="51">
        <v>1942</v>
      </c>
      <c r="N52" s="51">
        <v>793</v>
      </c>
      <c r="O52" s="51">
        <v>4273</v>
      </c>
      <c r="P52" s="51">
        <v>1278</v>
      </c>
      <c r="Q52" s="51">
        <v>690</v>
      </c>
      <c r="R52" s="51">
        <v>1239</v>
      </c>
      <c r="S52" s="51">
        <v>2097</v>
      </c>
      <c r="T52" s="51"/>
      <c r="U52" s="51"/>
      <c r="V52" s="51"/>
      <c r="W52" s="51"/>
      <c r="X52" s="51"/>
      <c r="Y52" s="51"/>
      <c r="Z52" s="51"/>
      <c r="AA52" s="51">
        <v>4709</v>
      </c>
      <c r="AB52" s="51">
        <v>116197</v>
      </c>
    </row>
    <row r="53" spans="1:28" s="17" customFormat="1" ht="19.5" customHeight="1">
      <c r="A53" s="35" t="s">
        <v>18</v>
      </c>
      <c r="B53" s="50" t="s">
        <v>88</v>
      </c>
      <c r="C53" s="51">
        <v>30079</v>
      </c>
      <c r="D53" s="51">
        <v>30079</v>
      </c>
      <c r="E53" s="51"/>
      <c r="F53" s="51"/>
      <c r="G53" s="51">
        <v>10942</v>
      </c>
      <c r="H53" s="51">
        <v>1302</v>
      </c>
      <c r="I53" s="51">
        <v>1876</v>
      </c>
      <c r="J53" s="51">
        <v>1500</v>
      </c>
      <c r="K53" s="51">
        <v>1235</v>
      </c>
      <c r="L53" s="51">
        <v>992</v>
      </c>
      <c r="M53" s="51">
        <v>1942</v>
      </c>
      <c r="N53" s="51">
        <v>793</v>
      </c>
      <c r="O53" s="51">
        <v>4273</v>
      </c>
      <c r="P53" s="51">
        <v>1278</v>
      </c>
      <c r="Q53" s="51">
        <v>690</v>
      </c>
      <c r="R53" s="51">
        <v>1219</v>
      </c>
      <c r="S53" s="51">
        <v>2037</v>
      </c>
      <c r="T53" s="51"/>
      <c r="U53" s="51"/>
      <c r="V53" s="51"/>
      <c r="W53" s="51"/>
      <c r="X53" s="51"/>
      <c r="Y53" s="51"/>
      <c r="Z53" s="51"/>
      <c r="AA53" s="51"/>
      <c r="AB53" s="51"/>
    </row>
    <row r="54" spans="1:28" ht="19.5" customHeight="1">
      <c r="A54" s="52"/>
      <c r="B54" s="55" t="s">
        <v>151</v>
      </c>
      <c r="C54" s="54">
        <v>1000</v>
      </c>
      <c r="D54" s="54">
        <v>1000</v>
      </c>
      <c r="E54" s="54"/>
      <c r="F54" s="54"/>
      <c r="G54" s="54"/>
      <c r="H54" s="54"/>
      <c r="I54" s="54"/>
      <c r="J54" s="54"/>
      <c r="K54" s="54"/>
      <c r="L54" s="54"/>
      <c r="M54" s="54"/>
      <c r="N54" s="54"/>
      <c r="O54" s="54">
        <v>1000</v>
      </c>
      <c r="P54" s="54"/>
      <c r="Q54" s="54"/>
      <c r="R54" s="54"/>
      <c r="S54" s="54"/>
      <c r="T54" s="54"/>
      <c r="U54" s="54"/>
      <c r="V54" s="54"/>
      <c r="W54" s="54"/>
      <c r="X54" s="54"/>
      <c r="Y54" s="54"/>
      <c r="Z54" s="54"/>
      <c r="AA54" s="54"/>
      <c r="AB54" s="54"/>
    </row>
    <row r="55" spans="1:28" s="17" customFormat="1" ht="19.5" customHeight="1">
      <c r="A55" s="35" t="s">
        <v>19</v>
      </c>
      <c r="B55" s="50" t="s">
        <v>65</v>
      </c>
      <c r="C55" s="51">
        <v>11187</v>
      </c>
      <c r="D55" s="51">
        <v>11187</v>
      </c>
      <c r="E55" s="51">
        <v>11187</v>
      </c>
      <c r="F55" s="51"/>
      <c r="G55" s="51"/>
      <c r="H55" s="51"/>
      <c r="I55" s="51"/>
      <c r="J55" s="51"/>
      <c r="K55" s="51"/>
      <c r="L55" s="51"/>
      <c r="M55" s="51"/>
      <c r="N55" s="51"/>
      <c r="O55" s="51"/>
      <c r="P55" s="51"/>
      <c r="Q55" s="51"/>
      <c r="R55" s="51"/>
      <c r="S55" s="51"/>
      <c r="T55" s="51"/>
      <c r="U55" s="51"/>
      <c r="V55" s="51"/>
      <c r="W55" s="51"/>
      <c r="X55" s="51"/>
      <c r="Y55" s="51"/>
      <c r="Z55" s="51"/>
      <c r="AA55" s="51"/>
      <c r="AB55" s="51"/>
    </row>
    <row r="56" spans="1:28" s="17" customFormat="1" ht="19.5" customHeight="1">
      <c r="A56" s="35" t="s">
        <v>20</v>
      </c>
      <c r="B56" s="50" t="s">
        <v>66</v>
      </c>
      <c r="C56" s="51">
        <v>5845</v>
      </c>
      <c r="D56" s="51">
        <v>5845</v>
      </c>
      <c r="E56" s="51"/>
      <c r="F56" s="51">
        <v>5845</v>
      </c>
      <c r="G56" s="51"/>
      <c r="H56" s="51"/>
      <c r="I56" s="51"/>
      <c r="J56" s="51"/>
      <c r="K56" s="51"/>
      <c r="L56" s="51"/>
      <c r="M56" s="51"/>
      <c r="N56" s="51"/>
      <c r="O56" s="51"/>
      <c r="P56" s="51"/>
      <c r="Q56" s="51"/>
      <c r="R56" s="51"/>
      <c r="S56" s="51"/>
      <c r="T56" s="51"/>
      <c r="U56" s="51"/>
      <c r="V56" s="51"/>
      <c r="W56" s="51"/>
      <c r="X56" s="51"/>
      <c r="Y56" s="51"/>
      <c r="Z56" s="51"/>
      <c r="AA56" s="51"/>
      <c r="AB56" s="51"/>
    </row>
    <row r="57" spans="1:28" ht="19.5" customHeight="1">
      <c r="A57" s="60"/>
      <c r="B57" s="55" t="s">
        <v>90</v>
      </c>
      <c r="C57" s="54">
        <v>1617</v>
      </c>
      <c r="D57" s="54">
        <v>1617</v>
      </c>
      <c r="E57" s="54"/>
      <c r="F57" s="54">
        <v>1617</v>
      </c>
      <c r="G57" s="54"/>
      <c r="H57" s="54"/>
      <c r="I57" s="54"/>
      <c r="J57" s="54"/>
      <c r="K57" s="54"/>
      <c r="L57" s="54"/>
      <c r="M57" s="54"/>
      <c r="N57" s="54"/>
      <c r="O57" s="54"/>
      <c r="P57" s="54"/>
      <c r="Q57" s="54"/>
      <c r="R57" s="54"/>
      <c r="S57" s="54"/>
      <c r="T57" s="54"/>
      <c r="U57" s="54"/>
      <c r="V57" s="54"/>
      <c r="W57" s="54"/>
      <c r="X57" s="54"/>
      <c r="Y57" s="54"/>
      <c r="Z57" s="54"/>
      <c r="AA57" s="54"/>
      <c r="AB57" s="54"/>
    </row>
    <row r="58" spans="1:28" ht="19.5" customHeight="1">
      <c r="A58" s="60"/>
      <c r="B58" s="55" t="s">
        <v>91</v>
      </c>
      <c r="C58" s="54">
        <v>849</v>
      </c>
      <c r="D58" s="54">
        <v>849</v>
      </c>
      <c r="E58" s="54"/>
      <c r="F58" s="54">
        <v>849</v>
      </c>
      <c r="G58" s="54"/>
      <c r="H58" s="54"/>
      <c r="I58" s="54"/>
      <c r="J58" s="54"/>
      <c r="K58" s="54"/>
      <c r="L58" s="54"/>
      <c r="M58" s="54"/>
      <c r="N58" s="54"/>
      <c r="O58" s="54"/>
      <c r="P58" s="54"/>
      <c r="Q58" s="54"/>
      <c r="R58" s="54"/>
      <c r="S58" s="54"/>
      <c r="T58" s="54"/>
      <c r="U58" s="54"/>
      <c r="V58" s="54"/>
      <c r="W58" s="54"/>
      <c r="X58" s="54"/>
      <c r="Y58" s="54"/>
      <c r="Z58" s="54"/>
      <c r="AA58" s="54"/>
      <c r="AB58" s="54"/>
    </row>
    <row r="59" spans="1:28" s="61" customFormat="1" ht="19.5" customHeight="1">
      <c r="A59" s="52"/>
      <c r="B59" s="57" t="s">
        <v>92</v>
      </c>
      <c r="C59" s="54">
        <v>1047</v>
      </c>
      <c r="D59" s="54">
        <v>1047</v>
      </c>
      <c r="E59" s="54"/>
      <c r="F59" s="54">
        <v>1047</v>
      </c>
      <c r="G59" s="54"/>
      <c r="H59" s="54"/>
      <c r="I59" s="54"/>
      <c r="J59" s="54"/>
      <c r="K59" s="54"/>
      <c r="L59" s="54"/>
      <c r="M59" s="54"/>
      <c r="N59" s="54"/>
      <c r="O59" s="54"/>
      <c r="P59" s="54"/>
      <c r="Q59" s="54"/>
      <c r="R59" s="54"/>
      <c r="S59" s="54"/>
      <c r="T59" s="54"/>
      <c r="U59" s="54"/>
      <c r="V59" s="54"/>
      <c r="W59" s="54"/>
      <c r="X59" s="54"/>
      <c r="Y59" s="54"/>
      <c r="Z59" s="54"/>
      <c r="AA59" s="54"/>
      <c r="AB59" s="54"/>
    </row>
    <row r="60" spans="1:28" ht="19.5" customHeight="1">
      <c r="A60" s="52"/>
      <c r="B60" s="55" t="s">
        <v>93</v>
      </c>
      <c r="C60" s="54">
        <v>1390</v>
      </c>
      <c r="D60" s="54">
        <v>1390</v>
      </c>
      <c r="E60" s="54"/>
      <c r="F60" s="54">
        <v>1390</v>
      </c>
      <c r="G60" s="54"/>
      <c r="H60" s="54"/>
      <c r="I60" s="54"/>
      <c r="J60" s="54"/>
      <c r="K60" s="54"/>
      <c r="L60" s="54"/>
      <c r="M60" s="54"/>
      <c r="N60" s="54"/>
      <c r="O60" s="54"/>
      <c r="P60" s="54"/>
      <c r="Q60" s="54"/>
      <c r="R60" s="54"/>
      <c r="S60" s="54"/>
      <c r="T60" s="54"/>
      <c r="U60" s="54"/>
      <c r="V60" s="54"/>
      <c r="W60" s="54"/>
      <c r="X60" s="54"/>
      <c r="Y60" s="54"/>
      <c r="Z60" s="54"/>
      <c r="AA60" s="54"/>
      <c r="AB60" s="54"/>
    </row>
    <row r="61" spans="1:28" ht="19.5" customHeight="1">
      <c r="A61" s="60"/>
      <c r="B61" s="55" t="s">
        <v>94</v>
      </c>
      <c r="C61" s="54">
        <v>942</v>
      </c>
      <c r="D61" s="54">
        <v>942</v>
      </c>
      <c r="E61" s="54"/>
      <c r="F61" s="54">
        <v>942</v>
      </c>
      <c r="G61" s="54"/>
      <c r="H61" s="54"/>
      <c r="I61" s="54"/>
      <c r="J61" s="54"/>
      <c r="K61" s="54"/>
      <c r="L61" s="54"/>
      <c r="M61" s="54"/>
      <c r="N61" s="54"/>
      <c r="O61" s="54"/>
      <c r="P61" s="54"/>
      <c r="Q61" s="54"/>
      <c r="R61" s="54"/>
      <c r="S61" s="54"/>
      <c r="T61" s="54"/>
      <c r="U61" s="54"/>
      <c r="V61" s="54"/>
      <c r="W61" s="54"/>
      <c r="X61" s="54"/>
      <c r="Y61" s="54"/>
      <c r="Z61" s="54"/>
      <c r="AA61" s="54"/>
      <c r="AB61" s="54"/>
    </row>
    <row r="62" spans="1:28" s="17" customFormat="1" ht="19.5" customHeight="1">
      <c r="A62" s="123" t="s">
        <v>21</v>
      </c>
      <c r="B62" s="50" t="s">
        <v>67</v>
      </c>
      <c r="C62" s="51">
        <v>498</v>
      </c>
      <c r="D62" s="51">
        <v>498</v>
      </c>
      <c r="E62" s="51"/>
      <c r="F62" s="51">
        <v>96</v>
      </c>
      <c r="G62" s="51">
        <v>322</v>
      </c>
      <c r="H62" s="51"/>
      <c r="I62" s="51"/>
      <c r="J62" s="51"/>
      <c r="K62" s="51"/>
      <c r="L62" s="51"/>
      <c r="M62" s="51"/>
      <c r="N62" s="51"/>
      <c r="O62" s="51"/>
      <c r="P62" s="51"/>
      <c r="Q62" s="51"/>
      <c r="R62" s="51">
        <v>20</v>
      </c>
      <c r="S62" s="51">
        <v>60</v>
      </c>
      <c r="T62" s="51"/>
      <c r="U62" s="51"/>
      <c r="V62" s="51"/>
      <c r="W62" s="51"/>
      <c r="X62" s="51"/>
      <c r="Y62" s="51"/>
      <c r="Z62" s="51"/>
      <c r="AA62" s="51"/>
      <c r="AB62" s="51"/>
    </row>
    <row r="63" spans="1:28" ht="19.5" customHeight="1">
      <c r="A63" s="60"/>
      <c r="B63" s="55" t="s">
        <v>78</v>
      </c>
      <c r="C63" s="54">
        <v>96</v>
      </c>
      <c r="D63" s="54">
        <v>96</v>
      </c>
      <c r="E63" s="54"/>
      <c r="F63" s="54">
        <v>96</v>
      </c>
      <c r="G63" s="54"/>
      <c r="H63" s="54"/>
      <c r="I63" s="54"/>
      <c r="J63" s="54"/>
      <c r="K63" s="54"/>
      <c r="L63" s="54"/>
      <c r="M63" s="54"/>
      <c r="N63" s="54"/>
      <c r="O63" s="54"/>
      <c r="P63" s="54"/>
      <c r="Q63" s="54"/>
      <c r="R63" s="54"/>
      <c r="S63" s="54"/>
      <c r="T63" s="54"/>
      <c r="U63" s="54"/>
      <c r="V63" s="54"/>
      <c r="W63" s="54"/>
      <c r="X63" s="54"/>
      <c r="Y63" s="54"/>
      <c r="Z63" s="54"/>
      <c r="AA63" s="54"/>
      <c r="AB63" s="54"/>
    </row>
    <row r="64" spans="1:28" ht="19.5" customHeight="1">
      <c r="A64" s="60"/>
      <c r="B64" s="55" t="s">
        <v>68</v>
      </c>
      <c r="C64" s="54">
        <v>282</v>
      </c>
      <c r="D64" s="54">
        <v>282</v>
      </c>
      <c r="E64" s="54"/>
      <c r="F64" s="54"/>
      <c r="G64" s="54">
        <v>282</v>
      </c>
      <c r="H64" s="54"/>
      <c r="I64" s="54"/>
      <c r="J64" s="54"/>
      <c r="K64" s="54"/>
      <c r="L64" s="54"/>
      <c r="M64" s="54"/>
      <c r="N64" s="54"/>
      <c r="O64" s="54"/>
      <c r="P64" s="54"/>
      <c r="Q64" s="54"/>
      <c r="R64" s="54"/>
      <c r="S64" s="54"/>
      <c r="T64" s="54"/>
      <c r="U64" s="54"/>
      <c r="V64" s="54"/>
      <c r="W64" s="54"/>
      <c r="X64" s="54"/>
      <c r="Y64" s="54"/>
      <c r="Z64" s="54"/>
      <c r="AA64" s="54"/>
      <c r="AB64" s="54"/>
    </row>
    <row r="65" spans="1:28" ht="19.5" customHeight="1">
      <c r="A65" s="60"/>
      <c r="B65" s="55" t="s">
        <v>69</v>
      </c>
      <c r="C65" s="54">
        <v>40</v>
      </c>
      <c r="D65" s="54">
        <v>40</v>
      </c>
      <c r="E65" s="54"/>
      <c r="F65" s="54"/>
      <c r="G65" s="54">
        <v>40</v>
      </c>
      <c r="H65" s="54"/>
      <c r="I65" s="54"/>
      <c r="J65" s="54"/>
      <c r="K65" s="54"/>
      <c r="L65" s="54"/>
      <c r="M65" s="54"/>
      <c r="N65" s="54"/>
      <c r="O65" s="54"/>
      <c r="P65" s="54"/>
      <c r="Q65" s="54"/>
      <c r="R65" s="54"/>
      <c r="S65" s="54"/>
      <c r="T65" s="54"/>
      <c r="U65" s="54"/>
      <c r="V65" s="54"/>
      <c r="W65" s="54"/>
      <c r="X65" s="54"/>
      <c r="Y65" s="54"/>
      <c r="Z65" s="54"/>
      <c r="AA65" s="54"/>
      <c r="AB65" s="54"/>
    </row>
    <row r="66" spans="1:28" ht="19.5" customHeight="1">
      <c r="A66" s="52"/>
      <c r="B66" s="55" t="s">
        <v>70</v>
      </c>
      <c r="C66" s="54">
        <v>20</v>
      </c>
      <c r="D66" s="54">
        <v>20</v>
      </c>
      <c r="E66" s="54"/>
      <c r="F66" s="54"/>
      <c r="G66" s="54"/>
      <c r="H66" s="54"/>
      <c r="I66" s="54"/>
      <c r="J66" s="54"/>
      <c r="K66" s="54"/>
      <c r="L66" s="54"/>
      <c r="M66" s="54"/>
      <c r="N66" s="54"/>
      <c r="O66" s="54"/>
      <c r="P66" s="54"/>
      <c r="Q66" s="54"/>
      <c r="R66" s="54">
        <v>20</v>
      </c>
      <c r="S66" s="54"/>
      <c r="T66" s="54"/>
      <c r="U66" s="54"/>
      <c r="V66" s="54"/>
      <c r="W66" s="54"/>
      <c r="X66" s="54"/>
      <c r="Y66" s="54"/>
      <c r="Z66" s="54"/>
      <c r="AA66" s="54"/>
      <c r="AB66" s="54"/>
    </row>
    <row r="67" spans="1:28" ht="19.5" customHeight="1">
      <c r="A67" s="52"/>
      <c r="B67" s="55" t="s">
        <v>71</v>
      </c>
      <c r="C67" s="54">
        <v>60</v>
      </c>
      <c r="D67" s="54">
        <v>60</v>
      </c>
      <c r="E67" s="54"/>
      <c r="F67" s="54"/>
      <c r="G67" s="54"/>
      <c r="H67" s="54"/>
      <c r="I67" s="54"/>
      <c r="J67" s="54"/>
      <c r="K67" s="54"/>
      <c r="L67" s="54"/>
      <c r="M67" s="54"/>
      <c r="N67" s="54"/>
      <c r="O67" s="54"/>
      <c r="P67" s="54"/>
      <c r="Q67" s="54"/>
      <c r="R67" s="54"/>
      <c r="S67" s="54">
        <v>60</v>
      </c>
      <c r="T67" s="54"/>
      <c r="U67" s="54"/>
      <c r="V67" s="54"/>
      <c r="W67" s="54"/>
      <c r="X67" s="54"/>
      <c r="Y67" s="54"/>
      <c r="Z67" s="54"/>
      <c r="AA67" s="54"/>
      <c r="AB67" s="54"/>
    </row>
    <row r="68" spans="1:28" s="17" customFormat="1" ht="19.5" customHeight="1">
      <c r="A68" s="35">
        <v>12</v>
      </c>
      <c r="B68" s="50" t="s">
        <v>72</v>
      </c>
      <c r="C68" s="51">
        <v>74580</v>
      </c>
      <c r="D68" s="51">
        <v>72606</v>
      </c>
      <c r="E68" s="51"/>
      <c r="F68" s="51"/>
      <c r="G68" s="51"/>
      <c r="H68" s="51"/>
      <c r="I68" s="51"/>
      <c r="J68" s="51"/>
      <c r="K68" s="51"/>
      <c r="L68" s="51"/>
      <c r="M68" s="51"/>
      <c r="N68" s="51"/>
      <c r="O68" s="51"/>
      <c r="P68" s="51">
        <v>72421</v>
      </c>
      <c r="Q68" s="51">
        <v>185</v>
      </c>
      <c r="R68" s="51"/>
      <c r="S68" s="51"/>
      <c r="T68" s="51"/>
      <c r="U68" s="51"/>
      <c r="V68" s="51"/>
      <c r="W68" s="51"/>
      <c r="X68" s="51"/>
      <c r="Y68" s="51"/>
      <c r="Z68" s="51"/>
      <c r="AA68" s="51"/>
      <c r="AB68" s="51">
        <v>1974</v>
      </c>
    </row>
    <row r="69" spans="1:28" ht="19.5" customHeight="1">
      <c r="A69" s="52"/>
      <c r="B69" s="55" t="s">
        <v>304</v>
      </c>
      <c r="C69" s="54">
        <v>62243</v>
      </c>
      <c r="D69" s="54">
        <v>62243</v>
      </c>
      <c r="E69" s="54"/>
      <c r="F69" s="54"/>
      <c r="G69" s="54"/>
      <c r="H69" s="54"/>
      <c r="I69" s="54"/>
      <c r="J69" s="54"/>
      <c r="K69" s="54"/>
      <c r="L69" s="54"/>
      <c r="M69" s="54"/>
      <c r="N69" s="54"/>
      <c r="O69" s="54"/>
      <c r="P69" s="54">
        <v>62243</v>
      </c>
      <c r="Q69" s="54"/>
      <c r="R69" s="54"/>
      <c r="S69" s="54"/>
      <c r="T69" s="54"/>
      <c r="U69" s="54"/>
      <c r="V69" s="54"/>
      <c r="W69" s="54"/>
      <c r="X69" s="54"/>
      <c r="Y69" s="54"/>
      <c r="Z69" s="54"/>
      <c r="AA69" s="54"/>
      <c r="AB69" s="54"/>
    </row>
    <row r="70" spans="1:28" ht="19.5" customHeight="1">
      <c r="A70" s="52"/>
      <c r="B70" s="55" t="s">
        <v>305</v>
      </c>
      <c r="C70" s="54">
        <v>5058</v>
      </c>
      <c r="D70" s="54">
        <v>5058</v>
      </c>
      <c r="E70" s="54"/>
      <c r="F70" s="54"/>
      <c r="G70" s="54"/>
      <c r="H70" s="54"/>
      <c r="I70" s="54"/>
      <c r="J70" s="54"/>
      <c r="K70" s="54"/>
      <c r="L70" s="54"/>
      <c r="M70" s="54"/>
      <c r="N70" s="54"/>
      <c r="O70" s="54"/>
      <c r="P70" s="54">
        <v>5058</v>
      </c>
      <c r="Q70" s="54"/>
      <c r="R70" s="54"/>
      <c r="S70" s="54"/>
      <c r="T70" s="54"/>
      <c r="U70" s="54"/>
      <c r="V70" s="54"/>
      <c r="W70" s="54"/>
      <c r="X70" s="54"/>
      <c r="Y70" s="54"/>
      <c r="Z70" s="54"/>
      <c r="AA70" s="54"/>
      <c r="AB70" s="54"/>
    </row>
    <row r="71" spans="1:28" ht="19.5" customHeight="1">
      <c r="A71" s="52"/>
      <c r="B71" s="55" t="s">
        <v>98</v>
      </c>
      <c r="C71" s="54">
        <v>185</v>
      </c>
      <c r="D71" s="54">
        <v>185</v>
      </c>
      <c r="E71" s="54"/>
      <c r="F71" s="54"/>
      <c r="G71" s="54"/>
      <c r="H71" s="54"/>
      <c r="I71" s="54"/>
      <c r="J71" s="54"/>
      <c r="K71" s="54"/>
      <c r="L71" s="54"/>
      <c r="M71" s="54"/>
      <c r="N71" s="54"/>
      <c r="O71" s="54"/>
      <c r="P71" s="54"/>
      <c r="Q71" s="54">
        <v>185</v>
      </c>
      <c r="R71" s="54"/>
      <c r="S71" s="54"/>
      <c r="T71" s="54"/>
      <c r="U71" s="54"/>
      <c r="V71" s="54"/>
      <c r="W71" s="54"/>
      <c r="X71" s="54"/>
      <c r="Y71" s="54"/>
      <c r="Z71" s="54"/>
      <c r="AA71" s="54"/>
      <c r="AB71" s="54"/>
    </row>
    <row r="72" spans="1:28" ht="19.5" customHeight="1">
      <c r="A72" s="52"/>
      <c r="B72" s="55" t="s">
        <v>95</v>
      </c>
      <c r="C72" s="54">
        <v>120</v>
      </c>
      <c r="D72" s="54">
        <v>120</v>
      </c>
      <c r="E72" s="54"/>
      <c r="F72" s="54"/>
      <c r="G72" s="54"/>
      <c r="H72" s="54"/>
      <c r="I72" s="54"/>
      <c r="J72" s="54"/>
      <c r="K72" s="54"/>
      <c r="L72" s="54"/>
      <c r="M72" s="54"/>
      <c r="N72" s="54"/>
      <c r="O72" s="54"/>
      <c r="P72" s="54">
        <v>120</v>
      </c>
      <c r="Q72" s="54"/>
      <c r="R72" s="54"/>
      <c r="S72" s="54"/>
      <c r="T72" s="54"/>
      <c r="U72" s="54"/>
      <c r="V72" s="54"/>
      <c r="W72" s="54"/>
      <c r="X72" s="54"/>
      <c r="Y72" s="54"/>
      <c r="Z72" s="54"/>
      <c r="AA72" s="54"/>
      <c r="AB72" s="54"/>
    </row>
    <row r="73" spans="1:28" ht="19.5" customHeight="1">
      <c r="A73" s="52"/>
      <c r="B73" s="53" t="s">
        <v>28</v>
      </c>
      <c r="C73" s="54">
        <v>5000</v>
      </c>
      <c r="D73" s="54">
        <v>5000</v>
      </c>
      <c r="E73" s="54"/>
      <c r="F73" s="54"/>
      <c r="G73" s="54"/>
      <c r="H73" s="54"/>
      <c r="I73" s="54"/>
      <c r="J73" s="54"/>
      <c r="K73" s="54"/>
      <c r="L73" s="54"/>
      <c r="M73" s="54"/>
      <c r="N73" s="54"/>
      <c r="O73" s="54"/>
      <c r="P73" s="54">
        <v>5000</v>
      </c>
      <c r="Q73" s="54"/>
      <c r="R73" s="54"/>
      <c r="S73" s="54"/>
      <c r="T73" s="54"/>
      <c r="U73" s="54"/>
      <c r="V73" s="54"/>
      <c r="W73" s="54"/>
      <c r="X73" s="54"/>
      <c r="Y73" s="54"/>
      <c r="Z73" s="54"/>
      <c r="AA73" s="54"/>
      <c r="AB73" s="54"/>
    </row>
    <row r="74" spans="1:28" s="17" customFormat="1" ht="19.5" customHeight="1">
      <c r="A74" s="35">
        <v>13</v>
      </c>
      <c r="B74" s="50" t="s">
        <v>15</v>
      </c>
      <c r="C74" s="51">
        <v>2070</v>
      </c>
      <c r="D74" s="51">
        <v>2070</v>
      </c>
      <c r="E74" s="51"/>
      <c r="F74" s="51"/>
      <c r="G74" s="51"/>
      <c r="H74" s="51"/>
      <c r="I74" s="51"/>
      <c r="J74" s="51"/>
      <c r="K74" s="51"/>
      <c r="L74" s="51"/>
      <c r="M74" s="51"/>
      <c r="N74" s="51"/>
      <c r="O74" s="51"/>
      <c r="P74" s="51"/>
      <c r="Q74" s="51"/>
      <c r="R74" s="51"/>
      <c r="S74" s="51"/>
      <c r="T74" s="51"/>
      <c r="U74" s="51"/>
      <c r="V74" s="51"/>
      <c r="W74" s="51"/>
      <c r="X74" s="51"/>
      <c r="Y74" s="51"/>
      <c r="Z74" s="51"/>
      <c r="AA74" s="51">
        <v>2070</v>
      </c>
      <c r="AB74" s="51"/>
    </row>
    <row r="75" spans="1:28" ht="19.5" customHeight="1">
      <c r="A75" s="52"/>
      <c r="B75" s="55" t="s">
        <v>306</v>
      </c>
      <c r="C75" s="54">
        <v>2000</v>
      </c>
      <c r="D75" s="54">
        <v>2000</v>
      </c>
      <c r="E75" s="54"/>
      <c r="F75" s="54"/>
      <c r="G75" s="54"/>
      <c r="H75" s="54"/>
      <c r="I75" s="54"/>
      <c r="J75" s="54"/>
      <c r="K75" s="54"/>
      <c r="L75" s="54"/>
      <c r="M75" s="54"/>
      <c r="N75" s="54"/>
      <c r="O75" s="54"/>
      <c r="P75" s="54"/>
      <c r="Q75" s="54"/>
      <c r="R75" s="54"/>
      <c r="S75" s="54"/>
      <c r="T75" s="54"/>
      <c r="U75" s="54"/>
      <c r="V75" s="54"/>
      <c r="W75" s="54"/>
      <c r="X75" s="54"/>
      <c r="Y75" s="54"/>
      <c r="Z75" s="54"/>
      <c r="AA75" s="54">
        <v>2000</v>
      </c>
      <c r="AB75" s="54"/>
    </row>
    <row r="76" spans="1:28" ht="33.75" customHeight="1">
      <c r="A76" s="52"/>
      <c r="B76" s="53" t="s">
        <v>307</v>
      </c>
      <c r="C76" s="54">
        <v>70</v>
      </c>
      <c r="D76" s="54">
        <v>70</v>
      </c>
      <c r="E76" s="54"/>
      <c r="F76" s="54"/>
      <c r="G76" s="54"/>
      <c r="H76" s="54"/>
      <c r="I76" s="54"/>
      <c r="J76" s="54"/>
      <c r="K76" s="54"/>
      <c r="L76" s="54"/>
      <c r="M76" s="54"/>
      <c r="N76" s="54"/>
      <c r="O76" s="54"/>
      <c r="P76" s="54"/>
      <c r="Q76" s="54"/>
      <c r="R76" s="54"/>
      <c r="S76" s="54"/>
      <c r="T76" s="54"/>
      <c r="U76" s="54"/>
      <c r="V76" s="54"/>
      <c r="W76" s="54"/>
      <c r="X76" s="54"/>
      <c r="Y76" s="54"/>
      <c r="Z76" s="54"/>
      <c r="AA76" s="54">
        <v>70</v>
      </c>
      <c r="AB76" s="54"/>
    </row>
    <row r="77" spans="1:28" s="17" customFormat="1" ht="20.25" customHeight="1">
      <c r="A77" s="35" t="s">
        <v>73</v>
      </c>
      <c r="B77" s="50" t="s">
        <v>6</v>
      </c>
      <c r="C77" s="51">
        <v>20685</v>
      </c>
      <c r="D77" s="51">
        <v>17867</v>
      </c>
      <c r="E77" s="51"/>
      <c r="F77" s="51"/>
      <c r="G77" s="51"/>
      <c r="H77" s="51"/>
      <c r="I77" s="51"/>
      <c r="J77" s="51"/>
      <c r="K77" s="51"/>
      <c r="L77" s="51"/>
      <c r="M77" s="51"/>
      <c r="N77" s="51"/>
      <c r="O77" s="51"/>
      <c r="P77" s="51"/>
      <c r="Q77" s="51"/>
      <c r="R77" s="51"/>
      <c r="S77" s="51"/>
      <c r="T77" s="51"/>
      <c r="U77" s="51"/>
      <c r="V77" s="51"/>
      <c r="W77" s="51"/>
      <c r="X77" s="51"/>
      <c r="Y77" s="51"/>
      <c r="Z77" s="51"/>
      <c r="AA77" s="51">
        <v>17867</v>
      </c>
      <c r="AB77" s="51">
        <v>2818</v>
      </c>
    </row>
    <row r="78" spans="1:28" ht="22.5" customHeight="1">
      <c r="A78" s="35" t="s">
        <v>2</v>
      </c>
      <c r="B78" s="50" t="s">
        <v>231</v>
      </c>
      <c r="C78" s="51">
        <v>101980</v>
      </c>
      <c r="D78" s="51">
        <v>98732</v>
      </c>
      <c r="E78" s="51">
        <v>0</v>
      </c>
      <c r="F78" s="51">
        <v>0</v>
      </c>
      <c r="G78" s="51">
        <v>0</v>
      </c>
      <c r="H78" s="51">
        <v>490</v>
      </c>
      <c r="I78" s="51">
        <v>0</v>
      </c>
      <c r="J78" s="51">
        <v>0</v>
      </c>
      <c r="K78" s="51">
        <v>0</v>
      </c>
      <c r="L78" s="51">
        <v>0</v>
      </c>
      <c r="M78" s="51">
        <v>191</v>
      </c>
      <c r="N78" s="51">
        <v>0</v>
      </c>
      <c r="O78" s="51">
        <v>0</v>
      </c>
      <c r="P78" s="51">
        <v>0</v>
      </c>
      <c r="Q78" s="51">
        <v>0</v>
      </c>
      <c r="R78" s="51">
        <v>0</v>
      </c>
      <c r="S78" s="51">
        <v>0</v>
      </c>
      <c r="T78" s="51">
        <v>0</v>
      </c>
      <c r="U78" s="51">
        <v>0</v>
      </c>
      <c r="V78" s="51">
        <v>0</v>
      </c>
      <c r="W78" s="51">
        <v>0</v>
      </c>
      <c r="X78" s="51">
        <v>0</v>
      </c>
      <c r="Y78" s="51">
        <v>0</v>
      </c>
      <c r="Z78" s="51">
        <v>97576</v>
      </c>
      <c r="AA78" s="51">
        <v>475</v>
      </c>
      <c r="AB78" s="51">
        <v>3248</v>
      </c>
    </row>
    <row r="79" spans="1:28" ht="18" customHeight="1">
      <c r="A79" s="35" t="s">
        <v>3</v>
      </c>
      <c r="B79" s="50" t="s">
        <v>167</v>
      </c>
      <c r="C79" s="51">
        <v>101314</v>
      </c>
      <c r="D79" s="51">
        <v>98066</v>
      </c>
      <c r="E79" s="51">
        <v>0</v>
      </c>
      <c r="F79" s="51">
        <v>0</v>
      </c>
      <c r="G79" s="51">
        <v>0</v>
      </c>
      <c r="H79" s="51">
        <v>490</v>
      </c>
      <c r="I79" s="51">
        <v>0</v>
      </c>
      <c r="J79" s="51">
        <v>0</v>
      </c>
      <c r="K79" s="51">
        <v>0</v>
      </c>
      <c r="L79" s="51">
        <v>0</v>
      </c>
      <c r="M79" s="51">
        <v>0</v>
      </c>
      <c r="N79" s="51">
        <v>0</v>
      </c>
      <c r="O79" s="51">
        <v>0</v>
      </c>
      <c r="P79" s="51">
        <v>0</v>
      </c>
      <c r="Q79" s="51">
        <v>0</v>
      </c>
      <c r="R79" s="51">
        <v>0</v>
      </c>
      <c r="S79" s="51">
        <v>0</v>
      </c>
      <c r="T79" s="51">
        <v>0</v>
      </c>
      <c r="U79" s="51">
        <v>0</v>
      </c>
      <c r="V79" s="51">
        <v>0</v>
      </c>
      <c r="W79" s="51">
        <v>0</v>
      </c>
      <c r="X79" s="51">
        <v>0</v>
      </c>
      <c r="Y79" s="51">
        <v>0</v>
      </c>
      <c r="Z79" s="51">
        <v>97576</v>
      </c>
      <c r="AA79" s="51">
        <v>0</v>
      </c>
      <c r="AB79" s="51">
        <v>3248</v>
      </c>
    </row>
    <row r="80" spans="1:28" ht="18" customHeight="1">
      <c r="A80" s="52" t="s">
        <v>205</v>
      </c>
      <c r="B80" s="55" t="s">
        <v>166</v>
      </c>
      <c r="C80" s="54">
        <v>98744</v>
      </c>
      <c r="D80" s="54">
        <v>97576</v>
      </c>
      <c r="E80" s="54">
        <v>0</v>
      </c>
      <c r="F80" s="54">
        <v>0</v>
      </c>
      <c r="G80" s="54">
        <v>0</v>
      </c>
      <c r="H80" s="54">
        <v>0</v>
      </c>
      <c r="I80" s="54">
        <v>0</v>
      </c>
      <c r="J80" s="54">
        <v>0</v>
      </c>
      <c r="K80" s="54">
        <v>0</v>
      </c>
      <c r="L80" s="54">
        <v>0</v>
      </c>
      <c r="M80" s="54">
        <v>0</v>
      </c>
      <c r="N80" s="54">
        <v>0</v>
      </c>
      <c r="O80" s="54">
        <v>0</v>
      </c>
      <c r="P80" s="54">
        <v>0</v>
      </c>
      <c r="Q80" s="54">
        <v>0</v>
      </c>
      <c r="R80" s="54">
        <v>0</v>
      </c>
      <c r="S80" s="54">
        <v>0</v>
      </c>
      <c r="T80" s="54">
        <v>0</v>
      </c>
      <c r="U80" s="54">
        <v>0</v>
      </c>
      <c r="V80" s="54">
        <v>0</v>
      </c>
      <c r="W80" s="54">
        <v>0</v>
      </c>
      <c r="X80" s="54">
        <v>0</v>
      </c>
      <c r="Y80" s="54">
        <v>0</v>
      </c>
      <c r="Z80" s="54">
        <v>97576</v>
      </c>
      <c r="AA80" s="54">
        <v>0</v>
      </c>
      <c r="AB80" s="54">
        <v>1168</v>
      </c>
    </row>
    <row r="81" spans="1:28" ht="18" customHeight="1">
      <c r="A81" s="52" t="s">
        <v>205</v>
      </c>
      <c r="B81" s="55" t="s">
        <v>5</v>
      </c>
      <c r="C81" s="54">
        <v>2570</v>
      </c>
      <c r="D81" s="54">
        <v>490</v>
      </c>
      <c r="E81" s="54">
        <v>0</v>
      </c>
      <c r="F81" s="54">
        <v>0</v>
      </c>
      <c r="G81" s="54">
        <v>0</v>
      </c>
      <c r="H81" s="54">
        <v>490</v>
      </c>
      <c r="I81" s="54">
        <v>0</v>
      </c>
      <c r="J81" s="54">
        <v>0</v>
      </c>
      <c r="K81" s="54">
        <v>0</v>
      </c>
      <c r="L81" s="54">
        <v>0</v>
      </c>
      <c r="M81" s="54">
        <v>0</v>
      </c>
      <c r="N81" s="54">
        <v>0</v>
      </c>
      <c r="O81" s="54">
        <v>0</v>
      </c>
      <c r="P81" s="54">
        <v>0</v>
      </c>
      <c r="Q81" s="54">
        <v>0</v>
      </c>
      <c r="R81" s="54">
        <v>0</v>
      </c>
      <c r="S81" s="54">
        <v>0</v>
      </c>
      <c r="T81" s="54">
        <v>0</v>
      </c>
      <c r="U81" s="54">
        <v>0</v>
      </c>
      <c r="V81" s="54">
        <v>0</v>
      </c>
      <c r="W81" s="54">
        <v>0</v>
      </c>
      <c r="X81" s="54">
        <v>0</v>
      </c>
      <c r="Y81" s="54">
        <v>0</v>
      </c>
      <c r="Z81" s="54">
        <v>0</v>
      </c>
      <c r="AA81" s="54">
        <v>0</v>
      </c>
      <c r="AB81" s="54">
        <v>2080</v>
      </c>
    </row>
    <row r="82" spans="1:28" ht="36" customHeight="1">
      <c r="A82" s="35">
        <v>1</v>
      </c>
      <c r="B82" s="59" t="s">
        <v>219</v>
      </c>
      <c r="C82" s="51">
        <v>76540</v>
      </c>
      <c r="D82" s="51">
        <v>75372</v>
      </c>
      <c r="E82" s="51">
        <v>0</v>
      </c>
      <c r="F82" s="51">
        <v>0</v>
      </c>
      <c r="G82" s="51">
        <v>0</v>
      </c>
      <c r="H82" s="51">
        <v>0</v>
      </c>
      <c r="I82" s="51">
        <v>0</v>
      </c>
      <c r="J82" s="51">
        <v>0</v>
      </c>
      <c r="K82" s="51">
        <v>0</v>
      </c>
      <c r="L82" s="51">
        <v>0</v>
      </c>
      <c r="M82" s="51">
        <v>0</v>
      </c>
      <c r="N82" s="51">
        <v>0</v>
      </c>
      <c r="O82" s="51">
        <v>0</v>
      </c>
      <c r="P82" s="51">
        <v>0</v>
      </c>
      <c r="Q82" s="51">
        <v>0</v>
      </c>
      <c r="R82" s="51">
        <v>0</v>
      </c>
      <c r="S82" s="51">
        <v>0</v>
      </c>
      <c r="T82" s="51">
        <v>0</v>
      </c>
      <c r="U82" s="51">
        <v>0</v>
      </c>
      <c r="V82" s="51">
        <v>0</v>
      </c>
      <c r="W82" s="51">
        <v>0</v>
      </c>
      <c r="X82" s="51">
        <v>0</v>
      </c>
      <c r="Y82" s="51">
        <v>0</v>
      </c>
      <c r="Z82" s="51">
        <v>75372</v>
      </c>
      <c r="AA82" s="51">
        <v>0</v>
      </c>
      <c r="AB82" s="51">
        <v>1168</v>
      </c>
    </row>
    <row r="83" spans="1:28" s="17" customFormat="1" ht="20.25" customHeight="1">
      <c r="A83" s="35" t="s">
        <v>168</v>
      </c>
      <c r="B83" s="50" t="s">
        <v>166</v>
      </c>
      <c r="C83" s="51">
        <v>76540</v>
      </c>
      <c r="D83" s="51">
        <v>75372</v>
      </c>
      <c r="E83" s="51"/>
      <c r="F83" s="51"/>
      <c r="G83" s="51"/>
      <c r="H83" s="51"/>
      <c r="I83" s="51"/>
      <c r="J83" s="51"/>
      <c r="K83" s="51"/>
      <c r="L83" s="51"/>
      <c r="M83" s="51"/>
      <c r="N83" s="51"/>
      <c r="O83" s="51"/>
      <c r="P83" s="51"/>
      <c r="Q83" s="51"/>
      <c r="R83" s="51"/>
      <c r="S83" s="51"/>
      <c r="T83" s="51"/>
      <c r="U83" s="51"/>
      <c r="V83" s="51"/>
      <c r="W83" s="51"/>
      <c r="X83" s="51"/>
      <c r="Y83" s="51"/>
      <c r="Z83" s="51">
        <v>75372</v>
      </c>
      <c r="AA83" s="51"/>
      <c r="AB83" s="51">
        <v>1168</v>
      </c>
    </row>
    <row r="84" spans="1:28" s="17" customFormat="1" ht="20.25" customHeight="1">
      <c r="A84" s="35" t="s">
        <v>169</v>
      </c>
      <c r="B84" s="50" t="s">
        <v>5</v>
      </c>
      <c r="C84" s="51">
        <v>0</v>
      </c>
      <c r="D84" s="51">
        <v>0</v>
      </c>
      <c r="E84" s="51">
        <v>0</v>
      </c>
      <c r="F84" s="51">
        <v>0</v>
      </c>
      <c r="G84" s="51">
        <v>0</v>
      </c>
      <c r="H84" s="51">
        <v>0</v>
      </c>
      <c r="I84" s="51">
        <v>0</v>
      </c>
      <c r="J84" s="51">
        <v>0</v>
      </c>
      <c r="K84" s="51">
        <v>0</v>
      </c>
      <c r="L84" s="51">
        <v>0</v>
      </c>
      <c r="M84" s="51">
        <v>0</v>
      </c>
      <c r="N84" s="51">
        <v>0</v>
      </c>
      <c r="O84" s="51">
        <v>0</v>
      </c>
      <c r="P84" s="51">
        <v>0</v>
      </c>
      <c r="Q84" s="51">
        <v>0</v>
      </c>
      <c r="R84" s="51">
        <v>0</v>
      </c>
      <c r="S84" s="51">
        <v>0</v>
      </c>
      <c r="T84" s="51">
        <v>0</v>
      </c>
      <c r="U84" s="51">
        <v>0</v>
      </c>
      <c r="V84" s="51">
        <v>0</v>
      </c>
      <c r="W84" s="51">
        <v>0</v>
      </c>
      <c r="X84" s="51">
        <v>0</v>
      </c>
      <c r="Y84" s="51">
        <v>0</v>
      </c>
      <c r="Z84" s="51">
        <v>0</v>
      </c>
      <c r="AA84" s="51">
        <v>0</v>
      </c>
      <c r="AB84" s="51">
        <v>0</v>
      </c>
    </row>
    <row r="85" spans="1:28" s="81" customFormat="1" ht="19.5" hidden="1" customHeight="1">
      <c r="A85" s="122"/>
      <c r="B85" s="80" t="s">
        <v>170</v>
      </c>
      <c r="C85" s="64">
        <v>0</v>
      </c>
      <c r="D85" s="65">
        <v>0</v>
      </c>
      <c r="E85" s="65">
        <v>0</v>
      </c>
      <c r="F85" s="65">
        <v>0</v>
      </c>
      <c r="G85" s="65">
        <v>0</v>
      </c>
      <c r="H85" s="65">
        <v>0</v>
      </c>
      <c r="I85" s="65">
        <v>0</v>
      </c>
      <c r="J85" s="65">
        <v>0</v>
      </c>
      <c r="K85" s="65">
        <v>0</v>
      </c>
      <c r="L85" s="65">
        <v>0</v>
      </c>
      <c r="M85" s="65">
        <v>0</v>
      </c>
      <c r="N85" s="65">
        <v>0</v>
      </c>
      <c r="O85" s="65">
        <v>0</v>
      </c>
      <c r="P85" s="65">
        <v>0</v>
      </c>
      <c r="Q85" s="65">
        <v>0</v>
      </c>
      <c r="R85" s="65">
        <v>0</v>
      </c>
      <c r="S85" s="65">
        <v>0</v>
      </c>
      <c r="T85" s="65">
        <v>0</v>
      </c>
      <c r="U85" s="65">
        <v>0</v>
      </c>
      <c r="V85" s="65">
        <v>0</v>
      </c>
      <c r="W85" s="65">
        <v>0</v>
      </c>
      <c r="X85" s="65">
        <v>0</v>
      </c>
      <c r="Y85" s="65">
        <v>0</v>
      </c>
      <c r="Z85" s="65">
        <v>0</v>
      </c>
      <c r="AA85" s="65">
        <v>0</v>
      </c>
      <c r="AB85" s="65">
        <v>0</v>
      </c>
    </row>
    <row r="86" spans="1:28" s="81" customFormat="1" ht="19.5" hidden="1" customHeight="1">
      <c r="A86" s="122"/>
      <c r="B86" s="80" t="s">
        <v>171</v>
      </c>
      <c r="C86" s="64">
        <v>0</v>
      </c>
      <c r="D86" s="65">
        <v>0</v>
      </c>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s="17" customFormat="1" ht="31.5" hidden="1" customHeight="1">
      <c r="A87" s="62"/>
      <c r="B87" s="63" t="s">
        <v>172</v>
      </c>
      <c r="C87" s="64">
        <v>0</v>
      </c>
      <c r="D87" s="51">
        <v>0</v>
      </c>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17" customFormat="1" ht="20.25" hidden="1" customHeight="1">
      <c r="A88" s="62"/>
      <c r="B88" s="63" t="s">
        <v>173</v>
      </c>
      <c r="C88" s="64">
        <v>0</v>
      </c>
      <c r="D88" s="51">
        <v>0</v>
      </c>
      <c r="E88" s="65">
        <v>0</v>
      </c>
      <c r="F88" s="65">
        <v>0</v>
      </c>
      <c r="G88" s="65">
        <v>0</v>
      </c>
      <c r="H88" s="65">
        <v>0</v>
      </c>
      <c r="I88" s="65">
        <v>0</v>
      </c>
      <c r="J88" s="65">
        <v>0</v>
      </c>
      <c r="K88" s="65">
        <v>0</v>
      </c>
      <c r="L88" s="65">
        <v>0</v>
      </c>
      <c r="M88" s="65">
        <v>0</v>
      </c>
      <c r="N88" s="65">
        <v>0</v>
      </c>
      <c r="O88" s="65">
        <v>0</v>
      </c>
      <c r="P88" s="65">
        <v>0</v>
      </c>
      <c r="Q88" s="65">
        <v>0</v>
      </c>
      <c r="R88" s="65">
        <v>0</v>
      </c>
      <c r="S88" s="65">
        <v>0</v>
      </c>
      <c r="T88" s="65">
        <v>0</v>
      </c>
      <c r="U88" s="65">
        <v>0</v>
      </c>
      <c r="V88" s="65">
        <v>0</v>
      </c>
      <c r="W88" s="65">
        <v>0</v>
      </c>
      <c r="X88" s="65">
        <v>0</v>
      </c>
      <c r="Y88" s="65">
        <v>0</v>
      </c>
      <c r="Z88" s="65">
        <v>0</v>
      </c>
      <c r="AA88" s="65">
        <v>0</v>
      </c>
      <c r="AB88" s="65">
        <v>0</v>
      </c>
    </row>
    <row r="89" spans="1:28" s="66" customFormat="1" ht="20.25" hidden="1" customHeight="1">
      <c r="A89" s="62"/>
      <c r="B89" s="63" t="s">
        <v>174</v>
      </c>
      <c r="C89" s="64">
        <v>0</v>
      </c>
      <c r="D89" s="51">
        <v>0</v>
      </c>
      <c r="E89" s="65"/>
      <c r="F89" s="65"/>
      <c r="G89" s="65"/>
      <c r="H89" s="65"/>
      <c r="I89" s="65"/>
      <c r="J89" s="65"/>
      <c r="K89" s="65"/>
      <c r="L89" s="65"/>
      <c r="M89" s="65"/>
      <c r="N89" s="65"/>
      <c r="O89" s="65"/>
      <c r="P89" s="65"/>
      <c r="Q89" s="65"/>
      <c r="R89" s="65"/>
      <c r="S89" s="65"/>
      <c r="T89" s="65"/>
      <c r="U89" s="65"/>
      <c r="V89" s="65"/>
      <c r="W89" s="65"/>
      <c r="X89" s="65"/>
      <c r="Y89" s="65"/>
      <c r="Z89" s="65"/>
      <c r="AA89" s="65"/>
      <c r="AB89" s="65"/>
    </row>
    <row r="90" spans="1:28" s="67" customFormat="1" ht="33" hidden="1" customHeight="1">
      <c r="A90" s="62"/>
      <c r="B90" s="63" t="s">
        <v>175</v>
      </c>
      <c r="C90" s="64">
        <v>0</v>
      </c>
      <c r="D90" s="51">
        <v>0</v>
      </c>
      <c r="E90" s="65">
        <v>0</v>
      </c>
      <c r="F90" s="65">
        <v>0</v>
      </c>
      <c r="G90" s="65">
        <v>0</v>
      </c>
      <c r="H90" s="65">
        <v>0</v>
      </c>
      <c r="I90" s="65">
        <v>0</v>
      </c>
      <c r="J90" s="65">
        <v>0</v>
      </c>
      <c r="K90" s="65">
        <v>0</v>
      </c>
      <c r="L90" s="65">
        <v>0</v>
      </c>
      <c r="M90" s="65">
        <v>0</v>
      </c>
      <c r="N90" s="65">
        <v>0</v>
      </c>
      <c r="O90" s="65">
        <v>0</v>
      </c>
      <c r="P90" s="65">
        <v>0</v>
      </c>
      <c r="Q90" s="65">
        <v>0</v>
      </c>
      <c r="R90" s="65">
        <v>0</v>
      </c>
      <c r="S90" s="65">
        <v>0</v>
      </c>
      <c r="T90" s="65">
        <v>0</v>
      </c>
      <c r="U90" s="65">
        <v>0</v>
      </c>
      <c r="V90" s="65">
        <v>0</v>
      </c>
      <c r="W90" s="65">
        <v>0</v>
      </c>
      <c r="X90" s="65">
        <v>0</v>
      </c>
      <c r="Y90" s="65">
        <v>0</v>
      </c>
      <c r="Z90" s="65">
        <v>0</v>
      </c>
      <c r="AA90" s="65">
        <v>0</v>
      </c>
      <c r="AB90" s="65">
        <v>0</v>
      </c>
    </row>
    <row r="91" spans="1:28" s="67" customFormat="1" ht="22.9" hidden="1" customHeight="1">
      <c r="A91" s="62"/>
      <c r="B91" s="68" t="s">
        <v>176</v>
      </c>
      <c r="C91" s="64">
        <v>0</v>
      </c>
      <c r="D91" s="51">
        <v>0</v>
      </c>
      <c r="E91" s="65"/>
      <c r="F91" s="65"/>
      <c r="G91" s="65"/>
      <c r="H91" s="65"/>
      <c r="I91" s="65"/>
      <c r="J91" s="65"/>
      <c r="K91" s="65"/>
      <c r="L91" s="65"/>
      <c r="M91" s="65"/>
      <c r="N91" s="65"/>
      <c r="O91" s="65"/>
      <c r="P91" s="65"/>
      <c r="Q91" s="65"/>
      <c r="R91" s="65"/>
      <c r="S91" s="65"/>
      <c r="T91" s="65"/>
      <c r="U91" s="65"/>
      <c r="V91" s="65"/>
      <c r="W91" s="65"/>
      <c r="X91" s="65"/>
      <c r="Y91" s="65"/>
      <c r="Z91" s="65"/>
      <c r="AA91" s="65"/>
      <c r="AB91" s="65"/>
    </row>
    <row r="92" spans="1:28" s="67" customFormat="1" ht="22.9" hidden="1" customHeight="1">
      <c r="A92" s="62"/>
      <c r="B92" s="68" t="s">
        <v>177</v>
      </c>
      <c r="C92" s="64">
        <v>0</v>
      </c>
      <c r="D92" s="51">
        <v>0</v>
      </c>
      <c r="E92" s="65">
        <v>0</v>
      </c>
      <c r="F92" s="65">
        <v>0</v>
      </c>
      <c r="G92" s="65">
        <v>0</v>
      </c>
      <c r="H92" s="65">
        <v>0</v>
      </c>
      <c r="I92" s="65">
        <v>0</v>
      </c>
      <c r="J92" s="65">
        <v>0</v>
      </c>
      <c r="K92" s="65">
        <v>0</v>
      </c>
      <c r="L92" s="65">
        <v>0</v>
      </c>
      <c r="M92" s="65">
        <v>0</v>
      </c>
      <c r="N92" s="65">
        <v>0</v>
      </c>
      <c r="O92" s="65">
        <v>0</v>
      </c>
      <c r="P92" s="65">
        <v>0</v>
      </c>
      <c r="Q92" s="65">
        <v>0</v>
      </c>
      <c r="R92" s="65">
        <v>0</v>
      </c>
      <c r="S92" s="65">
        <v>0</v>
      </c>
      <c r="T92" s="65">
        <v>0</v>
      </c>
      <c r="U92" s="65">
        <v>0</v>
      </c>
      <c r="V92" s="65">
        <v>0</v>
      </c>
      <c r="W92" s="65">
        <v>0</v>
      </c>
      <c r="X92" s="65">
        <v>0</v>
      </c>
      <c r="Y92" s="65">
        <v>0</v>
      </c>
      <c r="Z92" s="65">
        <v>0</v>
      </c>
      <c r="AA92" s="65">
        <v>0</v>
      </c>
      <c r="AB92" s="65">
        <v>0</v>
      </c>
    </row>
    <row r="93" spans="1:28" ht="54" hidden="1" customHeight="1">
      <c r="A93" s="62"/>
      <c r="B93" s="63" t="s">
        <v>234</v>
      </c>
      <c r="C93" s="64">
        <v>0</v>
      </c>
      <c r="D93" s="51">
        <v>0</v>
      </c>
      <c r="E93" s="65"/>
      <c r="F93" s="65"/>
      <c r="G93" s="65"/>
      <c r="H93" s="65"/>
      <c r="I93" s="65"/>
      <c r="J93" s="65"/>
      <c r="K93" s="65"/>
      <c r="L93" s="65"/>
      <c r="M93" s="65"/>
      <c r="N93" s="65"/>
      <c r="O93" s="65"/>
      <c r="P93" s="65"/>
      <c r="Q93" s="65"/>
      <c r="R93" s="65"/>
      <c r="S93" s="65"/>
      <c r="T93" s="65"/>
      <c r="U93" s="65"/>
      <c r="V93" s="65"/>
      <c r="W93" s="65"/>
      <c r="X93" s="65"/>
      <c r="Y93" s="65"/>
      <c r="Z93" s="65"/>
      <c r="AA93" s="65"/>
      <c r="AB93" s="65"/>
    </row>
    <row r="94" spans="1:28" ht="57" hidden="1" customHeight="1">
      <c r="A94" s="69"/>
      <c r="B94" s="68" t="s">
        <v>235</v>
      </c>
      <c r="C94" s="64">
        <v>0</v>
      </c>
      <c r="D94" s="51">
        <v>0</v>
      </c>
      <c r="E94" s="70"/>
      <c r="F94" s="70"/>
      <c r="G94" s="70"/>
      <c r="H94" s="70"/>
      <c r="I94" s="70"/>
      <c r="J94" s="70"/>
      <c r="K94" s="70"/>
      <c r="L94" s="70"/>
      <c r="M94" s="70"/>
      <c r="N94" s="70"/>
      <c r="O94" s="70"/>
      <c r="P94" s="70"/>
      <c r="Q94" s="70"/>
      <c r="R94" s="70"/>
      <c r="S94" s="70"/>
      <c r="T94" s="70"/>
      <c r="U94" s="70"/>
      <c r="V94" s="70"/>
      <c r="W94" s="70"/>
      <c r="X94" s="70"/>
      <c r="Y94" s="70"/>
      <c r="Z94" s="70"/>
      <c r="AA94" s="70"/>
      <c r="AB94" s="65"/>
    </row>
    <row r="95" spans="1:28" ht="57.75" hidden="1" customHeight="1">
      <c r="A95" s="62"/>
      <c r="B95" s="63" t="s">
        <v>178</v>
      </c>
      <c r="C95" s="64">
        <v>0</v>
      </c>
      <c r="D95" s="51">
        <v>0</v>
      </c>
      <c r="E95" s="65"/>
      <c r="F95" s="65"/>
      <c r="G95" s="65"/>
      <c r="H95" s="65"/>
      <c r="I95" s="65"/>
      <c r="J95" s="65"/>
      <c r="K95" s="65"/>
      <c r="L95" s="65"/>
      <c r="M95" s="65"/>
      <c r="N95" s="65"/>
      <c r="O95" s="65"/>
      <c r="P95" s="65"/>
      <c r="Q95" s="65"/>
      <c r="R95" s="65"/>
      <c r="S95" s="65"/>
      <c r="T95" s="65"/>
      <c r="U95" s="65"/>
      <c r="V95" s="65"/>
      <c r="W95" s="65"/>
      <c r="X95" s="65"/>
      <c r="Y95" s="65"/>
      <c r="Z95" s="65"/>
      <c r="AA95" s="65"/>
      <c r="AB95" s="65"/>
    </row>
    <row r="96" spans="1:28" ht="51" hidden="1" customHeight="1">
      <c r="A96" s="69"/>
      <c r="B96" s="68" t="s">
        <v>179</v>
      </c>
      <c r="C96" s="64">
        <v>0</v>
      </c>
      <c r="D96" s="51">
        <v>0</v>
      </c>
      <c r="E96" s="70"/>
      <c r="F96" s="70"/>
      <c r="G96" s="70"/>
      <c r="H96" s="70"/>
      <c r="I96" s="70"/>
      <c r="J96" s="70"/>
      <c r="K96" s="70"/>
      <c r="L96" s="70"/>
      <c r="M96" s="70"/>
      <c r="N96" s="70"/>
      <c r="O96" s="70"/>
      <c r="P96" s="70"/>
      <c r="Q96" s="70"/>
      <c r="R96" s="70"/>
      <c r="S96" s="70"/>
      <c r="T96" s="70"/>
      <c r="U96" s="70"/>
      <c r="V96" s="70"/>
      <c r="W96" s="70"/>
      <c r="X96" s="70"/>
      <c r="Y96" s="70"/>
      <c r="Z96" s="70"/>
      <c r="AA96" s="70"/>
      <c r="AB96" s="65"/>
    </row>
    <row r="97" spans="1:28" ht="33" hidden="1" customHeight="1">
      <c r="A97" s="62"/>
      <c r="B97" s="63" t="s">
        <v>180</v>
      </c>
      <c r="C97" s="64">
        <v>0</v>
      </c>
      <c r="D97" s="51">
        <v>0</v>
      </c>
      <c r="E97" s="65">
        <v>0</v>
      </c>
      <c r="F97" s="65">
        <v>0</v>
      </c>
      <c r="G97" s="65">
        <v>0</v>
      </c>
      <c r="H97" s="65">
        <v>0</v>
      </c>
      <c r="I97" s="65">
        <v>0</v>
      </c>
      <c r="J97" s="65">
        <v>0</v>
      </c>
      <c r="K97" s="65">
        <v>0</v>
      </c>
      <c r="L97" s="65">
        <v>0</v>
      </c>
      <c r="M97" s="65">
        <v>0</v>
      </c>
      <c r="N97" s="65">
        <v>0</v>
      </c>
      <c r="O97" s="65">
        <v>0</v>
      </c>
      <c r="P97" s="65">
        <v>0</v>
      </c>
      <c r="Q97" s="65">
        <v>0</v>
      </c>
      <c r="R97" s="65">
        <v>0</v>
      </c>
      <c r="S97" s="65">
        <v>0</v>
      </c>
      <c r="T97" s="65">
        <v>0</v>
      </c>
      <c r="U97" s="65">
        <v>0</v>
      </c>
      <c r="V97" s="65">
        <v>0</v>
      </c>
      <c r="W97" s="65">
        <v>0</v>
      </c>
      <c r="X97" s="65">
        <v>0</v>
      </c>
      <c r="Y97" s="65">
        <v>0</v>
      </c>
      <c r="Z97" s="65">
        <v>0</v>
      </c>
      <c r="AA97" s="65">
        <v>0</v>
      </c>
      <c r="AB97" s="65">
        <v>0</v>
      </c>
    </row>
    <row r="98" spans="1:28" ht="56.25" hidden="1" customHeight="1">
      <c r="A98" s="69"/>
      <c r="B98" s="68" t="s">
        <v>181</v>
      </c>
      <c r="C98" s="64">
        <v>0</v>
      </c>
      <c r="D98" s="51">
        <v>0</v>
      </c>
      <c r="E98" s="70"/>
      <c r="F98" s="70"/>
      <c r="G98" s="70"/>
      <c r="H98" s="70"/>
      <c r="I98" s="70"/>
      <c r="J98" s="70"/>
      <c r="K98" s="70"/>
      <c r="L98" s="70"/>
      <c r="M98" s="70"/>
      <c r="N98" s="70"/>
      <c r="O98" s="70"/>
      <c r="P98" s="70"/>
      <c r="Q98" s="70"/>
      <c r="R98" s="70"/>
      <c r="S98" s="70"/>
      <c r="T98" s="70"/>
      <c r="U98" s="70"/>
      <c r="V98" s="70"/>
      <c r="W98" s="70"/>
      <c r="X98" s="70"/>
      <c r="Y98" s="70"/>
      <c r="Z98" s="70"/>
      <c r="AA98" s="70"/>
      <c r="AB98" s="65"/>
    </row>
    <row r="99" spans="1:28" ht="40.5" hidden="1" customHeight="1">
      <c r="A99" s="69"/>
      <c r="B99" s="68" t="s">
        <v>182</v>
      </c>
      <c r="C99" s="64">
        <v>0</v>
      </c>
      <c r="D99" s="51">
        <v>0</v>
      </c>
      <c r="E99" s="70">
        <v>0</v>
      </c>
      <c r="F99" s="70">
        <v>0</v>
      </c>
      <c r="G99" s="70">
        <v>0</v>
      </c>
      <c r="H99" s="70">
        <v>0</v>
      </c>
      <c r="I99" s="70">
        <v>0</v>
      </c>
      <c r="J99" s="70">
        <v>0</v>
      </c>
      <c r="K99" s="70">
        <v>0</v>
      </c>
      <c r="L99" s="70">
        <v>0</v>
      </c>
      <c r="M99" s="70">
        <v>0</v>
      </c>
      <c r="N99" s="70">
        <v>0</v>
      </c>
      <c r="O99" s="70">
        <v>0</v>
      </c>
      <c r="P99" s="70">
        <v>0</v>
      </c>
      <c r="Q99" s="70">
        <v>0</v>
      </c>
      <c r="R99" s="70">
        <v>0</v>
      </c>
      <c r="S99" s="70">
        <v>0</v>
      </c>
      <c r="T99" s="70">
        <v>0</v>
      </c>
      <c r="U99" s="70">
        <v>0</v>
      </c>
      <c r="V99" s="70">
        <v>0</v>
      </c>
      <c r="W99" s="70">
        <v>0</v>
      </c>
      <c r="X99" s="70">
        <v>0</v>
      </c>
      <c r="Y99" s="70">
        <v>0</v>
      </c>
      <c r="Z99" s="70">
        <v>0</v>
      </c>
      <c r="AA99" s="70">
        <v>0</v>
      </c>
      <c r="AB99" s="65">
        <v>0</v>
      </c>
    </row>
    <row r="100" spans="1:28" ht="52.5" hidden="1" customHeight="1">
      <c r="A100" s="62"/>
      <c r="B100" s="63" t="s">
        <v>183</v>
      </c>
      <c r="C100" s="64">
        <v>0</v>
      </c>
      <c r="D100" s="51">
        <v>0</v>
      </c>
      <c r="E100" s="65"/>
      <c r="F100" s="71"/>
      <c r="G100" s="65"/>
      <c r="H100" s="65"/>
      <c r="I100" s="65"/>
      <c r="J100" s="65"/>
      <c r="K100" s="65"/>
      <c r="L100" s="65"/>
      <c r="M100" s="65"/>
      <c r="N100" s="65"/>
      <c r="O100" s="65"/>
      <c r="P100" s="65"/>
      <c r="Q100" s="65"/>
      <c r="R100" s="65"/>
      <c r="S100" s="65"/>
      <c r="T100" s="65"/>
      <c r="U100" s="65"/>
      <c r="V100" s="65"/>
      <c r="W100" s="65"/>
      <c r="X100" s="65"/>
      <c r="Y100" s="65"/>
      <c r="Z100" s="65"/>
      <c r="AA100" s="65"/>
      <c r="AB100" s="65"/>
    </row>
    <row r="101" spans="1:28" ht="42.75" hidden="1" customHeight="1">
      <c r="A101" s="62"/>
      <c r="B101" s="63" t="s">
        <v>184</v>
      </c>
      <c r="C101" s="64">
        <v>0</v>
      </c>
      <c r="D101" s="51">
        <v>0</v>
      </c>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row>
    <row r="102" spans="1:28" ht="42.75" hidden="1" customHeight="1">
      <c r="A102" s="62"/>
      <c r="B102" s="63" t="s">
        <v>185</v>
      </c>
      <c r="C102" s="64">
        <v>0</v>
      </c>
      <c r="D102" s="51">
        <v>0</v>
      </c>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row>
    <row r="103" spans="1:28" s="17" customFormat="1" ht="20.25" customHeight="1">
      <c r="A103" s="35">
        <v>2</v>
      </c>
      <c r="B103" s="50" t="s">
        <v>308</v>
      </c>
      <c r="C103" s="51">
        <v>11000</v>
      </c>
      <c r="D103" s="51">
        <v>11000</v>
      </c>
      <c r="E103" s="51">
        <v>0</v>
      </c>
      <c r="F103" s="51">
        <v>0</v>
      </c>
      <c r="G103" s="51">
        <v>0</v>
      </c>
      <c r="H103" s="51">
        <v>0</v>
      </c>
      <c r="I103" s="51">
        <v>0</v>
      </c>
      <c r="J103" s="51">
        <v>0</v>
      </c>
      <c r="K103" s="51">
        <v>0</v>
      </c>
      <c r="L103" s="51">
        <v>0</v>
      </c>
      <c r="M103" s="51">
        <v>0</v>
      </c>
      <c r="N103" s="51">
        <v>0</v>
      </c>
      <c r="O103" s="51">
        <v>0</v>
      </c>
      <c r="P103" s="51">
        <v>0</v>
      </c>
      <c r="Q103" s="51">
        <v>0</v>
      </c>
      <c r="R103" s="51">
        <v>0</v>
      </c>
      <c r="S103" s="51">
        <v>0</v>
      </c>
      <c r="T103" s="51">
        <v>0</v>
      </c>
      <c r="U103" s="51">
        <v>0</v>
      </c>
      <c r="V103" s="51">
        <v>0</v>
      </c>
      <c r="W103" s="51">
        <v>0</v>
      </c>
      <c r="X103" s="51">
        <v>0</v>
      </c>
      <c r="Y103" s="51">
        <v>0</v>
      </c>
      <c r="Z103" s="51">
        <v>11000</v>
      </c>
      <c r="AA103" s="51">
        <v>0</v>
      </c>
      <c r="AB103" s="51">
        <v>0</v>
      </c>
    </row>
    <row r="104" spans="1:28" s="17" customFormat="1" ht="20.25" customHeight="1">
      <c r="A104" s="35" t="s">
        <v>186</v>
      </c>
      <c r="B104" s="50" t="s">
        <v>166</v>
      </c>
      <c r="C104" s="51">
        <v>11000</v>
      </c>
      <c r="D104" s="51">
        <v>11000</v>
      </c>
      <c r="E104" s="51"/>
      <c r="F104" s="51"/>
      <c r="G104" s="51"/>
      <c r="H104" s="51"/>
      <c r="I104" s="51"/>
      <c r="J104" s="51"/>
      <c r="K104" s="51"/>
      <c r="L104" s="51"/>
      <c r="M104" s="51"/>
      <c r="N104" s="51"/>
      <c r="O104" s="51"/>
      <c r="P104" s="51"/>
      <c r="Q104" s="51"/>
      <c r="R104" s="51"/>
      <c r="S104" s="51"/>
      <c r="T104" s="51"/>
      <c r="U104" s="51"/>
      <c r="V104" s="51"/>
      <c r="W104" s="51"/>
      <c r="X104" s="51"/>
      <c r="Y104" s="51"/>
      <c r="Z104" s="51">
        <v>11000</v>
      </c>
      <c r="AA104" s="51"/>
      <c r="AB104" s="51"/>
    </row>
    <row r="105" spans="1:28" s="17" customFormat="1" ht="20.25" customHeight="1">
      <c r="A105" s="35" t="s">
        <v>187</v>
      </c>
      <c r="B105" s="50" t="s">
        <v>5</v>
      </c>
      <c r="C105" s="51">
        <v>0</v>
      </c>
      <c r="D105" s="51">
        <v>0</v>
      </c>
      <c r="E105" s="51">
        <v>0</v>
      </c>
      <c r="F105" s="51">
        <v>0</v>
      </c>
      <c r="G105" s="51">
        <v>0</v>
      </c>
      <c r="H105" s="51">
        <v>0</v>
      </c>
      <c r="I105" s="51">
        <v>0</v>
      </c>
      <c r="J105" s="51">
        <v>0</v>
      </c>
      <c r="K105" s="51">
        <v>0</v>
      </c>
      <c r="L105" s="51">
        <v>0</v>
      </c>
      <c r="M105" s="51">
        <v>0</v>
      </c>
      <c r="N105" s="51">
        <v>0</v>
      </c>
      <c r="O105" s="51">
        <v>0</v>
      </c>
      <c r="P105" s="51">
        <v>0</v>
      </c>
      <c r="Q105" s="51">
        <v>0</v>
      </c>
      <c r="R105" s="51">
        <v>0</v>
      </c>
      <c r="S105" s="51">
        <v>0</v>
      </c>
      <c r="T105" s="51">
        <v>0</v>
      </c>
      <c r="U105" s="51">
        <v>0</v>
      </c>
      <c r="V105" s="51">
        <v>0</v>
      </c>
      <c r="W105" s="51">
        <v>0</v>
      </c>
      <c r="X105" s="51">
        <v>0</v>
      </c>
      <c r="Y105" s="51">
        <v>0</v>
      </c>
      <c r="Z105" s="51">
        <v>0</v>
      </c>
      <c r="AA105" s="51">
        <v>0</v>
      </c>
      <c r="AB105" s="51">
        <v>0</v>
      </c>
    </row>
    <row r="106" spans="1:28" ht="56.25" hidden="1" customHeight="1">
      <c r="A106" s="69"/>
      <c r="B106" s="68" t="s">
        <v>188</v>
      </c>
      <c r="C106" s="64">
        <v>0</v>
      </c>
      <c r="D106" s="51">
        <v>0</v>
      </c>
      <c r="E106" s="70">
        <v>0</v>
      </c>
      <c r="F106" s="70">
        <v>0</v>
      </c>
      <c r="G106" s="70">
        <v>0</v>
      </c>
      <c r="H106" s="70">
        <v>0</v>
      </c>
      <c r="I106" s="70">
        <v>0</v>
      </c>
      <c r="J106" s="70">
        <v>0</v>
      </c>
      <c r="K106" s="70">
        <v>0</v>
      </c>
      <c r="L106" s="70">
        <v>0</v>
      </c>
      <c r="M106" s="70">
        <v>0</v>
      </c>
      <c r="N106" s="70">
        <v>0</v>
      </c>
      <c r="O106" s="70">
        <v>0</v>
      </c>
      <c r="P106" s="70">
        <v>0</v>
      </c>
      <c r="Q106" s="70">
        <v>0</v>
      </c>
      <c r="R106" s="70">
        <v>0</v>
      </c>
      <c r="S106" s="70">
        <v>0</v>
      </c>
      <c r="T106" s="70">
        <v>0</v>
      </c>
      <c r="U106" s="70">
        <v>0</v>
      </c>
      <c r="V106" s="70">
        <v>0</v>
      </c>
      <c r="W106" s="70">
        <v>0</v>
      </c>
      <c r="X106" s="70">
        <v>0</v>
      </c>
      <c r="Y106" s="70">
        <v>0</v>
      </c>
      <c r="Z106" s="70">
        <v>0</v>
      </c>
      <c r="AA106" s="70">
        <v>0</v>
      </c>
      <c r="AB106" s="65">
        <v>0</v>
      </c>
    </row>
    <row r="107" spans="1:28" ht="37.5" hidden="1" customHeight="1">
      <c r="A107" s="69"/>
      <c r="B107" s="68" t="s">
        <v>236</v>
      </c>
      <c r="C107" s="64">
        <v>0</v>
      </c>
      <c r="D107" s="51">
        <v>0</v>
      </c>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65"/>
    </row>
    <row r="108" spans="1:28" s="17" customFormat="1" ht="25.5" hidden="1" customHeight="1">
      <c r="A108" s="62"/>
      <c r="B108" s="63" t="s">
        <v>237</v>
      </c>
      <c r="C108" s="64">
        <v>0</v>
      </c>
      <c r="D108" s="51">
        <v>0</v>
      </c>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row>
    <row r="109" spans="1:28" s="17" customFormat="1" ht="19.5" hidden="1" customHeight="1">
      <c r="A109" s="62"/>
      <c r="B109" s="63" t="s">
        <v>189</v>
      </c>
      <c r="C109" s="64">
        <v>0</v>
      </c>
      <c r="D109" s="51">
        <v>0</v>
      </c>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4"/>
    </row>
    <row r="110" spans="1:28" s="17" customFormat="1" ht="19.5" hidden="1" customHeight="1">
      <c r="A110" s="62"/>
      <c r="B110" s="63" t="s">
        <v>190</v>
      </c>
      <c r="C110" s="64">
        <v>0</v>
      </c>
      <c r="D110" s="51">
        <v>0</v>
      </c>
      <c r="E110" s="65">
        <v>0</v>
      </c>
      <c r="F110" s="65">
        <v>0</v>
      </c>
      <c r="G110" s="65">
        <v>0</v>
      </c>
      <c r="H110" s="65">
        <v>0</v>
      </c>
      <c r="I110" s="65">
        <v>0</v>
      </c>
      <c r="J110" s="65">
        <v>0</v>
      </c>
      <c r="K110" s="65">
        <v>0</v>
      </c>
      <c r="L110" s="65">
        <v>0</v>
      </c>
      <c r="M110" s="65">
        <v>0</v>
      </c>
      <c r="N110" s="65">
        <v>0</v>
      </c>
      <c r="O110" s="65">
        <v>0</v>
      </c>
      <c r="P110" s="65">
        <v>0</v>
      </c>
      <c r="Q110" s="65">
        <v>0</v>
      </c>
      <c r="R110" s="65">
        <v>0</v>
      </c>
      <c r="S110" s="65">
        <v>0</v>
      </c>
      <c r="T110" s="65">
        <v>0</v>
      </c>
      <c r="U110" s="65">
        <v>0</v>
      </c>
      <c r="V110" s="65">
        <v>0</v>
      </c>
      <c r="W110" s="65">
        <v>0</v>
      </c>
      <c r="X110" s="65">
        <v>0</v>
      </c>
      <c r="Y110" s="65">
        <v>0</v>
      </c>
      <c r="Z110" s="65">
        <v>0</v>
      </c>
      <c r="AA110" s="65">
        <v>0</v>
      </c>
      <c r="AB110" s="65">
        <v>0</v>
      </c>
    </row>
    <row r="111" spans="1:28" ht="31.5" hidden="1" customHeight="1">
      <c r="A111" s="62"/>
      <c r="B111" s="63" t="s">
        <v>191</v>
      </c>
      <c r="C111" s="64">
        <v>0</v>
      </c>
      <c r="D111" s="51">
        <v>0</v>
      </c>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row>
    <row r="112" spans="1:28" ht="31.5" hidden="1" customHeight="1">
      <c r="A112" s="69"/>
      <c r="B112" s="68" t="s">
        <v>192</v>
      </c>
      <c r="C112" s="64">
        <v>0</v>
      </c>
      <c r="D112" s="51">
        <v>0</v>
      </c>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65"/>
    </row>
    <row r="113" spans="1:28" ht="41.25" hidden="1" customHeight="1">
      <c r="A113" s="69"/>
      <c r="B113" s="68" t="s">
        <v>193</v>
      </c>
      <c r="C113" s="64">
        <v>0</v>
      </c>
      <c r="D113" s="51">
        <v>0</v>
      </c>
      <c r="E113" s="70">
        <v>0</v>
      </c>
      <c r="F113" s="70">
        <v>0</v>
      </c>
      <c r="G113" s="70">
        <v>0</v>
      </c>
      <c r="H113" s="70">
        <v>0</v>
      </c>
      <c r="I113" s="70">
        <v>0</v>
      </c>
      <c r="J113" s="70">
        <v>0</v>
      </c>
      <c r="K113" s="70">
        <v>0</v>
      </c>
      <c r="L113" s="70">
        <v>0</v>
      </c>
      <c r="M113" s="70">
        <v>0</v>
      </c>
      <c r="N113" s="70">
        <v>0</v>
      </c>
      <c r="O113" s="70">
        <v>0</v>
      </c>
      <c r="P113" s="70">
        <v>0</v>
      </c>
      <c r="Q113" s="70">
        <v>0</v>
      </c>
      <c r="R113" s="70">
        <v>0</v>
      </c>
      <c r="S113" s="70">
        <v>0</v>
      </c>
      <c r="T113" s="70">
        <v>0</v>
      </c>
      <c r="U113" s="70">
        <v>0</v>
      </c>
      <c r="V113" s="70">
        <v>0</v>
      </c>
      <c r="W113" s="70">
        <v>0</v>
      </c>
      <c r="X113" s="70">
        <v>0</v>
      </c>
      <c r="Y113" s="70">
        <v>0</v>
      </c>
      <c r="Z113" s="70">
        <v>0</v>
      </c>
      <c r="AA113" s="70">
        <v>0</v>
      </c>
      <c r="AB113" s="65">
        <v>0</v>
      </c>
    </row>
    <row r="114" spans="1:28" ht="31.5" hidden="1" customHeight="1">
      <c r="A114" s="62"/>
      <c r="B114" s="63" t="s">
        <v>238</v>
      </c>
      <c r="C114" s="64">
        <v>0</v>
      </c>
      <c r="D114" s="51">
        <v>0</v>
      </c>
      <c r="E114" s="65">
        <v>0</v>
      </c>
      <c r="F114" s="65">
        <v>0</v>
      </c>
      <c r="G114" s="65">
        <v>0</v>
      </c>
      <c r="H114" s="65">
        <v>0</v>
      </c>
      <c r="I114" s="65">
        <v>0</v>
      </c>
      <c r="J114" s="65">
        <v>0</v>
      </c>
      <c r="K114" s="65">
        <v>0</v>
      </c>
      <c r="L114" s="65">
        <v>0</v>
      </c>
      <c r="M114" s="65">
        <v>0</v>
      </c>
      <c r="N114" s="65">
        <v>0</v>
      </c>
      <c r="O114" s="65">
        <v>0</v>
      </c>
      <c r="P114" s="65">
        <v>0</v>
      </c>
      <c r="Q114" s="65">
        <v>0</v>
      </c>
      <c r="R114" s="65">
        <v>0</v>
      </c>
      <c r="S114" s="65">
        <v>0</v>
      </c>
      <c r="T114" s="65">
        <v>0</v>
      </c>
      <c r="U114" s="65"/>
      <c r="V114" s="65">
        <v>0</v>
      </c>
      <c r="W114" s="65">
        <v>0</v>
      </c>
      <c r="X114" s="65">
        <v>0</v>
      </c>
      <c r="Y114" s="65">
        <v>0</v>
      </c>
      <c r="Z114" s="65">
        <v>0</v>
      </c>
      <c r="AA114" s="65">
        <v>0</v>
      </c>
      <c r="AB114" s="64">
        <v>0</v>
      </c>
    </row>
    <row r="115" spans="1:28" ht="31.5" hidden="1" customHeight="1">
      <c r="A115" s="62"/>
      <c r="B115" s="63" t="s">
        <v>194</v>
      </c>
      <c r="C115" s="64">
        <v>0</v>
      </c>
      <c r="D115" s="51">
        <v>0</v>
      </c>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row>
    <row r="116" spans="1:28" ht="31.5" hidden="1" customHeight="1">
      <c r="A116" s="69"/>
      <c r="B116" s="68" t="s">
        <v>195</v>
      </c>
      <c r="C116" s="64">
        <v>0</v>
      </c>
      <c r="D116" s="51">
        <v>0</v>
      </c>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65"/>
    </row>
    <row r="117" spans="1:28" ht="31.5" hidden="1" customHeight="1">
      <c r="A117" s="69"/>
      <c r="B117" s="68" t="s">
        <v>196</v>
      </c>
      <c r="C117" s="64">
        <v>0</v>
      </c>
      <c r="D117" s="51">
        <v>0</v>
      </c>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65"/>
    </row>
    <row r="118" spans="1:28" ht="31.5" hidden="1" customHeight="1">
      <c r="A118" s="62"/>
      <c r="B118" s="63" t="s">
        <v>197</v>
      </c>
      <c r="C118" s="64">
        <v>0</v>
      </c>
      <c r="D118" s="51">
        <v>0</v>
      </c>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row>
    <row r="119" spans="1:28" ht="44.25" hidden="1" customHeight="1">
      <c r="A119" s="69"/>
      <c r="B119" s="68" t="s">
        <v>198</v>
      </c>
      <c r="C119" s="64">
        <v>0</v>
      </c>
      <c r="D119" s="51">
        <v>0</v>
      </c>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5"/>
    </row>
    <row r="120" spans="1:28" ht="32.25" hidden="1" customHeight="1">
      <c r="A120" s="69"/>
      <c r="B120" s="68" t="s">
        <v>199</v>
      </c>
      <c r="C120" s="64">
        <v>0</v>
      </c>
      <c r="D120" s="51">
        <v>0</v>
      </c>
      <c r="E120" s="70">
        <v>0</v>
      </c>
      <c r="F120" s="70">
        <v>0</v>
      </c>
      <c r="G120" s="70">
        <v>0</v>
      </c>
      <c r="H120" s="70">
        <v>0</v>
      </c>
      <c r="I120" s="70">
        <v>0</v>
      </c>
      <c r="J120" s="70">
        <v>0</v>
      </c>
      <c r="K120" s="70">
        <v>0</v>
      </c>
      <c r="L120" s="70">
        <v>0</v>
      </c>
      <c r="M120" s="70">
        <v>0</v>
      </c>
      <c r="N120" s="70">
        <v>0</v>
      </c>
      <c r="O120" s="70">
        <v>0</v>
      </c>
      <c r="P120" s="70">
        <v>0</v>
      </c>
      <c r="Q120" s="70">
        <v>0</v>
      </c>
      <c r="R120" s="70">
        <v>0</v>
      </c>
      <c r="S120" s="70">
        <v>0</v>
      </c>
      <c r="T120" s="70">
        <v>0</v>
      </c>
      <c r="U120" s="70">
        <v>0</v>
      </c>
      <c r="V120" s="70">
        <v>0</v>
      </c>
      <c r="W120" s="70">
        <v>0</v>
      </c>
      <c r="X120" s="70">
        <v>0</v>
      </c>
      <c r="Y120" s="70">
        <v>0</v>
      </c>
      <c r="Z120" s="70">
        <v>0</v>
      </c>
      <c r="AA120" s="70">
        <v>0</v>
      </c>
      <c r="AB120" s="65">
        <v>0</v>
      </c>
    </row>
    <row r="121" spans="1:28" ht="27.75" hidden="1" customHeight="1">
      <c r="A121" s="69"/>
      <c r="B121" s="68" t="s">
        <v>239</v>
      </c>
      <c r="C121" s="64">
        <v>0</v>
      </c>
      <c r="D121" s="51">
        <v>0</v>
      </c>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5"/>
    </row>
    <row r="122" spans="1:28" ht="30" hidden="1" customHeight="1">
      <c r="A122" s="69"/>
      <c r="B122" s="68" t="s">
        <v>240</v>
      </c>
      <c r="C122" s="64">
        <v>0</v>
      </c>
      <c r="D122" s="51">
        <v>0</v>
      </c>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5"/>
    </row>
    <row r="123" spans="1:28" ht="30" hidden="1" customHeight="1">
      <c r="A123" s="69"/>
      <c r="B123" s="68" t="s">
        <v>200</v>
      </c>
      <c r="C123" s="64">
        <v>0</v>
      </c>
      <c r="D123" s="51">
        <v>0</v>
      </c>
      <c r="E123" s="70">
        <v>0</v>
      </c>
      <c r="F123" s="70">
        <v>0</v>
      </c>
      <c r="G123" s="70">
        <v>0</v>
      </c>
      <c r="H123" s="70">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65">
        <v>0</v>
      </c>
    </row>
    <row r="124" spans="1:28" ht="42.75" hidden="1" customHeight="1">
      <c r="A124" s="62"/>
      <c r="B124" s="63" t="s">
        <v>241</v>
      </c>
      <c r="C124" s="64">
        <v>0</v>
      </c>
      <c r="D124" s="51">
        <v>0</v>
      </c>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row>
    <row r="125" spans="1:28" ht="30" hidden="1" customHeight="1">
      <c r="A125" s="62"/>
      <c r="B125" s="63" t="s">
        <v>242</v>
      </c>
      <c r="C125" s="64">
        <v>0</v>
      </c>
      <c r="D125" s="51">
        <v>0</v>
      </c>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row>
    <row r="126" spans="1:28" s="17" customFormat="1" ht="20.25" customHeight="1">
      <c r="A126" s="35">
        <v>3</v>
      </c>
      <c r="B126" s="50" t="s">
        <v>201</v>
      </c>
      <c r="C126" s="51">
        <v>13774</v>
      </c>
      <c r="D126" s="51">
        <v>11694</v>
      </c>
      <c r="E126" s="51">
        <v>0</v>
      </c>
      <c r="F126" s="51">
        <v>0</v>
      </c>
      <c r="G126" s="51">
        <v>0</v>
      </c>
      <c r="H126" s="51">
        <v>490</v>
      </c>
      <c r="I126" s="51">
        <v>0</v>
      </c>
      <c r="J126" s="51">
        <v>0</v>
      </c>
      <c r="K126" s="51">
        <v>0</v>
      </c>
      <c r="L126" s="51">
        <v>0</v>
      </c>
      <c r="M126" s="51">
        <v>0</v>
      </c>
      <c r="N126" s="51">
        <v>0</v>
      </c>
      <c r="O126" s="51">
        <v>0</v>
      </c>
      <c r="P126" s="51">
        <v>0</v>
      </c>
      <c r="Q126" s="51">
        <v>0</v>
      </c>
      <c r="R126" s="51">
        <v>0</v>
      </c>
      <c r="S126" s="51">
        <v>0</v>
      </c>
      <c r="T126" s="51">
        <v>0</v>
      </c>
      <c r="U126" s="51">
        <v>0</v>
      </c>
      <c r="V126" s="51">
        <v>0</v>
      </c>
      <c r="W126" s="51">
        <v>0</v>
      </c>
      <c r="X126" s="51">
        <v>0</v>
      </c>
      <c r="Y126" s="51">
        <v>0</v>
      </c>
      <c r="Z126" s="51">
        <v>11204</v>
      </c>
      <c r="AA126" s="51">
        <v>0</v>
      </c>
      <c r="AB126" s="51">
        <v>2080</v>
      </c>
    </row>
    <row r="127" spans="1:28" s="17" customFormat="1" ht="20.25" customHeight="1">
      <c r="A127" s="35" t="s">
        <v>16</v>
      </c>
      <c r="B127" s="50" t="s">
        <v>166</v>
      </c>
      <c r="C127" s="51">
        <v>11204</v>
      </c>
      <c r="D127" s="51">
        <v>11204</v>
      </c>
      <c r="E127" s="51"/>
      <c r="F127" s="51"/>
      <c r="G127" s="51"/>
      <c r="H127" s="51"/>
      <c r="I127" s="51"/>
      <c r="J127" s="51"/>
      <c r="K127" s="51"/>
      <c r="L127" s="51"/>
      <c r="M127" s="51"/>
      <c r="N127" s="51"/>
      <c r="O127" s="51"/>
      <c r="P127" s="51"/>
      <c r="Q127" s="51"/>
      <c r="R127" s="51"/>
      <c r="S127" s="51"/>
      <c r="T127" s="51"/>
      <c r="U127" s="51"/>
      <c r="V127" s="51"/>
      <c r="W127" s="51"/>
      <c r="X127" s="51"/>
      <c r="Y127" s="51"/>
      <c r="Z127" s="51">
        <v>11204</v>
      </c>
      <c r="AA127" s="51"/>
      <c r="AB127" s="51"/>
    </row>
    <row r="128" spans="1:28" s="17" customFormat="1" ht="20.25" customHeight="1">
      <c r="A128" s="35" t="s">
        <v>17</v>
      </c>
      <c r="B128" s="50" t="s">
        <v>5</v>
      </c>
      <c r="C128" s="51">
        <v>2570</v>
      </c>
      <c r="D128" s="51">
        <v>490</v>
      </c>
      <c r="E128" s="51">
        <v>0</v>
      </c>
      <c r="F128" s="51">
        <v>0</v>
      </c>
      <c r="G128" s="51">
        <v>0</v>
      </c>
      <c r="H128" s="51">
        <v>490</v>
      </c>
      <c r="I128" s="51">
        <v>0</v>
      </c>
      <c r="J128" s="51">
        <v>0</v>
      </c>
      <c r="K128" s="51">
        <v>0</v>
      </c>
      <c r="L128" s="51">
        <v>0</v>
      </c>
      <c r="M128" s="51">
        <v>0</v>
      </c>
      <c r="N128" s="51">
        <v>0</v>
      </c>
      <c r="O128" s="51">
        <v>0</v>
      </c>
      <c r="P128" s="51">
        <v>0</v>
      </c>
      <c r="Q128" s="51">
        <v>0</v>
      </c>
      <c r="R128" s="51">
        <v>0</v>
      </c>
      <c r="S128" s="51">
        <v>0</v>
      </c>
      <c r="T128" s="51">
        <v>0</v>
      </c>
      <c r="U128" s="51">
        <v>0</v>
      </c>
      <c r="V128" s="51">
        <v>0</v>
      </c>
      <c r="W128" s="51">
        <v>0</v>
      </c>
      <c r="X128" s="51">
        <v>0</v>
      </c>
      <c r="Y128" s="51">
        <v>0</v>
      </c>
      <c r="Z128" s="51">
        <v>0</v>
      </c>
      <c r="AA128" s="51">
        <v>0</v>
      </c>
      <c r="AB128" s="51">
        <v>2080</v>
      </c>
    </row>
    <row r="129" spans="1:28" s="17" customFormat="1" ht="20.25" customHeight="1">
      <c r="A129" s="35"/>
      <c r="B129" s="50" t="s">
        <v>213</v>
      </c>
      <c r="C129" s="51">
        <v>1500</v>
      </c>
      <c r="D129" s="51">
        <v>0</v>
      </c>
      <c r="E129" s="51">
        <v>0</v>
      </c>
      <c r="F129" s="51">
        <v>0</v>
      </c>
      <c r="G129" s="51">
        <v>0</v>
      </c>
      <c r="H129" s="51">
        <v>0</v>
      </c>
      <c r="I129" s="51">
        <v>0</v>
      </c>
      <c r="J129" s="51">
        <v>0</v>
      </c>
      <c r="K129" s="51">
        <v>0</v>
      </c>
      <c r="L129" s="51">
        <v>0</v>
      </c>
      <c r="M129" s="51">
        <v>0</v>
      </c>
      <c r="N129" s="51">
        <v>0</v>
      </c>
      <c r="O129" s="51">
        <v>0</v>
      </c>
      <c r="P129" s="51">
        <v>0</v>
      </c>
      <c r="Q129" s="51">
        <v>0</v>
      </c>
      <c r="R129" s="51">
        <v>0</v>
      </c>
      <c r="S129" s="51">
        <v>0</v>
      </c>
      <c r="T129" s="51">
        <v>0</v>
      </c>
      <c r="U129" s="51">
        <v>0</v>
      </c>
      <c r="V129" s="51">
        <v>0</v>
      </c>
      <c r="W129" s="51">
        <v>0</v>
      </c>
      <c r="X129" s="51">
        <v>0</v>
      </c>
      <c r="Y129" s="51">
        <v>0</v>
      </c>
      <c r="Z129" s="51">
        <v>0</v>
      </c>
      <c r="AA129" s="51">
        <v>0</v>
      </c>
      <c r="AB129" s="51">
        <v>1500</v>
      </c>
    </row>
    <row r="130" spans="1:28" ht="87.75" customHeight="1">
      <c r="A130" s="69"/>
      <c r="B130" s="68" t="s">
        <v>214</v>
      </c>
      <c r="C130" s="124">
        <v>1500</v>
      </c>
      <c r="D130" s="54">
        <v>0</v>
      </c>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v>1500</v>
      </c>
    </row>
    <row r="131" spans="1:28" s="17" customFormat="1" ht="21.75" customHeight="1">
      <c r="A131" s="62"/>
      <c r="B131" s="63" t="s">
        <v>210</v>
      </c>
      <c r="C131" s="64">
        <v>460</v>
      </c>
      <c r="D131" s="51">
        <v>460</v>
      </c>
      <c r="E131" s="65">
        <v>0</v>
      </c>
      <c r="F131" s="65">
        <v>0</v>
      </c>
      <c r="G131" s="65">
        <v>0</v>
      </c>
      <c r="H131" s="65">
        <v>460</v>
      </c>
      <c r="I131" s="65">
        <v>0</v>
      </c>
      <c r="J131" s="65">
        <v>0</v>
      </c>
      <c r="K131" s="65">
        <v>0</v>
      </c>
      <c r="L131" s="65">
        <v>0</v>
      </c>
      <c r="M131" s="65">
        <v>0</v>
      </c>
      <c r="N131" s="65">
        <v>0</v>
      </c>
      <c r="O131" s="65">
        <v>0</v>
      </c>
      <c r="P131" s="65">
        <v>0</v>
      </c>
      <c r="Q131" s="65">
        <v>0</v>
      </c>
      <c r="R131" s="65">
        <v>0</v>
      </c>
      <c r="S131" s="65">
        <v>0</v>
      </c>
      <c r="T131" s="65">
        <v>0</v>
      </c>
      <c r="U131" s="65">
        <v>0</v>
      </c>
      <c r="V131" s="65">
        <v>0</v>
      </c>
      <c r="W131" s="65">
        <v>0</v>
      </c>
      <c r="X131" s="65">
        <v>0</v>
      </c>
      <c r="Y131" s="65">
        <v>0</v>
      </c>
      <c r="Z131" s="65">
        <v>0</v>
      </c>
      <c r="AA131" s="65">
        <v>0</v>
      </c>
      <c r="AB131" s="65">
        <v>0</v>
      </c>
    </row>
    <row r="132" spans="1:28" ht="39" customHeight="1">
      <c r="A132" s="69"/>
      <c r="B132" s="68" t="s">
        <v>215</v>
      </c>
      <c r="C132" s="124">
        <v>460</v>
      </c>
      <c r="D132" s="54">
        <v>460</v>
      </c>
      <c r="E132" s="70"/>
      <c r="F132" s="70"/>
      <c r="G132" s="70"/>
      <c r="H132" s="70">
        <v>460</v>
      </c>
      <c r="I132" s="70"/>
      <c r="J132" s="70"/>
      <c r="K132" s="70"/>
      <c r="L132" s="70"/>
      <c r="M132" s="70"/>
      <c r="N132" s="70"/>
      <c r="O132" s="70"/>
      <c r="P132" s="70"/>
      <c r="Q132" s="70"/>
      <c r="R132" s="70"/>
      <c r="S132" s="70"/>
      <c r="T132" s="70"/>
      <c r="U132" s="70"/>
      <c r="V132" s="70"/>
      <c r="W132" s="70"/>
      <c r="X132" s="70"/>
      <c r="Y132" s="70"/>
      <c r="Z132" s="70"/>
      <c r="AA132" s="70"/>
      <c r="AB132" s="70"/>
    </row>
    <row r="133" spans="1:28" s="17" customFormat="1" ht="21.75" hidden="1" customHeight="1">
      <c r="A133" s="62"/>
      <c r="B133" s="63" t="s">
        <v>216</v>
      </c>
      <c r="C133" s="64">
        <v>0</v>
      </c>
      <c r="D133" s="51">
        <v>0</v>
      </c>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row>
    <row r="134" spans="1:28" s="74" customFormat="1" ht="23.45" customHeight="1">
      <c r="A134" s="52"/>
      <c r="B134" s="73" t="s">
        <v>211</v>
      </c>
      <c r="C134" s="64">
        <v>400</v>
      </c>
      <c r="D134" s="51">
        <v>0</v>
      </c>
      <c r="E134" s="58">
        <v>0</v>
      </c>
      <c r="F134" s="58">
        <v>0</v>
      </c>
      <c r="G134" s="58">
        <v>0</v>
      </c>
      <c r="H134" s="58">
        <v>0</v>
      </c>
      <c r="I134" s="58">
        <v>0</v>
      </c>
      <c r="J134" s="58">
        <v>0</v>
      </c>
      <c r="K134" s="58">
        <v>0</v>
      </c>
      <c r="L134" s="58">
        <v>0</v>
      </c>
      <c r="M134" s="58">
        <v>0</v>
      </c>
      <c r="N134" s="58">
        <v>0</v>
      </c>
      <c r="O134" s="58">
        <v>0</v>
      </c>
      <c r="P134" s="58">
        <v>0</v>
      </c>
      <c r="Q134" s="58">
        <v>0</v>
      </c>
      <c r="R134" s="58">
        <v>0</v>
      </c>
      <c r="S134" s="58">
        <v>0</v>
      </c>
      <c r="T134" s="58">
        <v>0</v>
      </c>
      <c r="U134" s="58">
        <v>0</v>
      </c>
      <c r="V134" s="58">
        <v>0</v>
      </c>
      <c r="W134" s="58">
        <v>0</v>
      </c>
      <c r="X134" s="58">
        <v>0</v>
      </c>
      <c r="Y134" s="58">
        <v>0</v>
      </c>
      <c r="Z134" s="58">
        <v>0</v>
      </c>
      <c r="AA134" s="58">
        <v>0</v>
      </c>
      <c r="AB134" s="65">
        <v>400</v>
      </c>
    </row>
    <row r="135" spans="1:28" s="74" customFormat="1" ht="51" customHeight="1">
      <c r="A135" s="52"/>
      <c r="B135" s="75" t="s">
        <v>217</v>
      </c>
      <c r="C135" s="124">
        <v>400</v>
      </c>
      <c r="D135" s="54">
        <v>0</v>
      </c>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70">
        <v>400</v>
      </c>
    </row>
    <row r="136" spans="1:28" s="76" customFormat="1" ht="23.45" customHeight="1">
      <c r="A136" s="35"/>
      <c r="B136" s="73" t="s">
        <v>212</v>
      </c>
      <c r="C136" s="64">
        <v>210</v>
      </c>
      <c r="D136" s="51">
        <v>30</v>
      </c>
      <c r="E136" s="58">
        <v>0</v>
      </c>
      <c r="F136" s="58">
        <v>0</v>
      </c>
      <c r="G136" s="58">
        <v>0</v>
      </c>
      <c r="H136" s="58">
        <v>30</v>
      </c>
      <c r="I136" s="58">
        <v>0</v>
      </c>
      <c r="J136" s="58">
        <v>0</v>
      </c>
      <c r="K136" s="58">
        <v>0</v>
      </c>
      <c r="L136" s="58">
        <v>0</v>
      </c>
      <c r="M136" s="58">
        <v>0</v>
      </c>
      <c r="N136" s="58">
        <v>0</v>
      </c>
      <c r="O136" s="58">
        <v>0</v>
      </c>
      <c r="P136" s="58">
        <v>0</v>
      </c>
      <c r="Q136" s="58">
        <v>0</v>
      </c>
      <c r="R136" s="58">
        <v>0</v>
      </c>
      <c r="S136" s="58">
        <v>0</v>
      </c>
      <c r="T136" s="58">
        <v>0</v>
      </c>
      <c r="U136" s="58">
        <v>0</v>
      </c>
      <c r="V136" s="58">
        <v>0</v>
      </c>
      <c r="W136" s="58">
        <v>0</v>
      </c>
      <c r="X136" s="58">
        <v>0</v>
      </c>
      <c r="Y136" s="58">
        <v>0</v>
      </c>
      <c r="Z136" s="58">
        <v>0</v>
      </c>
      <c r="AA136" s="58">
        <v>0</v>
      </c>
      <c r="AB136" s="65">
        <v>180</v>
      </c>
    </row>
    <row r="137" spans="1:28" ht="87.75" customHeight="1">
      <c r="A137" s="69"/>
      <c r="B137" s="68" t="s">
        <v>310</v>
      </c>
      <c r="C137" s="124">
        <v>210</v>
      </c>
      <c r="D137" s="54">
        <v>30</v>
      </c>
      <c r="E137" s="70"/>
      <c r="F137" s="70"/>
      <c r="G137" s="70"/>
      <c r="H137" s="70">
        <v>30</v>
      </c>
      <c r="I137" s="70"/>
      <c r="J137" s="70"/>
      <c r="K137" s="70"/>
      <c r="L137" s="70"/>
      <c r="M137" s="70"/>
      <c r="N137" s="70"/>
      <c r="O137" s="70"/>
      <c r="P137" s="70"/>
      <c r="Q137" s="70"/>
      <c r="R137" s="70"/>
      <c r="S137" s="70"/>
      <c r="T137" s="70"/>
      <c r="U137" s="70"/>
      <c r="V137" s="70"/>
      <c r="W137" s="70"/>
      <c r="X137" s="70"/>
      <c r="Y137" s="70"/>
      <c r="Z137" s="70"/>
      <c r="AA137" s="70"/>
      <c r="AB137" s="70">
        <v>180</v>
      </c>
    </row>
    <row r="138" spans="1:28" s="76" customFormat="1" ht="31.15" customHeight="1">
      <c r="A138" s="35" t="s">
        <v>4</v>
      </c>
      <c r="B138" s="73" t="s">
        <v>309</v>
      </c>
      <c r="C138" s="64">
        <v>666</v>
      </c>
      <c r="D138" s="51">
        <v>666</v>
      </c>
      <c r="E138" s="58">
        <v>0</v>
      </c>
      <c r="F138" s="58">
        <v>0</v>
      </c>
      <c r="G138" s="58">
        <v>0</v>
      </c>
      <c r="H138" s="58">
        <v>0</v>
      </c>
      <c r="I138" s="58">
        <v>0</v>
      </c>
      <c r="J138" s="58">
        <v>0</v>
      </c>
      <c r="K138" s="58">
        <v>0</v>
      </c>
      <c r="L138" s="58">
        <v>0</v>
      </c>
      <c r="M138" s="58">
        <v>191</v>
      </c>
      <c r="N138" s="58">
        <v>0</v>
      </c>
      <c r="O138" s="58">
        <v>0</v>
      </c>
      <c r="P138" s="58">
        <v>0</v>
      </c>
      <c r="Q138" s="58">
        <v>0</v>
      </c>
      <c r="R138" s="58">
        <v>0</v>
      </c>
      <c r="S138" s="58">
        <v>0</v>
      </c>
      <c r="T138" s="58">
        <v>0</v>
      </c>
      <c r="U138" s="58">
        <v>0</v>
      </c>
      <c r="V138" s="58">
        <v>0</v>
      </c>
      <c r="W138" s="58">
        <v>0</v>
      </c>
      <c r="X138" s="58">
        <v>0</v>
      </c>
      <c r="Y138" s="58">
        <v>0</v>
      </c>
      <c r="Z138" s="58">
        <v>0</v>
      </c>
      <c r="AA138" s="58">
        <v>475</v>
      </c>
      <c r="AB138" s="65">
        <v>0</v>
      </c>
    </row>
    <row r="139" spans="1:28" s="74" customFormat="1" ht="23.45" customHeight="1">
      <c r="A139" s="52">
        <v>1</v>
      </c>
      <c r="B139" s="73" t="s">
        <v>203</v>
      </c>
      <c r="C139" s="64">
        <v>475</v>
      </c>
      <c r="D139" s="51">
        <v>475</v>
      </c>
      <c r="E139" s="58">
        <v>0</v>
      </c>
      <c r="F139" s="58">
        <v>0</v>
      </c>
      <c r="G139" s="58">
        <v>0</v>
      </c>
      <c r="H139" s="58">
        <v>0</v>
      </c>
      <c r="I139" s="58">
        <v>0</v>
      </c>
      <c r="J139" s="58">
        <v>0</v>
      </c>
      <c r="K139" s="58">
        <v>0</v>
      </c>
      <c r="L139" s="58">
        <v>0</v>
      </c>
      <c r="M139" s="58">
        <v>0</v>
      </c>
      <c r="N139" s="58">
        <v>0</v>
      </c>
      <c r="O139" s="58">
        <v>0</v>
      </c>
      <c r="P139" s="58">
        <v>0</v>
      </c>
      <c r="Q139" s="58">
        <v>0</v>
      </c>
      <c r="R139" s="58">
        <v>0</v>
      </c>
      <c r="S139" s="58">
        <v>0</v>
      </c>
      <c r="T139" s="58">
        <v>0</v>
      </c>
      <c r="U139" s="58">
        <v>0</v>
      </c>
      <c r="V139" s="58">
        <v>0</v>
      </c>
      <c r="W139" s="58">
        <v>0</v>
      </c>
      <c r="X139" s="58">
        <v>0</v>
      </c>
      <c r="Y139" s="58">
        <v>0</v>
      </c>
      <c r="Z139" s="58">
        <v>0</v>
      </c>
      <c r="AA139" s="58">
        <v>475</v>
      </c>
      <c r="AB139" s="65">
        <v>0</v>
      </c>
    </row>
    <row r="140" spans="1:28" s="74" customFormat="1" ht="23.45" customHeight="1">
      <c r="A140" s="52"/>
      <c r="B140" s="75" t="s">
        <v>204</v>
      </c>
      <c r="C140" s="124">
        <v>475</v>
      </c>
      <c r="D140" s="54">
        <v>475</v>
      </c>
      <c r="E140" s="57"/>
      <c r="F140" s="57"/>
      <c r="G140" s="57"/>
      <c r="H140" s="57"/>
      <c r="I140" s="57"/>
      <c r="J140" s="57"/>
      <c r="K140" s="57"/>
      <c r="L140" s="57"/>
      <c r="M140" s="57"/>
      <c r="N140" s="57"/>
      <c r="O140" s="57"/>
      <c r="P140" s="57"/>
      <c r="Q140" s="57"/>
      <c r="R140" s="57"/>
      <c r="S140" s="57"/>
      <c r="T140" s="57"/>
      <c r="U140" s="57"/>
      <c r="V140" s="57"/>
      <c r="W140" s="57"/>
      <c r="X140" s="57"/>
      <c r="Y140" s="57"/>
      <c r="Z140" s="57"/>
      <c r="AA140" s="57">
        <v>475</v>
      </c>
      <c r="AB140" s="70"/>
    </row>
    <row r="141" spans="1:28" s="76" customFormat="1" ht="34.5" customHeight="1">
      <c r="A141" s="35">
        <v>2</v>
      </c>
      <c r="B141" s="73" t="s">
        <v>283</v>
      </c>
      <c r="C141" s="64">
        <v>191</v>
      </c>
      <c r="D141" s="51">
        <v>191</v>
      </c>
      <c r="E141" s="58"/>
      <c r="F141" s="58"/>
      <c r="G141" s="58"/>
      <c r="H141" s="58"/>
      <c r="I141" s="58"/>
      <c r="J141" s="58"/>
      <c r="K141" s="58"/>
      <c r="L141" s="58"/>
      <c r="M141" s="58">
        <v>191</v>
      </c>
      <c r="N141" s="58"/>
      <c r="O141" s="58"/>
      <c r="P141" s="58"/>
      <c r="Q141" s="58"/>
      <c r="R141" s="58"/>
      <c r="S141" s="58"/>
      <c r="T141" s="58"/>
      <c r="U141" s="58"/>
      <c r="V141" s="58"/>
      <c r="W141" s="58"/>
      <c r="X141" s="58"/>
      <c r="Y141" s="58"/>
      <c r="Z141" s="58"/>
      <c r="AA141" s="58"/>
      <c r="AB141" s="65"/>
    </row>
    <row r="143" spans="1:28" ht="17.25" customHeight="1">
      <c r="A143" s="125"/>
      <c r="B143" s="17" t="s">
        <v>222</v>
      </c>
    </row>
    <row r="144" spans="1:28" ht="17.25" customHeight="1">
      <c r="A144" s="125"/>
      <c r="B144" s="19" t="s">
        <v>326</v>
      </c>
    </row>
    <row r="145" spans="1:2" ht="17.25" customHeight="1">
      <c r="A145" s="125"/>
      <c r="B145" s="19" t="s">
        <v>327</v>
      </c>
    </row>
    <row r="146" spans="1:2" ht="17.25" customHeight="1">
      <c r="A146" s="125"/>
      <c r="B146" s="19" t="s">
        <v>328</v>
      </c>
    </row>
  </sheetData>
  <mergeCells count="4">
    <mergeCell ref="Z1:AB1"/>
    <mergeCell ref="A2:AB2"/>
    <mergeCell ref="A3:AB3"/>
    <mergeCell ref="Z4:AB4"/>
  </mergeCells>
  <pageMargins left="0.27559055118110237" right="0.19685039370078741" top="0.55118110236220474" bottom="0.74803149606299213" header="0.19685039370078741" footer="0.23622047244094491"/>
  <pageSetup paperSize="9" scale="58" fitToHeight="0" orientation="landscape" verticalDpi="4294967295"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H69"/>
  <sheetViews>
    <sheetView view="pageBreakPreview" zoomScale="70" zoomScaleNormal="70" zoomScaleSheetLayoutView="70" workbookViewId="0">
      <pane xSplit="2" ySplit="6" topLeftCell="C43" activePane="bottomRight" state="frozen"/>
      <selection pane="topRight" activeCell="C1" sqref="C1"/>
      <selection pane="bottomLeft" activeCell="A7" sqref="A7"/>
      <selection pane="bottomRight" activeCell="AD49" sqref="AD49"/>
    </sheetView>
  </sheetViews>
  <sheetFormatPr defaultColWidth="7.42578125" defaultRowHeight="15.75"/>
  <cols>
    <col min="1" max="1" width="7" style="155" customWidth="1"/>
    <col min="2" max="2" width="53" style="156" customWidth="1"/>
    <col min="3" max="3" width="12.5703125" style="157" customWidth="1"/>
    <col min="4" max="22" width="9.5703125" style="158" customWidth="1"/>
    <col min="23" max="25" width="12.28515625" style="156" customWidth="1"/>
    <col min="26" max="16384" width="7.42578125" style="156"/>
  </cols>
  <sheetData>
    <row r="1" spans="1:22" ht="22.5" customHeight="1">
      <c r="U1" s="257" t="s">
        <v>155</v>
      </c>
      <c r="V1" s="257"/>
    </row>
    <row r="2" spans="1:22" ht="18.75" customHeight="1">
      <c r="A2" s="255" t="s">
        <v>387</v>
      </c>
      <c r="B2" s="255"/>
      <c r="C2" s="255"/>
      <c r="D2" s="255"/>
      <c r="E2" s="255"/>
      <c r="F2" s="255"/>
      <c r="G2" s="255"/>
      <c r="H2" s="255"/>
      <c r="I2" s="255"/>
      <c r="J2" s="255"/>
      <c r="K2" s="255"/>
      <c r="L2" s="255"/>
      <c r="M2" s="255"/>
      <c r="N2" s="255"/>
      <c r="O2" s="255"/>
      <c r="P2" s="255"/>
      <c r="Q2" s="255"/>
      <c r="R2" s="255"/>
      <c r="S2" s="255"/>
      <c r="T2" s="255"/>
      <c r="U2" s="255"/>
      <c r="V2" s="255"/>
    </row>
    <row r="3" spans="1:22" ht="18" customHeight="1">
      <c r="A3" s="256" t="str">
        <f>Chi!A3:AB3</f>
        <v>(Kèm theo Quyết đinh số 1801/QĐ-UBND ngày 20 tháng 12 năm 2024 của UBND huyện Tuần Giáo)</v>
      </c>
      <c r="B3" s="256"/>
      <c r="C3" s="256"/>
      <c r="D3" s="256"/>
      <c r="E3" s="256"/>
      <c r="F3" s="256"/>
      <c r="G3" s="256"/>
      <c r="H3" s="256"/>
      <c r="I3" s="256"/>
      <c r="J3" s="256"/>
      <c r="K3" s="256"/>
      <c r="L3" s="256"/>
      <c r="M3" s="256"/>
      <c r="N3" s="256"/>
      <c r="O3" s="256"/>
      <c r="P3" s="256"/>
      <c r="Q3" s="256"/>
      <c r="R3" s="256"/>
      <c r="S3" s="256"/>
      <c r="T3" s="256"/>
      <c r="U3" s="256"/>
      <c r="V3" s="256"/>
    </row>
    <row r="4" spans="1:22" ht="18.75" customHeight="1">
      <c r="A4" s="159"/>
      <c r="B4" s="159"/>
      <c r="C4" s="159"/>
      <c r="T4" s="254" t="s">
        <v>79</v>
      </c>
      <c r="U4" s="254"/>
      <c r="V4" s="254"/>
    </row>
    <row r="5" spans="1:22" s="164" customFormat="1" ht="52.5" customHeight="1">
      <c r="A5" s="160" t="s">
        <v>0</v>
      </c>
      <c r="B5" s="161" t="s">
        <v>74</v>
      </c>
      <c r="C5" s="162" t="s">
        <v>30</v>
      </c>
      <c r="D5" s="163" t="s">
        <v>156</v>
      </c>
      <c r="E5" s="163" t="s">
        <v>115</v>
      </c>
      <c r="F5" s="163" t="s">
        <v>116</v>
      </c>
      <c r="G5" s="163" t="s">
        <v>117</v>
      </c>
      <c r="H5" s="163" t="s">
        <v>118</v>
      </c>
      <c r="I5" s="163" t="s">
        <v>257</v>
      </c>
      <c r="J5" s="163" t="s">
        <v>119</v>
      </c>
      <c r="K5" s="163" t="s">
        <v>120</v>
      </c>
      <c r="L5" s="163" t="s">
        <v>121</v>
      </c>
      <c r="M5" s="163" t="s">
        <v>122</v>
      </c>
      <c r="N5" s="163" t="s">
        <v>123</v>
      </c>
      <c r="O5" s="163" t="s">
        <v>124</v>
      </c>
      <c r="P5" s="163" t="s">
        <v>125</v>
      </c>
      <c r="Q5" s="163" t="s">
        <v>126</v>
      </c>
      <c r="R5" s="163" t="s">
        <v>127</v>
      </c>
      <c r="S5" s="163" t="s">
        <v>128</v>
      </c>
      <c r="T5" s="163" t="s">
        <v>129</v>
      </c>
      <c r="U5" s="163" t="s">
        <v>130</v>
      </c>
      <c r="V5" s="163" t="s">
        <v>131</v>
      </c>
    </row>
    <row r="6" spans="1:22" s="167" customFormat="1" ht="22.5" customHeight="1">
      <c r="A6" s="165" t="s">
        <v>311</v>
      </c>
      <c r="B6" s="166" t="s">
        <v>132</v>
      </c>
      <c r="C6" s="162">
        <v>143617</v>
      </c>
      <c r="D6" s="162">
        <v>10980</v>
      </c>
      <c r="E6" s="162">
        <v>6878</v>
      </c>
      <c r="F6" s="162">
        <v>6930</v>
      </c>
      <c r="G6" s="162">
        <v>8899</v>
      </c>
      <c r="H6" s="162">
        <v>7209</v>
      </c>
      <c r="I6" s="162">
        <v>11502</v>
      </c>
      <c r="J6" s="162">
        <v>8049</v>
      </c>
      <c r="K6" s="162">
        <v>7606</v>
      </c>
      <c r="L6" s="162">
        <v>7920</v>
      </c>
      <c r="M6" s="162">
        <v>6764</v>
      </c>
      <c r="N6" s="162">
        <v>6336</v>
      </c>
      <c r="O6" s="162">
        <v>6264</v>
      </c>
      <c r="P6" s="162">
        <v>6681</v>
      </c>
      <c r="Q6" s="162">
        <v>7290</v>
      </c>
      <c r="R6" s="162">
        <v>6985</v>
      </c>
      <c r="S6" s="162">
        <v>5709</v>
      </c>
      <c r="T6" s="162">
        <v>6927</v>
      </c>
      <c r="U6" s="162">
        <v>8066</v>
      </c>
      <c r="V6" s="162">
        <v>6622</v>
      </c>
    </row>
    <row r="7" spans="1:22" s="169" customFormat="1" ht="22.5" customHeight="1">
      <c r="A7" s="165" t="s">
        <v>3</v>
      </c>
      <c r="B7" s="168" t="s">
        <v>133</v>
      </c>
      <c r="C7" s="162">
        <v>4525</v>
      </c>
      <c r="D7" s="162">
        <v>90</v>
      </c>
      <c r="E7" s="162">
        <v>18</v>
      </c>
      <c r="F7" s="162">
        <v>50</v>
      </c>
      <c r="G7" s="162">
        <v>60</v>
      </c>
      <c r="H7" s="162">
        <v>35</v>
      </c>
      <c r="I7" s="162">
        <v>3895</v>
      </c>
      <c r="J7" s="162">
        <v>68</v>
      </c>
      <c r="K7" s="162">
        <v>25</v>
      </c>
      <c r="L7" s="162">
        <v>40</v>
      </c>
      <c r="M7" s="162">
        <v>15</v>
      </c>
      <c r="N7" s="162">
        <v>27</v>
      </c>
      <c r="O7" s="162">
        <v>17</v>
      </c>
      <c r="P7" s="162">
        <v>15</v>
      </c>
      <c r="Q7" s="162">
        <v>20</v>
      </c>
      <c r="R7" s="162">
        <v>15</v>
      </c>
      <c r="S7" s="162">
        <v>15</v>
      </c>
      <c r="T7" s="162">
        <v>25</v>
      </c>
      <c r="U7" s="162">
        <v>75</v>
      </c>
      <c r="V7" s="162">
        <v>20</v>
      </c>
    </row>
    <row r="8" spans="1:22" s="173" customFormat="1" ht="22.5" customHeight="1">
      <c r="A8" s="170" t="s">
        <v>134</v>
      </c>
      <c r="B8" s="171" t="s">
        <v>7</v>
      </c>
      <c r="C8" s="162">
        <v>320</v>
      </c>
      <c r="D8" s="172">
        <v>35</v>
      </c>
      <c r="E8" s="172">
        <v>0</v>
      </c>
      <c r="F8" s="172">
        <v>10</v>
      </c>
      <c r="G8" s="172">
        <v>10</v>
      </c>
      <c r="H8" s="172">
        <v>5</v>
      </c>
      <c r="I8" s="172">
        <v>225</v>
      </c>
      <c r="J8" s="172">
        <v>10</v>
      </c>
      <c r="K8" s="172">
        <v>0</v>
      </c>
      <c r="L8" s="172">
        <v>10</v>
      </c>
      <c r="M8" s="172">
        <v>0</v>
      </c>
      <c r="N8" s="172">
        <v>0</v>
      </c>
      <c r="O8" s="172">
        <v>0</v>
      </c>
      <c r="P8" s="172">
        <v>0</v>
      </c>
      <c r="Q8" s="172">
        <v>0</v>
      </c>
      <c r="R8" s="172">
        <v>0</v>
      </c>
      <c r="S8" s="172">
        <v>0</v>
      </c>
      <c r="T8" s="172">
        <v>0</v>
      </c>
      <c r="U8" s="172">
        <v>15</v>
      </c>
      <c r="V8" s="172">
        <v>0</v>
      </c>
    </row>
    <row r="9" spans="1:22" s="173" customFormat="1" ht="22.5" customHeight="1">
      <c r="A9" s="170" t="s">
        <v>135</v>
      </c>
      <c r="B9" s="171" t="s">
        <v>82</v>
      </c>
      <c r="C9" s="162">
        <v>290</v>
      </c>
      <c r="D9" s="172">
        <v>10</v>
      </c>
      <c r="E9" s="172">
        <v>0</v>
      </c>
      <c r="F9" s="172">
        <v>5</v>
      </c>
      <c r="G9" s="172">
        <v>10</v>
      </c>
      <c r="H9" s="172">
        <v>0</v>
      </c>
      <c r="I9" s="172">
        <v>240</v>
      </c>
      <c r="J9" s="172">
        <v>3</v>
      </c>
      <c r="K9" s="172">
        <v>0</v>
      </c>
      <c r="L9" s="172">
        <v>5</v>
      </c>
      <c r="M9" s="172">
        <v>0</v>
      </c>
      <c r="N9" s="172">
        <v>2</v>
      </c>
      <c r="O9" s="172">
        <v>0</v>
      </c>
      <c r="P9" s="172">
        <v>0</v>
      </c>
      <c r="Q9" s="172">
        <v>0</v>
      </c>
      <c r="R9" s="172">
        <v>0</v>
      </c>
      <c r="S9" s="172">
        <v>0</v>
      </c>
      <c r="T9" s="172">
        <v>5</v>
      </c>
      <c r="U9" s="172">
        <v>10</v>
      </c>
      <c r="V9" s="172">
        <v>0</v>
      </c>
    </row>
    <row r="10" spans="1:22" s="173" customFormat="1" ht="22.5" customHeight="1">
      <c r="A10" s="170" t="s">
        <v>136</v>
      </c>
      <c r="B10" s="171" t="s">
        <v>11</v>
      </c>
      <c r="C10" s="162">
        <v>395</v>
      </c>
      <c r="D10" s="172">
        <v>25</v>
      </c>
      <c r="E10" s="172">
        <v>10</v>
      </c>
      <c r="F10" s="172">
        <v>15</v>
      </c>
      <c r="G10" s="172">
        <v>25</v>
      </c>
      <c r="H10" s="172">
        <v>15</v>
      </c>
      <c r="I10" s="172">
        <v>150</v>
      </c>
      <c r="J10" s="172">
        <v>20</v>
      </c>
      <c r="K10" s="172">
        <v>20</v>
      </c>
      <c r="L10" s="172">
        <v>15</v>
      </c>
      <c r="M10" s="172">
        <v>5</v>
      </c>
      <c r="N10" s="172">
        <v>15</v>
      </c>
      <c r="O10" s="172">
        <v>10</v>
      </c>
      <c r="P10" s="172">
        <v>10</v>
      </c>
      <c r="Q10" s="172">
        <v>10</v>
      </c>
      <c r="R10" s="172">
        <v>5</v>
      </c>
      <c r="S10" s="172">
        <v>5</v>
      </c>
      <c r="T10" s="172">
        <v>10</v>
      </c>
      <c r="U10" s="172">
        <v>20</v>
      </c>
      <c r="V10" s="172">
        <v>10</v>
      </c>
    </row>
    <row r="11" spans="1:22" s="173" customFormat="1" ht="22.5" customHeight="1">
      <c r="A11" s="170" t="s">
        <v>137</v>
      </c>
      <c r="B11" s="171" t="s">
        <v>312</v>
      </c>
      <c r="C11" s="162">
        <v>3240</v>
      </c>
      <c r="D11" s="172">
        <v>0</v>
      </c>
      <c r="E11" s="172">
        <v>0</v>
      </c>
      <c r="F11" s="172">
        <v>0</v>
      </c>
      <c r="G11" s="172">
        <v>0</v>
      </c>
      <c r="H11" s="172">
        <v>0</v>
      </c>
      <c r="I11" s="172">
        <v>3240</v>
      </c>
      <c r="J11" s="172">
        <v>0</v>
      </c>
      <c r="K11" s="172">
        <v>0</v>
      </c>
      <c r="L11" s="172">
        <v>0</v>
      </c>
      <c r="M11" s="172">
        <v>0</v>
      </c>
      <c r="N11" s="172">
        <v>0</v>
      </c>
      <c r="O11" s="172">
        <v>0</v>
      </c>
      <c r="P11" s="172">
        <v>0</v>
      </c>
      <c r="Q11" s="172">
        <v>0</v>
      </c>
      <c r="R11" s="172">
        <v>0</v>
      </c>
      <c r="S11" s="172">
        <v>0</v>
      </c>
      <c r="T11" s="172">
        <v>0</v>
      </c>
      <c r="U11" s="172">
        <v>0</v>
      </c>
      <c r="V11" s="172">
        <v>0</v>
      </c>
    </row>
    <row r="12" spans="1:22" s="173" customFormat="1" ht="22.5" customHeight="1">
      <c r="A12" s="170" t="s">
        <v>138</v>
      </c>
      <c r="B12" s="171" t="s">
        <v>10</v>
      </c>
      <c r="C12" s="162">
        <v>180</v>
      </c>
      <c r="D12" s="172">
        <v>10</v>
      </c>
      <c r="E12" s="172">
        <v>3</v>
      </c>
      <c r="F12" s="172">
        <v>5</v>
      </c>
      <c r="G12" s="172">
        <v>5</v>
      </c>
      <c r="H12" s="172">
        <v>15</v>
      </c>
      <c r="I12" s="172">
        <v>30</v>
      </c>
      <c r="J12" s="172">
        <v>10</v>
      </c>
      <c r="K12" s="172">
        <v>5</v>
      </c>
      <c r="L12" s="172">
        <v>10</v>
      </c>
      <c r="M12" s="172">
        <v>10</v>
      </c>
      <c r="N12" s="172">
        <v>10</v>
      </c>
      <c r="O12" s="172">
        <v>2</v>
      </c>
      <c r="P12" s="172">
        <v>5</v>
      </c>
      <c r="Q12" s="172">
        <v>10</v>
      </c>
      <c r="R12" s="172">
        <v>10</v>
      </c>
      <c r="S12" s="172">
        <v>10</v>
      </c>
      <c r="T12" s="172">
        <v>10</v>
      </c>
      <c r="U12" s="172">
        <v>10</v>
      </c>
      <c r="V12" s="172">
        <v>10</v>
      </c>
    </row>
    <row r="13" spans="1:22" s="173" customFormat="1" ht="22.5" customHeight="1">
      <c r="A13" s="170" t="s">
        <v>139</v>
      </c>
      <c r="B13" s="171" t="s">
        <v>313</v>
      </c>
      <c r="C13" s="162">
        <v>100</v>
      </c>
      <c r="D13" s="172">
        <v>10</v>
      </c>
      <c r="E13" s="172">
        <v>5</v>
      </c>
      <c r="F13" s="172">
        <v>15</v>
      </c>
      <c r="G13" s="172">
        <v>10</v>
      </c>
      <c r="H13" s="172">
        <v>0</v>
      </c>
      <c r="I13" s="172">
        <v>10</v>
      </c>
      <c r="J13" s="172">
        <v>25</v>
      </c>
      <c r="K13" s="172">
        <v>0</v>
      </c>
      <c r="L13" s="172">
        <v>0</v>
      </c>
      <c r="M13" s="172">
        <v>0</v>
      </c>
      <c r="N13" s="172">
        <v>0</v>
      </c>
      <c r="O13" s="172">
        <v>5</v>
      </c>
      <c r="P13" s="172">
        <v>0</v>
      </c>
      <c r="Q13" s="172">
        <v>0</v>
      </c>
      <c r="R13" s="172">
        <v>0</v>
      </c>
      <c r="S13" s="172">
        <v>0</v>
      </c>
      <c r="T13" s="172">
        <v>0</v>
      </c>
      <c r="U13" s="172">
        <v>20</v>
      </c>
      <c r="V13" s="172">
        <v>0</v>
      </c>
    </row>
    <row r="14" spans="1:22" s="169" customFormat="1" ht="22.5" customHeight="1">
      <c r="A14" s="165" t="s">
        <v>4</v>
      </c>
      <c r="B14" s="168" t="s">
        <v>140</v>
      </c>
      <c r="C14" s="162">
        <v>139092</v>
      </c>
      <c r="D14" s="162">
        <v>10890</v>
      </c>
      <c r="E14" s="162">
        <v>6860</v>
      </c>
      <c r="F14" s="162">
        <v>6880</v>
      </c>
      <c r="G14" s="162">
        <v>8839</v>
      </c>
      <c r="H14" s="162">
        <v>7174</v>
      </c>
      <c r="I14" s="162">
        <v>7607</v>
      </c>
      <c r="J14" s="162">
        <v>7981</v>
      </c>
      <c r="K14" s="162">
        <v>7581</v>
      </c>
      <c r="L14" s="162">
        <v>7880</v>
      </c>
      <c r="M14" s="162">
        <v>6749</v>
      </c>
      <c r="N14" s="162">
        <v>6309</v>
      </c>
      <c r="O14" s="162">
        <v>6247</v>
      </c>
      <c r="P14" s="162">
        <v>6666</v>
      </c>
      <c r="Q14" s="162">
        <v>7270</v>
      </c>
      <c r="R14" s="162">
        <v>6970</v>
      </c>
      <c r="S14" s="162">
        <v>5694</v>
      </c>
      <c r="T14" s="162">
        <v>6902</v>
      </c>
      <c r="U14" s="162">
        <v>7991</v>
      </c>
      <c r="V14" s="162">
        <v>6602</v>
      </c>
    </row>
    <row r="15" spans="1:22" s="173" customFormat="1" ht="22.5" customHeight="1">
      <c r="A15" s="170" t="s">
        <v>134</v>
      </c>
      <c r="B15" s="171" t="s">
        <v>86</v>
      </c>
      <c r="C15" s="162">
        <v>135844</v>
      </c>
      <c r="D15" s="172">
        <v>9690</v>
      </c>
      <c r="E15" s="172">
        <v>6850</v>
      </c>
      <c r="F15" s="172">
        <v>6470</v>
      </c>
      <c r="G15" s="172">
        <v>8729</v>
      </c>
      <c r="H15" s="172">
        <v>6864</v>
      </c>
      <c r="I15" s="172">
        <v>7607</v>
      </c>
      <c r="J15" s="172">
        <v>7671</v>
      </c>
      <c r="K15" s="172">
        <v>7571</v>
      </c>
      <c r="L15" s="172">
        <v>7570</v>
      </c>
      <c r="M15" s="172">
        <v>6739</v>
      </c>
      <c r="N15" s="172">
        <v>6299</v>
      </c>
      <c r="O15" s="172">
        <v>6237</v>
      </c>
      <c r="P15" s="172">
        <v>6656</v>
      </c>
      <c r="Q15" s="172">
        <v>6882</v>
      </c>
      <c r="R15" s="172">
        <v>6960</v>
      </c>
      <c r="S15" s="172">
        <v>5684</v>
      </c>
      <c r="T15" s="172">
        <v>6892</v>
      </c>
      <c r="U15" s="172">
        <v>7881</v>
      </c>
      <c r="V15" s="172">
        <v>6592</v>
      </c>
    </row>
    <row r="16" spans="1:22" s="173" customFormat="1" ht="22.5" customHeight="1">
      <c r="A16" s="170" t="s">
        <v>135</v>
      </c>
      <c r="B16" s="171" t="s">
        <v>141</v>
      </c>
      <c r="C16" s="162">
        <v>3248</v>
      </c>
      <c r="D16" s="172">
        <v>1200</v>
      </c>
      <c r="E16" s="172">
        <v>10</v>
      </c>
      <c r="F16" s="172">
        <v>410</v>
      </c>
      <c r="G16" s="172">
        <v>110</v>
      </c>
      <c r="H16" s="172">
        <v>310</v>
      </c>
      <c r="I16" s="172">
        <v>0</v>
      </c>
      <c r="J16" s="172">
        <v>310</v>
      </c>
      <c r="K16" s="172">
        <v>10</v>
      </c>
      <c r="L16" s="172">
        <v>310</v>
      </c>
      <c r="M16" s="172">
        <v>10</v>
      </c>
      <c r="N16" s="172">
        <v>10</v>
      </c>
      <c r="O16" s="172">
        <v>10</v>
      </c>
      <c r="P16" s="172">
        <v>10</v>
      </c>
      <c r="Q16" s="172">
        <v>388</v>
      </c>
      <c r="R16" s="172">
        <v>10</v>
      </c>
      <c r="S16" s="172">
        <v>10</v>
      </c>
      <c r="T16" s="172">
        <v>10</v>
      </c>
      <c r="U16" s="172">
        <v>110</v>
      </c>
      <c r="V16" s="172">
        <v>10</v>
      </c>
    </row>
    <row r="17" spans="1:22" s="167" customFormat="1" ht="22.5" customHeight="1">
      <c r="A17" s="174" t="s">
        <v>2</v>
      </c>
      <c r="B17" s="175" t="s">
        <v>142</v>
      </c>
      <c r="C17" s="162">
        <v>143617</v>
      </c>
      <c r="D17" s="162">
        <v>10980</v>
      </c>
      <c r="E17" s="162">
        <v>6878</v>
      </c>
      <c r="F17" s="162">
        <v>6930</v>
      </c>
      <c r="G17" s="162">
        <v>8899</v>
      </c>
      <c r="H17" s="162">
        <v>7209</v>
      </c>
      <c r="I17" s="162">
        <v>11502</v>
      </c>
      <c r="J17" s="162">
        <v>8049</v>
      </c>
      <c r="K17" s="162">
        <v>7606</v>
      </c>
      <c r="L17" s="162">
        <v>7920</v>
      </c>
      <c r="M17" s="162">
        <v>6764</v>
      </c>
      <c r="N17" s="162">
        <v>6336</v>
      </c>
      <c r="O17" s="162">
        <v>6264</v>
      </c>
      <c r="P17" s="162">
        <v>6681</v>
      </c>
      <c r="Q17" s="162">
        <v>7290</v>
      </c>
      <c r="R17" s="162">
        <v>6985</v>
      </c>
      <c r="S17" s="162">
        <v>5709</v>
      </c>
      <c r="T17" s="162">
        <v>6927</v>
      </c>
      <c r="U17" s="162">
        <v>8066</v>
      </c>
      <c r="V17" s="162">
        <v>6622</v>
      </c>
    </row>
    <row r="18" spans="1:22" s="167" customFormat="1" ht="22.5" customHeight="1">
      <c r="A18" s="174" t="s">
        <v>85</v>
      </c>
      <c r="B18" s="175" t="s">
        <v>143</v>
      </c>
      <c r="C18" s="162">
        <v>3240</v>
      </c>
      <c r="D18" s="162">
        <v>0</v>
      </c>
      <c r="E18" s="162">
        <v>0</v>
      </c>
      <c r="F18" s="162">
        <v>0</v>
      </c>
      <c r="G18" s="162">
        <v>0</v>
      </c>
      <c r="H18" s="162">
        <v>0</v>
      </c>
      <c r="I18" s="162">
        <v>3240</v>
      </c>
      <c r="J18" s="162">
        <v>0</v>
      </c>
      <c r="K18" s="162">
        <v>0</v>
      </c>
      <c r="L18" s="162">
        <v>0</v>
      </c>
      <c r="M18" s="162">
        <v>0</v>
      </c>
      <c r="N18" s="162">
        <v>0</v>
      </c>
      <c r="O18" s="162">
        <v>0</v>
      </c>
      <c r="P18" s="162">
        <v>0</v>
      </c>
      <c r="Q18" s="162">
        <v>0</v>
      </c>
      <c r="R18" s="162">
        <v>0</v>
      </c>
      <c r="S18" s="162">
        <v>0</v>
      </c>
      <c r="T18" s="162">
        <v>0</v>
      </c>
      <c r="U18" s="162">
        <v>0</v>
      </c>
      <c r="V18" s="162">
        <v>0</v>
      </c>
    </row>
    <row r="19" spans="1:22" s="178" customFormat="1" ht="22.5" customHeight="1">
      <c r="A19" s="176"/>
      <c r="B19" s="177" t="s">
        <v>314</v>
      </c>
      <c r="C19" s="172">
        <v>3240</v>
      </c>
      <c r="D19" s="172"/>
      <c r="E19" s="172"/>
      <c r="F19" s="172"/>
      <c r="G19" s="172"/>
      <c r="H19" s="172"/>
      <c r="I19" s="172">
        <v>3240</v>
      </c>
      <c r="J19" s="172"/>
      <c r="K19" s="172"/>
      <c r="L19" s="172"/>
      <c r="M19" s="172"/>
      <c r="N19" s="172"/>
      <c r="O19" s="172"/>
      <c r="P19" s="172"/>
      <c r="Q19" s="172"/>
      <c r="R19" s="172"/>
      <c r="S19" s="172"/>
      <c r="T19" s="172"/>
      <c r="U19" s="172"/>
      <c r="V19" s="172"/>
    </row>
    <row r="20" spans="1:22" s="169" customFormat="1" ht="22.5" customHeight="1">
      <c r="A20" s="174" t="s">
        <v>4</v>
      </c>
      <c r="B20" s="179" t="s">
        <v>144</v>
      </c>
      <c r="C20" s="162">
        <v>134311</v>
      </c>
      <c r="D20" s="162">
        <v>9584</v>
      </c>
      <c r="E20" s="162">
        <v>6730</v>
      </c>
      <c r="F20" s="162">
        <v>6389</v>
      </c>
      <c r="G20" s="162">
        <v>8613</v>
      </c>
      <c r="H20" s="162">
        <v>6761</v>
      </c>
      <c r="I20" s="162">
        <v>8031</v>
      </c>
      <c r="J20" s="162">
        <v>7584</v>
      </c>
      <c r="K20" s="162">
        <v>7444</v>
      </c>
      <c r="L20" s="162">
        <v>7457</v>
      </c>
      <c r="M20" s="162">
        <v>6618</v>
      </c>
      <c r="N20" s="162">
        <v>6199</v>
      </c>
      <c r="O20" s="162">
        <v>6128</v>
      </c>
      <c r="P20" s="162">
        <v>6537</v>
      </c>
      <c r="Q20" s="162">
        <v>6763</v>
      </c>
      <c r="R20" s="162">
        <v>6835</v>
      </c>
      <c r="S20" s="162">
        <v>5585</v>
      </c>
      <c r="T20" s="162">
        <v>6778</v>
      </c>
      <c r="U20" s="162">
        <v>7796</v>
      </c>
      <c r="V20" s="162">
        <v>6479</v>
      </c>
    </row>
    <row r="21" spans="1:22" s="169" customFormat="1" ht="22.5" customHeight="1">
      <c r="A21" s="174">
        <v>1</v>
      </c>
      <c r="B21" s="179" t="s">
        <v>145</v>
      </c>
      <c r="C21" s="162">
        <v>5289</v>
      </c>
      <c r="D21" s="162">
        <v>446</v>
      </c>
      <c r="E21" s="162">
        <v>247</v>
      </c>
      <c r="F21" s="162">
        <v>227</v>
      </c>
      <c r="G21" s="162">
        <v>341</v>
      </c>
      <c r="H21" s="162">
        <v>276</v>
      </c>
      <c r="I21" s="162">
        <v>367</v>
      </c>
      <c r="J21" s="162">
        <v>320</v>
      </c>
      <c r="K21" s="162">
        <v>276</v>
      </c>
      <c r="L21" s="162">
        <v>305</v>
      </c>
      <c r="M21" s="162">
        <v>228</v>
      </c>
      <c r="N21" s="162">
        <v>251</v>
      </c>
      <c r="O21" s="162">
        <v>217</v>
      </c>
      <c r="P21" s="162">
        <v>212</v>
      </c>
      <c r="Q21" s="162">
        <v>235</v>
      </c>
      <c r="R21" s="162">
        <v>343</v>
      </c>
      <c r="S21" s="162">
        <v>192</v>
      </c>
      <c r="T21" s="162">
        <v>254</v>
      </c>
      <c r="U21" s="162">
        <v>313</v>
      </c>
      <c r="V21" s="162">
        <v>239</v>
      </c>
    </row>
    <row r="22" spans="1:22" s="178" customFormat="1" ht="73.5" customHeight="1">
      <c r="A22" s="180"/>
      <c r="B22" s="181" t="s">
        <v>315</v>
      </c>
      <c r="C22" s="172">
        <v>1611</v>
      </c>
      <c r="D22" s="172">
        <v>114</v>
      </c>
      <c r="E22" s="172">
        <v>83</v>
      </c>
      <c r="F22" s="172">
        <v>80</v>
      </c>
      <c r="G22" s="172">
        <v>89</v>
      </c>
      <c r="H22" s="172">
        <v>86</v>
      </c>
      <c r="I22" s="172">
        <v>96</v>
      </c>
      <c r="J22" s="172">
        <v>93</v>
      </c>
      <c r="K22" s="172">
        <v>89</v>
      </c>
      <c r="L22" s="172">
        <v>90</v>
      </c>
      <c r="M22" s="172">
        <v>78</v>
      </c>
      <c r="N22" s="172">
        <v>80</v>
      </c>
      <c r="O22" s="172">
        <v>75</v>
      </c>
      <c r="P22" s="172">
        <v>75</v>
      </c>
      <c r="Q22" s="172">
        <v>78</v>
      </c>
      <c r="R22" s="172">
        <v>87</v>
      </c>
      <c r="S22" s="172">
        <v>75</v>
      </c>
      <c r="T22" s="172">
        <v>81</v>
      </c>
      <c r="U22" s="172">
        <v>87</v>
      </c>
      <c r="V22" s="172">
        <v>75</v>
      </c>
    </row>
    <row r="23" spans="1:22" s="169" customFormat="1" ht="22.5" customHeight="1">
      <c r="A23" s="174">
        <v>2</v>
      </c>
      <c r="B23" s="179" t="s">
        <v>162</v>
      </c>
      <c r="C23" s="162">
        <v>7344</v>
      </c>
      <c r="D23" s="162">
        <v>773</v>
      </c>
      <c r="E23" s="162">
        <v>334</v>
      </c>
      <c r="F23" s="162">
        <v>294</v>
      </c>
      <c r="G23" s="162">
        <v>533</v>
      </c>
      <c r="H23" s="162">
        <v>374</v>
      </c>
      <c r="I23" s="162">
        <v>613</v>
      </c>
      <c r="J23" s="162">
        <v>494</v>
      </c>
      <c r="K23" s="162">
        <v>414</v>
      </c>
      <c r="L23" s="162">
        <v>414</v>
      </c>
      <c r="M23" s="162">
        <v>294</v>
      </c>
      <c r="N23" s="162">
        <v>294</v>
      </c>
      <c r="O23" s="162">
        <v>254</v>
      </c>
      <c r="P23" s="162">
        <v>254</v>
      </c>
      <c r="Q23" s="162">
        <v>294</v>
      </c>
      <c r="R23" s="162">
        <v>414</v>
      </c>
      <c r="S23" s="162">
        <v>215</v>
      </c>
      <c r="T23" s="162">
        <v>334</v>
      </c>
      <c r="U23" s="162">
        <v>494</v>
      </c>
      <c r="V23" s="162">
        <v>254</v>
      </c>
    </row>
    <row r="24" spans="1:22" s="178" customFormat="1" ht="60.75" customHeight="1">
      <c r="A24" s="180"/>
      <c r="B24" s="181" t="s">
        <v>316</v>
      </c>
      <c r="C24" s="172">
        <v>7055</v>
      </c>
      <c r="D24" s="172">
        <v>757</v>
      </c>
      <c r="E24" s="172">
        <v>319</v>
      </c>
      <c r="F24" s="172">
        <v>279</v>
      </c>
      <c r="G24" s="172">
        <v>518</v>
      </c>
      <c r="H24" s="172">
        <v>359</v>
      </c>
      <c r="I24" s="172">
        <v>598</v>
      </c>
      <c r="J24" s="172">
        <v>478</v>
      </c>
      <c r="K24" s="172">
        <v>399</v>
      </c>
      <c r="L24" s="172">
        <v>399</v>
      </c>
      <c r="M24" s="172">
        <v>279</v>
      </c>
      <c r="N24" s="172">
        <v>279</v>
      </c>
      <c r="O24" s="172">
        <v>239</v>
      </c>
      <c r="P24" s="172">
        <v>239</v>
      </c>
      <c r="Q24" s="172">
        <v>279</v>
      </c>
      <c r="R24" s="172">
        <v>399</v>
      </c>
      <c r="S24" s="172">
        <v>199</v>
      </c>
      <c r="T24" s="172">
        <v>319</v>
      </c>
      <c r="U24" s="172">
        <v>478</v>
      </c>
      <c r="V24" s="172">
        <v>239</v>
      </c>
    </row>
    <row r="25" spans="1:22" s="169" customFormat="1" ht="22.5" customHeight="1">
      <c r="A25" s="174">
        <v>3</v>
      </c>
      <c r="B25" s="179" t="s">
        <v>207</v>
      </c>
      <c r="C25" s="162">
        <v>997</v>
      </c>
      <c r="D25" s="162">
        <v>48</v>
      </c>
      <c r="E25" s="162">
        <v>53</v>
      </c>
      <c r="F25" s="162">
        <v>53</v>
      </c>
      <c r="G25" s="162">
        <v>53</v>
      </c>
      <c r="H25" s="162">
        <v>53</v>
      </c>
      <c r="I25" s="162">
        <v>48</v>
      </c>
      <c r="J25" s="162">
        <v>53</v>
      </c>
      <c r="K25" s="162">
        <v>53</v>
      </c>
      <c r="L25" s="162">
        <v>53</v>
      </c>
      <c r="M25" s="162">
        <v>53</v>
      </c>
      <c r="N25" s="162">
        <v>53</v>
      </c>
      <c r="O25" s="162">
        <v>53</v>
      </c>
      <c r="P25" s="162">
        <v>53</v>
      </c>
      <c r="Q25" s="162">
        <v>53</v>
      </c>
      <c r="R25" s="162">
        <v>53</v>
      </c>
      <c r="S25" s="162">
        <v>53</v>
      </c>
      <c r="T25" s="162">
        <v>53</v>
      </c>
      <c r="U25" s="162">
        <v>53</v>
      </c>
      <c r="V25" s="162">
        <v>53</v>
      </c>
    </row>
    <row r="26" spans="1:22" s="169" customFormat="1" ht="22.5" customHeight="1">
      <c r="A26" s="174">
        <v>4</v>
      </c>
      <c r="B26" s="179" t="s">
        <v>146</v>
      </c>
      <c r="C26" s="162">
        <v>2225</v>
      </c>
      <c r="D26" s="162">
        <v>215</v>
      </c>
      <c r="E26" s="162">
        <v>105</v>
      </c>
      <c r="F26" s="162">
        <v>95</v>
      </c>
      <c r="G26" s="162">
        <v>155</v>
      </c>
      <c r="H26" s="162">
        <v>115</v>
      </c>
      <c r="I26" s="162">
        <v>155</v>
      </c>
      <c r="J26" s="162">
        <v>145</v>
      </c>
      <c r="K26" s="162">
        <v>125</v>
      </c>
      <c r="L26" s="162">
        <v>125</v>
      </c>
      <c r="M26" s="162">
        <v>95</v>
      </c>
      <c r="N26" s="162">
        <v>95</v>
      </c>
      <c r="O26" s="162">
        <v>85</v>
      </c>
      <c r="P26" s="162">
        <v>85</v>
      </c>
      <c r="Q26" s="162">
        <v>95</v>
      </c>
      <c r="R26" s="162">
        <v>125</v>
      </c>
      <c r="S26" s="162">
        <v>75</v>
      </c>
      <c r="T26" s="162">
        <v>105</v>
      </c>
      <c r="U26" s="162">
        <v>145</v>
      </c>
      <c r="V26" s="162">
        <v>85</v>
      </c>
    </row>
    <row r="27" spans="1:22" s="178" customFormat="1" ht="45" customHeight="1">
      <c r="A27" s="180"/>
      <c r="B27" s="181" t="s">
        <v>208</v>
      </c>
      <c r="C27" s="172">
        <v>708</v>
      </c>
      <c r="D27" s="172">
        <v>76</v>
      </c>
      <c r="E27" s="172">
        <v>32</v>
      </c>
      <c r="F27" s="172">
        <v>28</v>
      </c>
      <c r="G27" s="172">
        <v>52</v>
      </c>
      <c r="H27" s="172">
        <v>36</v>
      </c>
      <c r="I27" s="172">
        <v>60</v>
      </c>
      <c r="J27" s="172">
        <v>48</v>
      </c>
      <c r="K27" s="172">
        <v>40</v>
      </c>
      <c r="L27" s="172">
        <v>40</v>
      </c>
      <c r="M27" s="172">
        <v>28</v>
      </c>
      <c r="N27" s="172">
        <v>28</v>
      </c>
      <c r="O27" s="172">
        <v>24</v>
      </c>
      <c r="P27" s="172">
        <v>24</v>
      </c>
      <c r="Q27" s="172">
        <v>28</v>
      </c>
      <c r="R27" s="172">
        <v>40</v>
      </c>
      <c r="S27" s="172">
        <v>20</v>
      </c>
      <c r="T27" s="172">
        <v>32</v>
      </c>
      <c r="U27" s="172">
        <v>48</v>
      </c>
      <c r="V27" s="172">
        <v>24</v>
      </c>
    </row>
    <row r="28" spans="1:22" s="169" customFormat="1" ht="22.5" customHeight="1">
      <c r="A28" s="174">
        <v>5</v>
      </c>
      <c r="B28" s="179" t="s">
        <v>59</v>
      </c>
      <c r="C28" s="162">
        <v>285</v>
      </c>
      <c r="D28" s="162">
        <v>15</v>
      </c>
      <c r="E28" s="162">
        <v>15</v>
      </c>
      <c r="F28" s="162">
        <v>15</v>
      </c>
      <c r="G28" s="162">
        <v>15</v>
      </c>
      <c r="H28" s="162">
        <v>15</v>
      </c>
      <c r="I28" s="162">
        <v>15</v>
      </c>
      <c r="J28" s="162">
        <v>15</v>
      </c>
      <c r="K28" s="162">
        <v>15</v>
      </c>
      <c r="L28" s="162">
        <v>15</v>
      </c>
      <c r="M28" s="162">
        <v>15</v>
      </c>
      <c r="N28" s="162">
        <v>15</v>
      </c>
      <c r="O28" s="162">
        <v>15</v>
      </c>
      <c r="P28" s="162">
        <v>15</v>
      </c>
      <c r="Q28" s="162">
        <v>15</v>
      </c>
      <c r="R28" s="162">
        <v>15</v>
      </c>
      <c r="S28" s="162">
        <v>15</v>
      </c>
      <c r="T28" s="162">
        <v>15</v>
      </c>
      <c r="U28" s="162">
        <v>15</v>
      </c>
      <c r="V28" s="162">
        <v>15</v>
      </c>
    </row>
    <row r="29" spans="1:22" s="169" customFormat="1" ht="22.5" customHeight="1">
      <c r="A29" s="174">
        <v>6</v>
      </c>
      <c r="B29" s="179" t="s">
        <v>148</v>
      </c>
      <c r="C29" s="162">
        <v>0</v>
      </c>
      <c r="D29" s="162"/>
      <c r="E29" s="162"/>
      <c r="F29" s="162"/>
      <c r="G29" s="162"/>
      <c r="H29" s="162"/>
      <c r="I29" s="162"/>
      <c r="J29" s="162"/>
      <c r="K29" s="162"/>
      <c r="L29" s="162"/>
      <c r="M29" s="162"/>
      <c r="N29" s="162"/>
      <c r="O29" s="162"/>
      <c r="P29" s="162"/>
      <c r="Q29" s="162"/>
      <c r="R29" s="162"/>
      <c r="S29" s="162"/>
      <c r="T29" s="162"/>
      <c r="U29" s="162"/>
      <c r="V29" s="162"/>
    </row>
    <row r="30" spans="1:22" s="169" customFormat="1" ht="22.5" customHeight="1">
      <c r="A30" s="174">
        <v>7</v>
      </c>
      <c r="B30" s="179" t="s">
        <v>149</v>
      </c>
      <c r="C30" s="162">
        <v>116197</v>
      </c>
      <c r="D30" s="162">
        <v>7719</v>
      </c>
      <c r="E30" s="162">
        <v>5869</v>
      </c>
      <c r="F30" s="162">
        <v>5660</v>
      </c>
      <c r="G30" s="162">
        <v>7336</v>
      </c>
      <c r="H30" s="162">
        <v>5873</v>
      </c>
      <c r="I30" s="162">
        <v>6678</v>
      </c>
      <c r="J30" s="162">
        <v>6440</v>
      </c>
      <c r="K30" s="162">
        <v>6371</v>
      </c>
      <c r="L30" s="162">
        <v>6463</v>
      </c>
      <c r="M30" s="162">
        <v>5869</v>
      </c>
      <c r="N30" s="162">
        <v>5478</v>
      </c>
      <c r="O30" s="162">
        <v>5486</v>
      </c>
      <c r="P30" s="162">
        <v>5733</v>
      </c>
      <c r="Q30" s="162">
        <v>6063</v>
      </c>
      <c r="R30" s="162">
        <v>5876</v>
      </c>
      <c r="S30" s="162">
        <v>4988</v>
      </c>
      <c r="T30" s="162">
        <v>5830</v>
      </c>
      <c r="U30" s="162">
        <v>6741</v>
      </c>
      <c r="V30" s="162">
        <v>5724</v>
      </c>
    </row>
    <row r="31" spans="1:22" s="173" customFormat="1" ht="42.75" customHeight="1">
      <c r="A31" s="170"/>
      <c r="B31" s="171" t="s">
        <v>317</v>
      </c>
      <c r="C31" s="162">
        <v>10890</v>
      </c>
      <c r="D31" s="172">
        <v>558</v>
      </c>
      <c r="E31" s="172">
        <v>549</v>
      </c>
      <c r="F31" s="172">
        <v>549</v>
      </c>
      <c r="G31" s="172">
        <v>558</v>
      </c>
      <c r="H31" s="172">
        <v>594</v>
      </c>
      <c r="I31" s="172">
        <v>522</v>
      </c>
      <c r="J31" s="172">
        <v>612</v>
      </c>
      <c r="K31" s="172">
        <v>612</v>
      </c>
      <c r="L31" s="172">
        <v>558</v>
      </c>
      <c r="M31" s="172">
        <v>594</v>
      </c>
      <c r="N31" s="172">
        <v>603</v>
      </c>
      <c r="O31" s="172">
        <v>603</v>
      </c>
      <c r="P31" s="172">
        <v>612</v>
      </c>
      <c r="Q31" s="172">
        <v>549</v>
      </c>
      <c r="R31" s="172">
        <v>648</v>
      </c>
      <c r="S31" s="172">
        <v>531</v>
      </c>
      <c r="T31" s="172">
        <v>549</v>
      </c>
      <c r="U31" s="172">
        <v>558</v>
      </c>
      <c r="V31" s="172">
        <v>531</v>
      </c>
    </row>
    <row r="32" spans="1:22" s="173" customFormat="1" ht="22.5" customHeight="1">
      <c r="A32" s="170"/>
      <c r="B32" s="171" t="s">
        <v>209</v>
      </c>
      <c r="C32" s="162">
        <v>798</v>
      </c>
      <c r="D32" s="172">
        <v>42</v>
      </c>
      <c r="E32" s="172">
        <v>42</v>
      </c>
      <c r="F32" s="172">
        <v>42</v>
      </c>
      <c r="G32" s="172">
        <v>42</v>
      </c>
      <c r="H32" s="172">
        <v>42</v>
      </c>
      <c r="I32" s="172">
        <v>42</v>
      </c>
      <c r="J32" s="172">
        <v>42</v>
      </c>
      <c r="K32" s="172">
        <v>42</v>
      </c>
      <c r="L32" s="172">
        <v>42</v>
      </c>
      <c r="M32" s="172">
        <v>42</v>
      </c>
      <c r="N32" s="172">
        <v>42</v>
      </c>
      <c r="O32" s="172">
        <v>42</v>
      </c>
      <c r="P32" s="172">
        <v>42</v>
      </c>
      <c r="Q32" s="172">
        <v>42</v>
      </c>
      <c r="R32" s="172">
        <v>42</v>
      </c>
      <c r="S32" s="172">
        <v>42</v>
      </c>
      <c r="T32" s="172">
        <v>42</v>
      </c>
      <c r="U32" s="172">
        <v>42</v>
      </c>
      <c r="V32" s="172">
        <v>42</v>
      </c>
    </row>
    <row r="33" spans="1:32" s="173" customFormat="1" ht="22.5" customHeight="1">
      <c r="A33" s="170"/>
      <c r="B33" s="171" t="s">
        <v>318</v>
      </c>
      <c r="C33" s="162">
        <v>3177</v>
      </c>
      <c r="D33" s="172">
        <v>181</v>
      </c>
      <c r="E33" s="172">
        <v>167</v>
      </c>
      <c r="F33" s="172">
        <v>156</v>
      </c>
      <c r="G33" s="172">
        <v>190</v>
      </c>
      <c r="H33" s="172">
        <v>160</v>
      </c>
      <c r="I33" s="172">
        <v>190</v>
      </c>
      <c r="J33" s="172">
        <v>164</v>
      </c>
      <c r="K33" s="172">
        <v>171</v>
      </c>
      <c r="L33" s="172">
        <v>176</v>
      </c>
      <c r="M33" s="172">
        <v>168</v>
      </c>
      <c r="N33" s="172">
        <v>152</v>
      </c>
      <c r="O33" s="172">
        <v>158</v>
      </c>
      <c r="P33" s="172">
        <v>157</v>
      </c>
      <c r="Q33" s="172">
        <v>181</v>
      </c>
      <c r="R33" s="172">
        <v>140</v>
      </c>
      <c r="S33" s="172">
        <v>144</v>
      </c>
      <c r="T33" s="172">
        <v>174</v>
      </c>
      <c r="U33" s="172">
        <v>180</v>
      </c>
      <c r="V33" s="172">
        <v>168</v>
      </c>
    </row>
    <row r="34" spans="1:32" s="173" customFormat="1" ht="22.5" customHeight="1">
      <c r="A34" s="170"/>
      <c r="B34" s="171" t="s">
        <v>319</v>
      </c>
      <c r="C34" s="162">
        <v>400</v>
      </c>
      <c r="D34" s="172"/>
      <c r="E34" s="172"/>
      <c r="F34" s="172">
        <v>200</v>
      </c>
      <c r="G34" s="172">
        <v>200</v>
      </c>
      <c r="H34" s="172"/>
      <c r="I34" s="172"/>
      <c r="J34" s="172"/>
      <c r="K34" s="172"/>
      <c r="L34" s="172"/>
      <c r="M34" s="172"/>
      <c r="N34" s="172"/>
      <c r="O34" s="172"/>
      <c r="P34" s="172"/>
      <c r="Q34" s="172"/>
      <c r="R34" s="172"/>
      <c r="S34" s="172"/>
      <c r="T34" s="172"/>
      <c r="U34" s="172"/>
      <c r="V34" s="172"/>
    </row>
    <row r="35" spans="1:32" s="169" customFormat="1" ht="22.5" customHeight="1">
      <c r="A35" s="174">
        <v>8</v>
      </c>
      <c r="B35" s="179" t="s">
        <v>147</v>
      </c>
      <c r="C35" s="162">
        <v>1974</v>
      </c>
      <c r="D35" s="162">
        <v>368</v>
      </c>
      <c r="E35" s="162">
        <v>107</v>
      </c>
      <c r="F35" s="162">
        <v>45</v>
      </c>
      <c r="G35" s="162">
        <v>180</v>
      </c>
      <c r="H35" s="162">
        <v>55</v>
      </c>
      <c r="I35" s="162">
        <v>155</v>
      </c>
      <c r="J35" s="162">
        <v>117</v>
      </c>
      <c r="K35" s="162">
        <v>190</v>
      </c>
      <c r="L35" s="162">
        <v>82</v>
      </c>
      <c r="M35" s="162">
        <v>64</v>
      </c>
      <c r="N35" s="162">
        <v>13</v>
      </c>
      <c r="O35" s="162">
        <v>18</v>
      </c>
      <c r="P35" s="162">
        <v>185</v>
      </c>
      <c r="Q35" s="162">
        <v>8</v>
      </c>
      <c r="R35" s="162">
        <v>9</v>
      </c>
      <c r="S35" s="162">
        <v>47</v>
      </c>
      <c r="T35" s="162">
        <v>187</v>
      </c>
      <c r="U35" s="162">
        <v>35</v>
      </c>
      <c r="V35" s="162">
        <v>109</v>
      </c>
    </row>
    <row r="36" spans="1:32" s="169" customFormat="1" ht="22.5" customHeight="1">
      <c r="A36" s="174" t="s">
        <v>73</v>
      </c>
      <c r="B36" s="179" t="s">
        <v>150</v>
      </c>
      <c r="C36" s="162">
        <v>2818</v>
      </c>
      <c r="D36" s="162">
        <v>196</v>
      </c>
      <c r="E36" s="162">
        <v>138</v>
      </c>
      <c r="F36" s="162">
        <v>131</v>
      </c>
      <c r="G36" s="162">
        <v>176</v>
      </c>
      <c r="H36" s="162">
        <v>138</v>
      </c>
      <c r="I36" s="162">
        <v>231</v>
      </c>
      <c r="J36" s="162">
        <v>155</v>
      </c>
      <c r="K36" s="162">
        <v>152</v>
      </c>
      <c r="L36" s="162">
        <v>153</v>
      </c>
      <c r="M36" s="162">
        <v>136</v>
      </c>
      <c r="N36" s="162">
        <v>127</v>
      </c>
      <c r="O36" s="162">
        <v>126</v>
      </c>
      <c r="P36" s="162">
        <v>134</v>
      </c>
      <c r="Q36" s="162">
        <v>139</v>
      </c>
      <c r="R36" s="162">
        <v>140</v>
      </c>
      <c r="S36" s="162">
        <v>114</v>
      </c>
      <c r="T36" s="162">
        <v>139</v>
      </c>
      <c r="U36" s="162">
        <v>160</v>
      </c>
      <c r="V36" s="162">
        <v>133</v>
      </c>
    </row>
    <row r="37" spans="1:32" s="167" customFormat="1" ht="24" customHeight="1">
      <c r="A37" s="174" t="s">
        <v>320</v>
      </c>
      <c r="B37" s="175" t="s">
        <v>321</v>
      </c>
      <c r="C37" s="162">
        <v>3248</v>
      </c>
      <c r="D37" s="162">
        <v>1200</v>
      </c>
      <c r="E37" s="162">
        <v>10</v>
      </c>
      <c r="F37" s="162">
        <v>410</v>
      </c>
      <c r="G37" s="162">
        <v>110</v>
      </c>
      <c r="H37" s="162">
        <v>310</v>
      </c>
      <c r="I37" s="162">
        <v>0</v>
      </c>
      <c r="J37" s="162">
        <v>310</v>
      </c>
      <c r="K37" s="162">
        <v>10</v>
      </c>
      <c r="L37" s="162">
        <v>310</v>
      </c>
      <c r="M37" s="162">
        <v>10</v>
      </c>
      <c r="N37" s="162">
        <v>10</v>
      </c>
      <c r="O37" s="162">
        <v>10</v>
      </c>
      <c r="P37" s="162">
        <v>10</v>
      </c>
      <c r="Q37" s="162">
        <v>388</v>
      </c>
      <c r="R37" s="162">
        <v>10</v>
      </c>
      <c r="S37" s="162">
        <v>10</v>
      </c>
      <c r="T37" s="162">
        <v>10</v>
      </c>
      <c r="U37" s="162">
        <v>110</v>
      </c>
      <c r="V37" s="162">
        <v>10</v>
      </c>
    </row>
    <row r="38" spans="1:32" ht="22.5" customHeight="1">
      <c r="A38" s="174">
        <v>1</v>
      </c>
      <c r="B38" s="175" t="s">
        <v>167</v>
      </c>
      <c r="C38" s="182">
        <v>3248</v>
      </c>
      <c r="D38" s="182">
        <v>1200</v>
      </c>
      <c r="E38" s="182">
        <v>10</v>
      </c>
      <c r="F38" s="182">
        <v>410</v>
      </c>
      <c r="G38" s="182">
        <v>110</v>
      </c>
      <c r="H38" s="182">
        <v>310</v>
      </c>
      <c r="I38" s="182">
        <v>0</v>
      </c>
      <c r="J38" s="182">
        <v>310</v>
      </c>
      <c r="K38" s="182">
        <v>10</v>
      </c>
      <c r="L38" s="182">
        <v>310</v>
      </c>
      <c r="M38" s="182">
        <v>10</v>
      </c>
      <c r="N38" s="182">
        <v>10</v>
      </c>
      <c r="O38" s="182">
        <v>10</v>
      </c>
      <c r="P38" s="182">
        <v>10</v>
      </c>
      <c r="Q38" s="182">
        <v>388</v>
      </c>
      <c r="R38" s="182">
        <v>10</v>
      </c>
      <c r="S38" s="182">
        <v>10</v>
      </c>
      <c r="T38" s="182">
        <v>10</v>
      </c>
      <c r="U38" s="182">
        <v>110</v>
      </c>
      <c r="V38" s="182">
        <v>10</v>
      </c>
    </row>
    <row r="39" spans="1:32" ht="41.25" customHeight="1">
      <c r="A39" s="174" t="s">
        <v>168</v>
      </c>
      <c r="B39" s="175" t="s">
        <v>322</v>
      </c>
      <c r="C39" s="182">
        <v>1168</v>
      </c>
      <c r="D39" s="182">
        <v>1090</v>
      </c>
      <c r="E39" s="182">
        <v>0</v>
      </c>
      <c r="F39" s="182">
        <v>0</v>
      </c>
      <c r="G39" s="182">
        <v>0</v>
      </c>
      <c r="H39" s="182">
        <v>0</v>
      </c>
      <c r="I39" s="182">
        <v>0</v>
      </c>
      <c r="J39" s="182">
        <v>0</v>
      </c>
      <c r="K39" s="182">
        <v>0</v>
      </c>
      <c r="L39" s="182">
        <v>0</v>
      </c>
      <c r="M39" s="182">
        <v>0</v>
      </c>
      <c r="N39" s="182">
        <v>0</v>
      </c>
      <c r="O39" s="182">
        <v>0</v>
      </c>
      <c r="P39" s="182">
        <v>0</v>
      </c>
      <c r="Q39" s="182">
        <v>78</v>
      </c>
      <c r="R39" s="182">
        <v>0</v>
      </c>
      <c r="S39" s="182">
        <v>0</v>
      </c>
      <c r="T39" s="182">
        <v>0</v>
      </c>
      <c r="U39" s="182">
        <v>0</v>
      </c>
      <c r="V39" s="182">
        <v>0</v>
      </c>
    </row>
    <row r="40" spans="1:32" s="169" customFormat="1" ht="22.5" customHeight="1">
      <c r="A40" s="174" t="s">
        <v>205</v>
      </c>
      <c r="B40" s="179" t="s">
        <v>166</v>
      </c>
      <c r="C40" s="162">
        <v>1168</v>
      </c>
      <c r="D40" s="162">
        <v>1090</v>
      </c>
      <c r="E40" s="162"/>
      <c r="F40" s="162"/>
      <c r="G40" s="162"/>
      <c r="H40" s="162"/>
      <c r="I40" s="162"/>
      <c r="J40" s="162"/>
      <c r="K40" s="162"/>
      <c r="L40" s="162"/>
      <c r="M40" s="162"/>
      <c r="N40" s="162"/>
      <c r="O40" s="162"/>
      <c r="P40" s="162"/>
      <c r="Q40" s="162">
        <v>78</v>
      </c>
      <c r="R40" s="162"/>
      <c r="S40" s="162"/>
      <c r="T40" s="162"/>
      <c r="U40" s="162"/>
      <c r="V40" s="162"/>
    </row>
    <row r="41" spans="1:32" ht="40.5" customHeight="1">
      <c r="A41" s="174" t="s">
        <v>169</v>
      </c>
      <c r="B41" s="175" t="s">
        <v>323</v>
      </c>
      <c r="C41" s="182">
        <v>0</v>
      </c>
      <c r="D41" s="182"/>
      <c r="E41" s="182"/>
      <c r="F41" s="182"/>
      <c r="G41" s="182"/>
      <c r="H41" s="182"/>
      <c r="I41" s="182"/>
      <c r="J41" s="182"/>
      <c r="K41" s="182"/>
      <c r="L41" s="182"/>
      <c r="M41" s="182"/>
      <c r="N41" s="182"/>
      <c r="O41" s="182"/>
      <c r="P41" s="182"/>
      <c r="Q41" s="182"/>
      <c r="R41" s="182"/>
      <c r="S41" s="182"/>
      <c r="T41" s="182"/>
      <c r="U41" s="182"/>
      <c r="V41" s="182"/>
    </row>
    <row r="42" spans="1:32" ht="39" customHeight="1">
      <c r="A42" s="183" t="s">
        <v>324</v>
      </c>
      <c r="B42" s="184" t="s">
        <v>325</v>
      </c>
      <c r="C42" s="182">
        <v>2080</v>
      </c>
      <c r="D42" s="182">
        <v>110</v>
      </c>
      <c r="E42" s="182">
        <v>10</v>
      </c>
      <c r="F42" s="182">
        <v>410</v>
      </c>
      <c r="G42" s="182">
        <v>110</v>
      </c>
      <c r="H42" s="182">
        <v>310</v>
      </c>
      <c r="I42" s="182">
        <v>0</v>
      </c>
      <c r="J42" s="182">
        <v>310</v>
      </c>
      <c r="K42" s="182">
        <v>10</v>
      </c>
      <c r="L42" s="182">
        <v>310</v>
      </c>
      <c r="M42" s="182">
        <v>10</v>
      </c>
      <c r="N42" s="182">
        <v>10</v>
      </c>
      <c r="O42" s="182">
        <v>10</v>
      </c>
      <c r="P42" s="182">
        <v>10</v>
      </c>
      <c r="Q42" s="182">
        <v>310</v>
      </c>
      <c r="R42" s="182">
        <v>10</v>
      </c>
      <c r="S42" s="182">
        <v>10</v>
      </c>
      <c r="T42" s="182">
        <v>10</v>
      </c>
      <c r="U42" s="182">
        <v>110</v>
      </c>
      <c r="V42" s="182">
        <v>10</v>
      </c>
    </row>
    <row r="43" spans="1:32" s="169" customFormat="1" ht="22.5" customHeight="1">
      <c r="A43" s="174" t="s">
        <v>205</v>
      </c>
      <c r="B43" s="179" t="s">
        <v>5</v>
      </c>
      <c r="C43" s="162">
        <v>2080</v>
      </c>
      <c r="D43" s="162">
        <v>110</v>
      </c>
      <c r="E43" s="162">
        <v>10</v>
      </c>
      <c r="F43" s="162">
        <v>410</v>
      </c>
      <c r="G43" s="162">
        <v>110</v>
      </c>
      <c r="H43" s="162">
        <v>310</v>
      </c>
      <c r="I43" s="162">
        <v>0</v>
      </c>
      <c r="J43" s="162">
        <v>310</v>
      </c>
      <c r="K43" s="162">
        <v>10</v>
      </c>
      <c r="L43" s="162">
        <v>310</v>
      </c>
      <c r="M43" s="162">
        <v>10</v>
      </c>
      <c r="N43" s="162">
        <v>10</v>
      </c>
      <c r="O43" s="162">
        <v>10</v>
      </c>
      <c r="P43" s="162">
        <v>10</v>
      </c>
      <c r="Q43" s="162">
        <v>310</v>
      </c>
      <c r="R43" s="162">
        <v>10</v>
      </c>
      <c r="S43" s="162">
        <v>10</v>
      </c>
      <c r="T43" s="162">
        <v>10</v>
      </c>
      <c r="U43" s="162">
        <v>110</v>
      </c>
      <c r="V43" s="162">
        <v>10</v>
      </c>
    </row>
    <row r="44" spans="1:32" s="169" customFormat="1" ht="22.5" customHeight="1">
      <c r="A44" s="174"/>
      <c r="B44" s="179" t="s">
        <v>213</v>
      </c>
      <c r="C44" s="162">
        <v>1500</v>
      </c>
      <c r="D44" s="162">
        <v>0</v>
      </c>
      <c r="E44" s="162">
        <v>0</v>
      </c>
      <c r="F44" s="162">
        <v>300</v>
      </c>
      <c r="G44" s="162">
        <v>0</v>
      </c>
      <c r="H44" s="162">
        <v>300</v>
      </c>
      <c r="I44" s="162">
        <v>0</v>
      </c>
      <c r="J44" s="162">
        <v>300</v>
      </c>
      <c r="K44" s="162">
        <v>0</v>
      </c>
      <c r="L44" s="162">
        <v>300</v>
      </c>
      <c r="M44" s="162">
        <v>0</v>
      </c>
      <c r="N44" s="162">
        <v>0</v>
      </c>
      <c r="O44" s="162">
        <v>0</v>
      </c>
      <c r="P44" s="162">
        <v>0</v>
      </c>
      <c r="Q44" s="162">
        <v>300</v>
      </c>
      <c r="R44" s="162">
        <v>0</v>
      </c>
      <c r="S44" s="162">
        <v>0</v>
      </c>
      <c r="T44" s="162">
        <v>0</v>
      </c>
      <c r="U44" s="162">
        <v>0</v>
      </c>
      <c r="V44" s="162">
        <v>0</v>
      </c>
    </row>
    <row r="45" spans="1:32" ht="124.5" customHeight="1">
      <c r="A45" s="185"/>
      <c r="B45" s="186" t="s">
        <v>214</v>
      </c>
      <c r="C45" s="187">
        <v>1500</v>
      </c>
      <c r="D45" s="187"/>
      <c r="E45" s="187"/>
      <c r="F45" s="187">
        <v>300</v>
      </c>
      <c r="G45" s="187"/>
      <c r="H45" s="187">
        <v>300</v>
      </c>
      <c r="I45" s="187"/>
      <c r="J45" s="187">
        <v>300</v>
      </c>
      <c r="K45" s="187"/>
      <c r="L45" s="187">
        <v>300</v>
      </c>
      <c r="M45" s="187"/>
      <c r="N45" s="187"/>
      <c r="O45" s="187"/>
      <c r="P45" s="187"/>
      <c r="Q45" s="187">
        <v>300</v>
      </c>
      <c r="R45" s="187"/>
      <c r="S45" s="187"/>
      <c r="T45" s="187"/>
      <c r="U45" s="187"/>
      <c r="V45" s="187"/>
    </row>
    <row r="46" spans="1:32" s="169" customFormat="1" ht="22.5" customHeight="1">
      <c r="A46" s="174"/>
      <c r="B46" s="179" t="s">
        <v>211</v>
      </c>
      <c r="C46" s="162">
        <v>400</v>
      </c>
      <c r="D46" s="162">
        <v>100</v>
      </c>
      <c r="E46" s="162">
        <v>0</v>
      </c>
      <c r="F46" s="162">
        <v>100</v>
      </c>
      <c r="G46" s="162">
        <v>100</v>
      </c>
      <c r="H46" s="162">
        <v>0</v>
      </c>
      <c r="I46" s="162">
        <v>0</v>
      </c>
      <c r="J46" s="162">
        <v>0</v>
      </c>
      <c r="K46" s="162">
        <v>0</v>
      </c>
      <c r="L46" s="162">
        <v>0</v>
      </c>
      <c r="M46" s="162">
        <v>0</v>
      </c>
      <c r="N46" s="162">
        <v>0</v>
      </c>
      <c r="O46" s="162">
        <v>0</v>
      </c>
      <c r="P46" s="162">
        <v>0</v>
      </c>
      <c r="Q46" s="162">
        <v>0</v>
      </c>
      <c r="R46" s="162">
        <v>0</v>
      </c>
      <c r="S46" s="162">
        <v>0</v>
      </c>
      <c r="T46" s="162">
        <v>0</v>
      </c>
      <c r="U46" s="162">
        <v>100</v>
      </c>
      <c r="V46" s="162">
        <v>0</v>
      </c>
    </row>
    <row r="47" spans="1:32" s="189" customFormat="1" ht="75.75" customHeight="1">
      <c r="A47" s="185"/>
      <c r="B47" s="186" t="s">
        <v>217</v>
      </c>
      <c r="C47" s="187">
        <v>400</v>
      </c>
      <c r="D47" s="187">
        <v>100</v>
      </c>
      <c r="E47" s="187"/>
      <c r="F47" s="187">
        <v>100</v>
      </c>
      <c r="G47" s="187">
        <v>100</v>
      </c>
      <c r="H47" s="187"/>
      <c r="I47" s="187"/>
      <c r="J47" s="187"/>
      <c r="K47" s="187"/>
      <c r="L47" s="187"/>
      <c r="M47" s="187"/>
      <c r="N47" s="187"/>
      <c r="O47" s="187"/>
      <c r="P47" s="187"/>
      <c r="Q47" s="187"/>
      <c r="R47" s="187"/>
      <c r="S47" s="187"/>
      <c r="T47" s="187"/>
      <c r="U47" s="187">
        <v>100</v>
      </c>
      <c r="V47" s="187"/>
      <c r="W47" s="188"/>
      <c r="X47" s="188"/>
      <c r="Y47" s="188"/>
      <c r="Z47" s="188"/>
      <c r="AA47" s="188"/>
      <c r="AB47" s="188"/>
      <c r="AC47" s="188"/>
      <c r="AD47" s="188"/>
      <c r="AF47" s="188"/>
    </row>
    <row r="48" spans="1:32" s="169" customFormat="1" ht="22.5" customHeight="1">
      <c r="A48" s="174"/>
      <c r="B48" s="179" t="s">
        <v>212</v>
      </c>
      <c r="C48" s="162">
        <v>180</v>
      </c>
      <c r="D48" s="162">
        <v>10</v>
      </c>
      <c r="E48" s="162">
        <v>10</v>
      </c>
      <c r="F48" s="162">
        <v>10</v>
      </c>
      <c r="G48" s="162">
        <v>10</v>
      </c>
      <c r="H48" s="162">
        <v>10</v>
      </c>
      <c r="I48" s="162">
        <v>0</v>
      </c>
      <c r="J48" s="162">
        <v>10</v>
      </c>
      <c r="K48" s="162">
        <v>10</v>
      </c>
      <c r="L48" s="162">
        <v>10</v>
      </c>
      <c r="M48" s="162">
        <v>10</v>
      </c>
      <c r="N48" s="162">
        <v>10</v>
      </c>
      <c r="O48" s="162">
        <v>10</v>
      </c>
      <c r="P48" s="162">
        <v>10</v>
      </c>
      <c r="Q48" s="162">
        <v>10</v>
      </c>
      <c r="R48" s="162">
        <v>10</v>
      </c>
      <c r="S48" s="162">
        <v>10</v>
      </c>
      <c r="T48" s="162">
        <v>10</v>
      </c>
      <c r="U48" s="162">
        <v>10</v>
      </c>
      <c r="V48" s="162">
        <v>10</v>
      </c>
    </row>
    <row r="49" spans="1:34" ht="122.25" customHeight="1">
      <c r="A49" s="185"/>
      <c r="B49" s="186" t="s">
        <v>310</v>
      </c>
      <c r="C49" s="187">
        <v>180</v>
      </c>
      <c r="D49" s="187">
        <v>10</v>
      </c>
      <c r="E49" s="187">
        <v>10</v>
      </c>
      <c r="F49" s="187">
        <v>10</v>
      </c>
      <c r="G49" s="187">
        <v>10</v>
      </c>
      <c r="H49" s="187">
        <v>10</v>
      </c>
      <c r="I49" s="187"/>
      <c r="J49" s="187">
        <v>10</v>
      </c>
      <c r="K49" s="187">
        <v>10</v>
      </c>
      <c r="L49" s="187">
        <v>10</v>
      </c>
      <c r="M49" s="187">
        <v>10</v>
      </c>
      <c r="N49" s="187">
        <v>10</v>
      </c>
      <c r="O49" s="187">
        <v>10</v>
      </c>
      <c r="P49" s="187">
        <v>10</v>
      </c>
      <c r="Q49" s="187">
        <v>10</v>
      </c>
      <c r="R49" s="187">
        <v>10</v>
      </c>
      <c r="S49" s="187">
        <v>10</v>
      </c>
      <c r="T49" s="187">
        <v>10</v>
      </c>
      <c r="U49" s="187">
        <v>10</v>
      </c>
      <c r="V49" s="187">
        <v>10</v>
      </c>
    </row>
    <row r="50" spans="1:34" s="169" customFormat="1" ht="22.5" customHeight="1">
      <c r="A50" s="174">
        <v>2</v>
      </c>
      <c r="B50" s="179" t="s">
        <v>202</v>
      </c>
      <c r="C50" s="162">
        <v>0</v>
      </c>
      <c r="D50" s="162">
        <v>0</v>
      </c>
      <c r="E50" s="162">
        <v>0</v>
      </c>
      <c r="F50" s="162">
        <v>0</v>
      </c>
      <c r="G50" s="162">
        <v>0</v>
      </c>
      <c r="H50" s="162">
        <v>0</v>
      </c>
      <c r="I50" s="162">
        <v>0</v>
      </c>
      <c r="J50" s="162">
        <v>0</v>
      </c>
      <c r="K50" s="162">
        <v>0</v>
      </c>
      <c r="L50" s="162">
        <v>0</v>
      </c>
      <c r="M50" s="162">
        <v>0</v>
      </c>
      <c r="N50" s="162">
        <v>0</v>
      </c>
      <c r="O50" s="162">
        <v>0</v>
      </c>
      <c r="P50" s="162">
        <v>0</v>
      </c>
      <c r="Q50" s="162">
        <v>0</v>
      </c>
      <c r="R50" s="162">
        <v>0</v>
      </c>
      <c r="S50" s="162">
        <v>0</v>
      </c>
      <c r="T50" s="162">
        <v>0</v>
      </c>
      <c r="U50" s="162">
        <v>0</v>
      </c>
      <c r="V50" s="162">
        <v>0</v>
      </c>
    </row>
    <row r="52" spans="1:34" s="193" customFormat="1" ht="15.75" customHeight="1">
      <c r="A52" s="190"/>
      <c r="B52" s="191" t="s">
        <v>222</v>
      </c>
      <c r="C52" s="192"/>
      <c r="D52" s="192"/>
      <c r="E52" s="192"/>
      <c r="F52" s="192"/>
      <c r="G52" s="192"/>
      <c r="H52" s="192"/>
      <c r="I52" s="192"/>
      <c r="J52" s="192"/>
      <c r="K52" s="192"/>
      <c r="L52" s="192"/>
      <c r="M52" s="192"/>
      <c r="N52" s="192"/>
      <c r="O52" s="192"/>
      <c r="P52" s="192"/>
      <c r="Q52" s="192"/>
      <c r="R52" s="192"/>
      <c r="S52" s="192"/>
      <c r="T52" s="192"/>
      <c r="U52" s="192"/>
      <c r="V52" s="192"/>
    </row>
    <row r="53" spans="1:34" s="189" customFormat="1" ht="22.5" customHeight="1">
      <c r="A53" s="194"/>
      <c r="B53" s="189" t="s">
        <v>384</v>
      </c>
      <c r="AE53" s="140"/>
      <c r="AF53" s="140"/>
      <c r="AG53" s="140"/>
      <c r="AH53" s="140"/>
    </row>
    <row r="54" spans="1:34" s="189" customFormat="1" ht="22.5" customHeight="1">
      <c r="A54" s="194"/>
      <c r="B54" s="189" t="s">
        <v>386</v>
      </c>
      <c r="AE54" s="140"/>
      <c r="AF54" s="140"/>
      <c r="AG54" s="140"/>
      <c r="AH54" s="140"/>
    </row>
    <row r="55" spans="1:34" s="189" customFormat="1" ht="22.5" customHeight="1">
      <c r="A55" s="194"/>
      <c r="B55" s="189" t="s">
        <v>223</v>
      </c>
      <c r="AE55" s="140"/>
      <c r="AF55" s="140"/>
      <c r="AG55" s="140"/>
      <c r="AH55" s="140"/>
    </row>
    <row r="56" spans="1:34" s="196" customFormat="1" ht="35.25" customHeight="1">
      <c r="A56" s="195"/>
      <c r="B56" s="253" t="s">
        <v>224</v>
      </c>
      <c r="C56" s="253"/>
      <c r="D56" s="253"/>
      <c r="E56" s="253"/>
      <c r="F56" s="253"/>
      <c r="G56" s="253"/>
      <c r="H56" s="253"/>
      <c r="I56" s="253"/>
      <c r="J56" s="253"/>
      <c r="K56" s="253"/>
      <c r="L56" s="253"/>
      <c r="M56" s="253"/>
      <c r="N56" s="253"/>
      <c r="O56" s="253"/>
      <c r="P56" s="253"/>
      <c r="Q56" s="253"/>
      <c r="R56" s="253"/>
      <c r="S56" s="253"/>
      <c r="T56" s="253"/>
      <c r="U56" s="253"/>
      <c r="V56" s="253"/>
    </row>
    <row r="57" spans="1:34" s="189" customFormat="1" ht="22.5" customHeight="1">
      <c r="A57" s="194"/>
      <c r="B57" s="189" t="s">
        <v>225</v>
      </c>
      <c r="AE57" s="140"/>
      <c r="AF57" s="140"/>
      <c r="AG57" s="140"/>
      <c r="AH57" s="140"/>
    </row>
    <row r="58" spans="1:34" s="189" customFormat="1" ht="22.5" customHeight="1">
      <c r="A58" s="194"/>
      <c r="B58" s="189" t="s">
        <v>226</v>
      </c>
      <c r="AE58" s="140"/>
      <c r="AF58" s="140"/>
      <c r="AG58" s="140"/>
      <c r="AH58" s="140"/>
    </row>
    <row r="59" spans="1:34" s="196" customFormat="1" ht="35.25" customHeight="1">
      <c r="A59" s="195"/>
      <c r="B59" s="253" t="s">
        <v>227</v>
      </c>
      <c r="C59" s="253"/>
      <c r="D59" s="253"/>
      <c r="E59" s="253"/>
      <c r="F59" s="253"/>
      <c r="G59" s="253"/>
      <c r="H59" s="253"/>
      <c r="I59" s="253"/>
      <c r="J59" s="253"/>
      <c r="K59" s="253"/>
      <c r="L59" s="253"/>
      <c r="M59" s="253"/>
      <c r="N59" s="253"/>
      <c r="O59" s="253"/>
      <c r="P59" s="253"/>
      <c r="Q59" s="253"/>
      <c r="R59" s="253"/>
      <c r="S59" s="253"/>
      <c r="T59" s="253"/>
      <c r="U59" s="253"/>
      <c r="V59" s="253"/>
    </row>
    <row r="60" spans="1:34" s="189" customFormat="1" ht="22.5" customHeight="1">
      <c r="A60" s="194"/>
      <c r="B60" s="189" t="s">
        <v>228</v>
      </c>
      <c r="AE60" s="140"/>
      <c r="AF60" s="140"/>
      <c r="AG60" s="140"/>
      <c r="AH60" s="140"/>
    </row>
    <row r="69" spans="3:22">
      <c r="C69" s="197"/>
      <c r="D69" s="197"/>
      <c r="E69" s="197"/>
      <c r="F69" s="197"/>
      <c r="G69" s="197"/>
      <c r="H69" s="197"/>
      <c r="I69" s="197"/>
      <c r="J69" s="197"/>
      <c r="K69" s="197"/>
      <c r="L69" s="197"/>
      <c r="M69" s="197"/>
      <c r="N69" s="197"/>
      <c r="O69" s="197"/>
      <c r="P69" s="197"/>
      <c r="Q69" s="197"/>
      <c r="R69" s="197"/>
      <c r="S69" s="197"/>
      <c r="T69" s="197"/>
      <c r="U69" s="197"/>
      <c r="V69" s="197"/>
    </row>
  </sheetData>
  <mergeCells count="6">
    <mergeCell ref="B59:V59"/>
    <mergeCell ref="T4:V4"/>
    <mergeCell ref="A2:V2"/>
    <mergeCell ref="A3:V3"/>
    <mergeCell ref="U1:V1"/>
    <mergeCell ref="B56:V56"/>
  </mergeCells>
  <pageMargins left="0.27559055118110237" right="0.19685039370078741" top="0.28000000000000003" bottom="0.59055118110236227" header="0.19685039370078741" footer="0.31496062992125984"/>
  <pageSetup paperSize="9" scale="57" fitToHeight="0" orientation="landscape" r:id="rId1"/>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tabSelected="1" zoomScaleNormal="100" workbookViewId="0">
      <selection activeCell="AC17" sqref="AC17"/>
    </sheetView>
  </sheetViews>
  <sheetFormatPr defaultRowHeight="18.75"/>
  <cols>
    <col min="1" max="1" width="7.140625" style="201" customWidth="1"/>
    <col min="2" max="2" width="40.42578125" style="200" customWidth="1"/>
    <col min="3" max="5" width="17.7109375" style="200" hidden="1" customWidth="1"/>
    <col min="6" max="7" width="14.140625" style="200" hidden="1" customWidth="1"/>
    <col min="8" max="8" width="17.28515625" style="200" hidden="1" customWidth="1"/>
    <col min="9" max="10" width="13.7109375" style="200" hidden="1" customWidth="1"/>
    <col min="11" max="11" width="14.28515625" style="200" customWidth="1"/>
    <col min="12" max="12" width="14.28515625" style="231" customWidth="1"/>
    <col min="13" max="13" width="13.42578125" style="231" customWidth="1"/>
    <col min="14" max="14" width="15.28515625" style="231" customWidth="1"/>
    <col min="15" max="15" width="14.28515625" style="231" customWidth="1"/>
    <col min="16" max="16" width="14.28515625" style="200" customWidth="1"/>
    <col min="17" max="17" width="11.28515625" style="201" customWidth="1"/>
    <col min="18" max="18" width="9.140625" style="200" customWidth="1"/>
    <col min="19" max="19" width="10.85546875" style="200" hidden="1" customWidth="1"/>
    <col min="20" max="20" width="12.85546875" style="200" hidden="1" customWidth="1"/>
    <col min="21" max="21" width="19.28515625" style="200" hidden="1" customWidth="1"/>
    <col min="22" max="22" width="11.7109375" style="200" hidden="1" customWidth="1"/>
    <col min="23" max="24" width="9.140625" style="200" hidden="1" customWidth="1"/>
    <col min="25" max="25" width="16.7109375" style="200" hidden="1" customWidth="1"/>
    <col min="26" max="26" width="9.140625" style="200" hidden="1" customWidth="1"/>
    <col min="27" max="27" width="14.7109375" style="200" customWidth="1"/>
    <col min="28" max="28" width="9.140625" style="200"/>
    <col min="29" max="29" width="12" style="200" customWidth="1"/>
    <col min="30" max="256" width="9.140625" style="200"/>
    <col min="257" max="257" width="7.140625" style="200" customWidth="1"/>
    <col min="258" max="258" width="62.42578125" style="200" customWidth="1"/>
    <col min="259" max="266" width="0" style="200" hidden="1" customWidth="1"/>
    <col min="267" max="272" width="16.7109375" style="200" customWidth="1"/>
    <col min="273" max="273" width="15.140625" style="200" customWidth="1"/>
    <col min="274" max="274" width="9.140625" style="200" customWidth="1"/>
    <col min="275" max="282" width="0" style="200" hidden="1" customWidth="1"/>
    <col min="283" max="283" width="14.7109375" style="200" customWidth="1"/>
    <col min="284" max="284" width="9.140625" style="200"/>
    <col min="285" max="285" width="12" style="200" customWidth="1"/>
    <col min="286" max="512" width="9.140625" style="200"/>
    <col min="513" max="513" width="7.140625" style="200" customWidth="1"/>
    <col min="514" max="514" width="62.42578125" style="200" customWidth="1"/>
    <col min="515" max="522" width="0" style="200" hidden="1" customWidth="1"/>
    <col min="523" max="528" width="16.7109375" style="200" customWidth="1"/>
    <col min="529" max="529" width="15.140625" style="200" customWidth="1"/>
    <col min="530" max="530" width="9.140625" style="200" customWidth="1"/>
    <col min="531" max="538" width="0" style="200" hidden="1" customWidth="1"/>
    <col min="539" max="539" width="14.7109375" style="200" customWidth="1"/>
    <col min="540" max="540" width="9.140625" style="200"/>
    <col min="541" max="541" width="12" style="200" customWidth="1"/>
    <col min="542" max="768" width="9.140625" style="200"/>
    <col min="769" max="769" width="7.140625" style="200" customWidth="1"/>
    <col min="770" max="770" width="62.42578125" style="200" customWidth="1"/>
    <col min="771" max="778" width="0" style="200" hidden="1" customWidth="1"/>
    <col min="779" max="784" width="16.7109375" style="200" customWidth="1"/>
    <col min="785" max="785" width="15.140625" style="200" customWidth="1"/>
    <col min="786" max="786" width="9.140625" style="200" customWidth="1"/>
    <col min="787" max="794" width="0" style="200" hidden="1" customWidth="1"/>
    <col min="795" max="795" width="14.7109375" style="200" customWidth="1"/>
    <col min="796" max="796" width="9.140625" style="200"/>
    <col min="797" max="797" width="12" style="200" customWidth="1"/>
    <col min="798" max="1024" width="9.140625" style="200"/>
    <col min="1025" max="1025" width="7.140625" style="200" customWidth="1"/>
    <col min="1026" max="1026" width="62.42578125" style="200" customWidth="1"/>
    <col min="1027" max="1034" width="0" style="200" hidden="1" customWidth="1"/>
    <col min="1035" max="1040" width="16.7109375" style="200" customWidth="1"/>
    <col min="1041" max="1041" width="15.140625" style="200" customWidth="1"/>
    <col min="1042" max="1042" width="9.140625" style="200" customWidth="1"/>
    <col min="1043" max="1050" width="0" style="200" hidden="1" customWidth="1"/>
    <col min="1051" max="1051" width="14.7109375" style="200" customWidth="1"/>
    <col min="1052" max="1052" width="9.140625" style="200"/>
    <col min="1053" max="1053" width="12" style="200" customWidth="1"/>
    <col min="1054" max="1280" width="9.140625" style="200"/>
    <col min="1281" max="1281" width="7.140625" style="200" customWidth="1"/>
    <col min="1282" max="1282" width="62.42578125" style="200" customWidth="1"/>
    <col min="1283" max="1290" width="0" style="200" hidden="1" customWidth="1"/>
    <col min="1291" max="1296" width="16.7109375" style="200" customWidth="1"/>
    <col min="1297" max="1297" width="15.140625" style="200" customWidth="1"/>
    <col min="1298" max="1298" width="9.140625" style="200" customWidth="1"/>
    <col min="1299" max="1306" width="0" style="200" hidden="1" customWidth="1"/>
    <col min="1307" max="1307" width="14.7109375" style="200" customWidth="1"/>
    <col min="1308" max="1308" width="9.140625" style="200"/>
    <col min="1309" max="1309" width="12" style="200" customWidth="1"/>
    <col min="1310" max="1536" width="9.140625" style="200"/>
    <col min="1537" max="1537" width="7.140625" style="200" customWidth="1"/>
    <col min="1538" max="1538" width="62.42578125" style="200" customWidth="1"/>
    <col min="1539" max="1546" width="0" style="200" hidden="1" customWidth="1"/>
    <col min="1547" max="1552" width="16.7109375" style="200" customWidth="1"/>
    <col min="1553" max="1553" width="15.140625" style="200" customWidth="1"/>
    <col min="1554" max="1554" width="9.140625" style="200" customWidth="1"/>
    <col min="1555" max="1562" width="0" style="200" hidden="1" customWidth="1"/>
    <col min="1563" max="1563" width="14.7109375" style="200" customWidth="1"/>
    <col min="1564" max="1564" width="9.140625" style="200"/>
    <col min="1565" max="1565" width="12" style="200" customWidth="1"/>
    <col min="1566" max="1792" width="9.140625" style="200"/>
    <col min="1793" max="1793" width="7.140625" style="200" customWidth="1"/>
    <col min="1794" max="1794" width="62.42578125" style="200" customWidth="1"/>
    <col min="1795" max="1802" width="0" style="200" hidden="1" customWidth="1"/>
    <col min="1803" max="1808" width="16.7109375" style="200" customWidth="1"/>
    <col min="1809" max="1809" width="15.140625" style="200" customWidth="1"/>
    <col min="1810" max="1810" width="9.140625" style="200" customWidth="1"/>
    <col min="1811" max="1818" width="0" style="200" hidden="1" customWidth="1"/>
    <col min="1819" max="1819" width="14.7109375" style="200" customWidth="1"/>
    <col min="1820" max="1820" width="9.140625" style="200"/>
    <col min="1821" max="1821" width="12" style="200" customWidth="1"/>
    <col min="1822" max="2048" width="9.140625" style="200"/>
    <col min="2049" max="2049" width="7.140625" style="200" customWidth="1"/>
    <col min="2050" max="2050" width="62.42578125" style="200" customWidth="1"/>
    <col min="2051" max="2058" width="0" style="200" hidden="1" customWidth="1"/>
    <col min="2059" max="2064" width="16.7109375" style="200" customWidth="1"/>
    <col min="2065" max="2065" width="15.140625" style="200" customWidth="1"/>
    <col min="2066" max="2066" width="9.140625" style="200" customWidth="1"/>
    <col min="2067" max="2074" width="0" style="200" hidden="1" customWidth="1"/>
    <col min="2075" max="2075" width="14.7109375" style="200" customWidth="1"/>
    <col min="2076" max="2076" width="9.140625" style="200"/>
    <col min="2077" max="2077" width="12" style="200" customWidth="1"/>
    <col min="2078" max="2304" width="9.140625" style="200"/>
    <col min="2305" max="2305" width="7.140625" style="200" customWidth="1"/>
    <col min="2306" max="2306" width="62.42578125" style="200" customWidth="1"/>
    <col min="2307" max="2314" width="0" style="200" hidden="1" customWidth="1"/>
    <col min="2315" max="2320" width="16.7109375" style="200" customWidth="1"/>
    <col min="2321" max="2321" width="15.140625" style="200" customWidth="1"/>
    <col min="2322" max="2322" width="9.140625" style="200" customWidth="1"/>
    <col min="2323" max="2330" width="0" style="200" hidden="1" customWidth="1"/>
    <col min="2331" max="2331" width="14.7109375" style="200" customWidth="1"/>
    <col min="2332" max="2332" width="9.140625" style="200"/>
    <col min="2333" max="2333" width="12" style="200" customWidth="1"/>
    <col min="2334" max="2560" width="9.140625" style="200"/>
    <col min="2561" max="2561" width="7.140625" style="200" customWidth="1"/>
    <col min="2562" max="2562" width="62.42578125" style="200" customWidth="1"/>
    <col min="2563" max="2570" width="0" style="200" hidden="1" customWidth="1"/>
    <col min="2571" max="2576" width="16.7109375" style="200" customWidth="1"/>
    <col min="2577" max="2577" width="15.140625" style="200" customWidth="1"/>
    <col min="2578" max="2578" width="9.140625" style="200" customWidth="1"/>
    <col min="2579" max="2586" width="0" style="200" hidden="1" customWidth="1"/>
    <col min="2587" max="2587" width="14.7109375" style="200" customWidth="1"/>
    <col min="2588" max="2588" width="9.140625" style="200"/>
    <col min="2589" max="2589" width="12" style="200" customWidth="1"/>
    <col min="2590" max="2816" width="9.140625" style="200"/>
    <col min="2817" max="2817" width="7.140625" style="200" customWidth="1"/>
    <col min="2818" max="2818" width="62.42578125" style="200" customWidth="1"/>
    <col min="2819" max="2826" width="0" style="200" hidden="1" customWidth="1"/>
    <col min="2827" max="2832" width="16.7109375" style="200" customWidth="1"/>
    <col min="2833" max="2833" width="15.140625" style="200" customWidth="1"/>
    <col min="2834" max="2834" width="9.140625" style="200" customWidth="1"/>
    <col min="2835" max="2842" width="0" style="200" hidden="1" customWidth="1"/>
    <col min="2843" max="2843" width="14.7109375" style="200" customWidth="1"/>
    <col min="2844" max="2844" width="9.140625" style="200"/>
    <col min="2845" max="2845" width="12" style="200" customWidth="1"/>
    <col min="2846" max="3072" width="9.140625" style="200"/>
    <col min="3073" max="3073" width="7.140625" style="200" customWidth="1"/>
    <col min="3074" max="3074" width="62.42578125" style="200" customWidth="1"/>
    <col min="3075" max="3082" width="0" style="200" hidden="1" customWidth="1"/>
    <col min="3083" max="3088" width="16.7109375" style="200" customWidth="1"/>
    <col min="3089" max="3089" width="15.140625" style="200" customWidth="1"/>
    <col min="3090" max="3090" width="9.140625" style="200" customWidth="1"/>
    <col min="3091" max="3098" width="0" style="200" hidden="1" customWidth="1"/>
    <col min="3099" max="3099" width="14.7109375" style="200" customWidth="1"/>
    <col min="3100" max="3100" width="9.140625" style="200"/>
    <col min="3101" max="3101" width="12" style="200" customWidth="1"/>
    <col min="3102" max="3328" width="9.140625" style="200"/>
    <col min="3329" max="3329" width="7.140625" style="200" customWidth="1"/>
    <col min="3330" max="3330" width="62.42578125" style="200" customWidth="1"/>
    <col min="3331" max="3338" width="0" style="200" hidden="1" customWidth="1"/>
    <col min="3339" max="3344" width="16.7109375" style="200" customWidth="1"/>
    <col min="3345" max="3345" width="15.140625" style="200" customWidth="1"/>
    <col min="3346" max="3346" width="9.140625" style="200" customWidth="1"/>
    <col min="3347" max="3354" width="0" style="200" hidden="1" customWidth="1"/>
    <col min="3355" max="3355" width="14.7109375" style="200" customWidth="1"/>
    <col min="3356" max="3356" width="9.140625" style="200"/>
    <col min="3357" max="3357" width="12" style="200" customWidth="1"/>
    <col min="3358" max="3584" width="9.140625" style="200"/>
    <col min="3585" max="3585" width="7.140625" style="200" customWidth="1"/>
    <col min="3586" max="3586" width="62.42578125" style="200" customWidth="1"/>
    <col min="3587" max="3594" width="0" style="200" hidden="1" customWidth="1"/>
    <col min="3595" max="3600" width="16.7109375" style="200" customWidth="1"/>
    <col min="3601" max="3601" width="15.140625" style="200" customWidth="1"/>
    <col min="3602" max="3602" width="9.140625" style="200" customWidth="1"/>
    <col min="3603" max="3610" width="0" style="200" hidden="1" customWidth="1"/>
    <col min="3611" max="3611" width="14.7109375" style="200" customWidth="1"/>
    <col min="3612" max="3612" width="9.140625" style="200"/>
    <col min="3613" max="3613" width="12" style="200" customWidth="1"/>
    <col min="3614" max="3840" width="9.140625" style="200"/>
    <col min="3841" max="3841" width="7.140625" style="200" customWidth="1"/>
    <col min="3842" max="3842" width="62.42578125" style="200" customWidth="1"/>
    <col min="3843" max="3850" width="0" style="200" hidden="1" customWidth="1"/>
    <col min="3851" max="3856" width="16.7109375" style="200" customWidth="1"/>
    <col min="3857" max="3857" width="15.140625" style="200" customWidth="1"/>
    <col min="3858" max="3858" width="9.140625" style="200" customWidth="1"/>
    <col min="3859" max="3866" width="0" style="200" hidden="1" customWidth="1"/>
    <col min="3867" max="3867" width="14.7109375" style="200" customWidth="1"/>
    <col min="3868" max="3868" width="9.140625" style="200"/>
    <col min="3869" max="3869" width="12" style="200" customWidth="1"/>
    <col min="3870" max="4096" width="9.140625" style="200"/>
    <col min="4097" max="4097" width="7.140625" style="200" customWidth="1"/>
    <col min="4098" max="4098" width="62.42578125" style="200" customWidth="1"/>
    <col min="4099" max="4106" width="0" style="200" hidden="1" customWidth="1"/>
    <col min="4107" max="4112" width="16.7109375" style="200" customWidth="1"/>
    <col min="4113" max="4113" width="15.140625" style="200" customWidth="1"/>
    <col min="4114" max="4114" width="9.140625" style="200" customWidth="1"/>
    <col min="4115" max="4122" width="0" style="200" hidden="1" customWidth="1"/>
    <col min="4123" max="4123" width="14.7109375" style="200" customWidth="1"/>
    <col min="4124" max="4124" width="9.140625" style="200"/>
    <col min="4125" max="4125" width="12" style="200" customWidth="1"/>
    <col min="4126" max="4352" width="9.140625" style="200"/>
    <col min="4353" max="4353" width="7.140625" style="200" customWidth="1"/>
    <col min="4354" max="4354" width="62.42578125" style="200" customWidth="1"/>
    <col min="4355" max="4362" width="0" style="200" hidden="1" customWidth="1"/>
    <col min="4363" max="4368" width="16.7109375" style="200" customWidth="1"/>
    <col min="4369" max="4369" width="15.140625" style="200" customWidth="1"/>
    <col min="4370" max="4370" width="9.140625" style="200" customWidth="1"/>
    <col min="4371" max="4378" width="0" style="200" hidden="1" customWidth="1"/>
    <col min="4379" max="4379" width="14.7109375" style="200" customWidth="1"/>
    <col min="4380" max="4380" width="9.140625" style="200"/>
    <col min="4381" max="4381" width="12" style="200" customWidth="1"/>
    <col min="4382" max="4608" width="9.140625" style="200"/>
    <col min="4609" max="4609" width="7.140625" style="200" customWidth="1"/>
    <col min="4610" max="4610" width="62.42578125" style="200" customWidth="1"/>
    <col min="4611" max="4618" width="0" style="200" hidden="1" customWidth="1"/>
    <col min="4619" max="4624" width="16.7109375" style="200" customWidth="1"/>
    <col min="4625" max="4625" width="15.140625" style="200" customWidth="1"/>
    <col min="4626" max="4626" width="9.140625" style="200" customWidth="1"/>
    <col min="4627" max="4634" width="0" style="200" hidden="1" customWidth="1"/>
    <col min="4635" max="4635" width="14.7109375" style="200" customWidth="1"/>
    <col min="4636" max="4636" width="9.140625" style="200"/>
    <col min="4637" max="4637" width="12" style="200" customWidth="1"/>
    <col min="4638" max="4864" width="9.140625" style="200"/>
    <col min="4865" max="4865" width="7.140625" style="200" customWidth="1"/>
    <col min="4866" max="4866" width="62.42578125" style="200" customWidth="1"/>
    <col min="4867" max="4874" width="0" style="200" hidden="1" customWidth="1"/>
    <col min="4875" max="4880" width="16.7109375" style="200" customWidth="1"/>
    <col min="4881" max="4881" width="15.140625" style="200" customWidth="1"/>
    <col min="4882" max="4882" width="9.140625" style="200" customWidth="1"/>
    <col min="4883" max="4890" width="0" style="200" hidden="1" customWidth="1"/>
    <col min="4891" max="4891" width="14.7109375" style="200" customWidth="1"/>
    <col min="4892" max="4892" width="9.140625" style="200"/>
    <col min="4893" max="4893" width="12" style="200" customWidth="1"/>
    <col min="4894" max="5120" width="9.140625" style="200"/>
    <col min="5121" max="5121" width="7.140625" style="200" customWidth="1"/>
    <col min="5122" max="5122" width="62.42578125" style="200" customWidth="1"/>
    <col min="5123" max="5130" width="0" style="200" hidden="1" customWidth="1"/>
    <col min="5131" max="5136" width="16.7109375" style="200" customWidth="1"/>
    <col min="5137" max="5137" width="15.140625" style="200" customWidth="1"/>
    <col min="5138" max="5138" width="9.140625" style="200" customWidth="1"/>
    <col min="5139" max="5146" width="0" style="200" hidden="1" customWidth="1"/>
    <col min="5147" max="5147" width="14.7109375" style="200" customWidth="1"/>
    <col min="5148" max="5148" width="9.140625" style="200"/>
    <col min="5149" max="5149" width="12" style="200" customWidth="1"/>
    <col min="5150" max="5376" width="9.140625" style="200"/>
    <col min="5377" max="5377" width="7.140625" style="200" customWidth="1"/>
    <col min="5378" max="5378" width="62.42578125" style="200" customWidth="1"/>
    <col min="5379" max="5386" width="0" style="200" hidden="1" customWidth="1"/>
    <col min="5387" max="5392" width="16.7109375" style="200" customWidth="1"/>
    <col min="5393" max="5393" width="15.140625" style="200" customWidth="1"/>
    <col min="5394" max="5394" width="9.140625" style="200" customWidth="1"/>
    <col min="5395" max="5402" width="0" style="200" hidden="1" customWidth="1"/>
    <col min="5403" max="5403" width="14.7109375" style="200" customWidth="1"/>
    <col min="5404" max="5404" width="9.140625" style="200"/>
    <col min="5405" max="5405" width="12" style="200" customWidth="1"/>
    <col min="5406" max="5632" width="9.140625" style="200"/>
    <col min="5633" max="5633" width="7.140625" style="200" customWidth="1"/>
    <col min="5634" max="5634" width="62.42578125" style="200" customWidth="1"/>
    <col min="5635" max="5642" width="0" style="200" hidden="1" customWidth="1"/>
    <col min="5643" max="5648" width="16.7109375" style="200" customWidth="1"/>
    <col min="5649" max="5649" width="15.140625" style="200" customWidth="1"/>
    <col min="5650" max="5650" width="9.140625" style="200" customWidth="1"/>
    <col min="5651" max="5658" width="0" style="200" hidden="1" customWidth="1"/>
    <col min="5659" max="5659" width="14.7109375" style="200" customWidth="1"/>
    <col min="5660" max="5660" width="9.140625" style="200"/>
    <col min="5661" max="5661" width="12" style="200" customWidth="1"/>
    <col min="5662" max="5888" width="9.140625" style="200"/>
    <col min="5889" max="5889" width="7.140625" style="200" customWidth="1"/>
    <col min="5890" max="5890" width="62.42578125" style="200" customWidth="1"/>
    <col min="5891" max="5898" width="0" style="200" hidden="1" customWidth="1"/>
    <col min="5899" max="5904" width="16.7109375" style="200" customWidth="1"/>
    <col min="5905" max="5905" width="15.140625" style="200" customWidth="1"/>
    <col min="5906" max="5906" width="9.140625" style="200" customWidth="1"/>
    <col min="5907" max="5914" width="0" style="200" hidden="1" customWidth="1"/>
    <col min="5915" max="5915" width="14.7109375" style="200" customWidth="1"/>
    <col min="5916" max="5916" width="9.140625" style="200"/>
    <col min="5917" max="5917" width="12" style="200" customWidth="1"/>
    <col min="5918" max="6144" width="9.140625" style="200"/>
    <col min="6145" max="6145" width="7.140625" style="200" customWidth="1"/>
    <col min="6146" max="6146" width="62.42578125" style="200" customWidth="1"/>
    <col min="6147" max="6154" width="0" style="200" hidden="1" customWidth="1"/>
    <col min="6155" max="6160" width="16.7109375" style="200" customWidth="1"/>
    <col min="6161" max="6161" width="15.140625" style="200" customWidth="1"/>
    <col min="6162" max="6162" width="9.140625" style="200" customWidth="1"/>
    <col min="6163" max="6170" width="0" style="200" hidden="1" customWidth="1"/>
    <col min="6171" max="6171" width="14.7109375" style="200" customWidth="1"/>
    <col min="6172" max="6172" width="9.140625" style="200"/>
    <col min="6173" max="6173" width="12" style="200" customWidth="1"/>
    <col min="6174" max="6400" width="9.140625" style="200"/>
    <col min="6401" max="6401" width="7.140625" style="200" customWidth="1"/>
    <col min="6402" max="6402" width="62.42578125" style="200" customWidth="1"/>
    <col min="6403" max="6410" width="0" style="200" hidden="1" customWidth="1"/>
    <col min="6411" max="6416" width="16.7109375" style="200" customWidth="1"/>
    <col min="6417" max="6417" width="15.140625" style="200" customWidth="1"/>
    <col min="6418" max="6418" width="9.140625" style="200" customWidth="1"/>
    <col min="6419" max="6426" width="0" style="200" hidden="1" customWidth="1"/>
    <col min="6427" max="6427" width="14.7109375" style="200" customWidth="1"/>
    <col min="6428" max="6428" width="9.140625" style="200"/>
    <col min="6429" max="6429" width="12" style="200" customWidth="1"/>
    <col min="6430" max="6656" width="9.140625" style="200"/>
    <col min="6657" max="6657" width="7.140625" style="200" customWidth="1"/>
    <col min="6658" max="6658" width="62.42578125" style="200" customWidth="1"/>
    <col min="6659" max="6666" width="0" style="200" hidden="1" customWidth="1"/>
    <col min="6667" max="6672" width="16.7109375" style="200" customWidth="1"/>
    <col min="6673" max="6673" width="15.140625" style="200" customWidth="1"/>
    <col min="6674" max="6674" width="9.140625" style="200" customWidth="1"/>
    <col min="6675" max="6682" width="0" style="200" hidden="1" customWidth="1"/>
    <col min="6683" max="6683" width="14.7109375" style="200" customWidth="1"/>
    <col min="6684" max="6684" width="9.140625" style="200"/>
    <col min="6685" max="6685" width="12" style="200" customWidth="1"/>
    <col min="6686" max="6912" width="9.140625" style="200"/>
    <col min="6913" max="6913" width="7.140625" style="200" customWidth="1"/>
    <col min="6914" max="6914" width="62.42578125" style="200" customWidth="1"/>
    <col min="6915" max="6922" width="0" style="200" hidden="1" customWidth="1"/>
    <col min="6923" max="6928" width="16.7109375" style="200" customWidth="1"/>
    <col min="6929" max="6929" width="15.140625" style="200" customWidth="1"/>
    <col min="6930" max="6930" width="9.140625" style="200" customWidth="1"/>
    <col min="6931" max="6938" width="0" style="200" hidden="1" customWidth="1"/>
    <col min="6939" max="6939" width="14.7109375" style="200" customWidth="1"/>
    <col min="6940" max="6940" width="9.140625" style="200"/>
    <col min="6941" max="6941" width="12" style="200" customWidth="1"/>
    <col min="6942" max="7168" width="9.140625" style="200"/>
    <col min="7169" max="7169" width="7.140625" style="200" customWidth="1"/>
    <col min="7170" max="7170" width="62.42578125" style="200" customWidth="1"/>
    <col min="7171" max="7178" width="0" style="200" hidden="1" customWidth="1"/>
    <col min="7179" max="7184" width="16.7109375" style="200" customWidth="1"/>
    <col min="7185" max="7185" width="15.140625" style="200" customWidth="1"/>
    <col min="7186" max="7186" width="9.140625" style="200" customWidth="1"/>
    <col min="7187" max="7194" width="0" style="200" hidden="1" customWidth="1"/>
    <col min="7195" max="7195" width="14.7109375" style="200" customWidth="1"/>
    <col min="7196" max="7196" width="9.140625" style="200"/>
    <col min="7197" max="7197" width="12" style="200" customWidth="1"/>
    <col min="7198" max="7424" width="9.140625" style="200"/>
    <col min="7425" max="7425" width="7.140625" style="200" customWidth="1"/>
    <col min="7426" max="7426" width="62.42578125" style="200" customWidth="1"/>
    <col min="7427" max="7434" width="0" style="200" hidden="1" customWidth="1"/>
    <col min="7435" max="7440" width="16.7109375" style="200" customWidth="1"/>
    <col min="7441" max="7441" width="15.140625" style="200" customWidth="1"/>
    <col min="7442" max="7442" width="9.140625" style="200" customWidth="1"/>
    <col min="7443" max="7450" width="0" style="200" hidden="1" customWidth="1"/>
    <col min="7451" max="7451" width="14.7109375" style="200" customWidth="1"/>
    <col min="7452" max="7452" width="9.140625" style="200"/>
    <col min="7453" max="7453" width="12" style="200" customWidth="1"/>
    <col min="7454" max="7680" width="9.140625" style="200"/>
    <col min="7681" max="7681" width="7.140625" style="200" customWidth="1"/>
    <col min="7682" max="7682" width="62.42578125" style="200" customWidth="1"/>
    <col min="7683" max="7690" width="0" style="200" hidden="1" customWidth="1"/>
    <col min="7691" max="7696" width="16.7109375" style="200" customWidth="1"/>
    <col min="7697" max="7697" width="15.140625" style="200" customWidth="1"/>
    <col min="7698" max="7698" width="9.140625" style="200" customWidth="1"/>
    <col min="7699" max="7706" width="0" style="200" hidden="1" customWidth="1"/>
    <col min="7707" max="7707" width="14.7109375" style="200" customWidth="1"/>
    <col min="7708" max="7708" width="9.140625" style="200"/>
    <col min="7709" max="7709" width="12" style="200" customWidth="1"/>
    <col min="7710" max="7936" width="9.140625" style="200"/>
    <col min="7937" max="7937" width="7.140625" style="200" customWidth="1"/>
    <col min="7938" max="7938" width="62.42578125" style="200" customWidth="1"/>
    <col min="7939" max="7946" width="0" style="200" hidden="1" customWidth="1"/>
    <col min="7947" max="7952" width="16.7109375" style="200" customWidth="1"/>
    <col min="7953" max="7953" width="15.140625" style="200" customWidth="1"/>
    <col min="7954" max="7954" width="9.140625" style="200" customWidth="1"/>
    <col min="7955" max="7962" width="0" style="200" hidden="1" customWidth="1"/>
    <col min="7963" max="7963" width="14.7109375" style="200" customWidth="1"/>
    <col min="7964" max="7964" width="9.140625" style="200"/>
    <col min="7965" max="7965" width="12" style="200" customWidth="1"/>
    <col min="7966" max="8192" width="9.140625" style="200"/>
    <col min="8193" max="8193" width="7.140625" style="200" customWidth="1"/>
    <col min="8194" max="8194" width="62.42578125" style="200" customWidth="1"/>
    <col min="8195" max="8202" width="0" style="200" hidden="1" customWidth="1"/>
    <col min="8203" max="8208" width="16.7109375" style="200" customWidth="1"/>
    <col min="8209" max="8209" width="15.140625" style="200" customWidth="1"/>
    <col min="8210" max="8210" width="9.140625" style="200" customWidth="1"/>
    <col min="8211" max="8218" width="0" style="200" hidden="1" customWidth="1"/>
    <col min="8219" max="8219" width="14.7109375" style="200" customWidth="1"/>
    <col min="8220" max="8220" width="9.140625" style="200"/>
    <col min="8221" max="8221" width="12" style="200" customWidth="1"/>
    <col min="8222" max="8448" width="9.140625" style="200"/>
    <col min="8449" max="8449" width="7.140625" style="200" customWidth="1"/>
    <col min="8450" max="8450" width="62.42578125" style="200" customWidth="1"/>
    <col min="8451" max="8458" width="0" style="200" hidden="1" customWidth="1"/>
    <col min="8459" max="8464" width="16.7109375" style="200" customWidth="1"/>
    <col min="8465" max="8465" width="15.140625" style="200" customWidth="1"/>
    <col min="8466" max="8466" width="9.140625" style="200" customWidth="1"/>
    <col min="8467" max="8474" width="0" style="200" hidden="1" customWidth="1"/>
    <col min="8475" max="8475" width="14.7109375" style="200" customWidth="1"/>
    <col min="8476" max="8476" width="9.140625" style="200"/>
    <col min="8477" max="8477" width="12" style="200" customWidth="1"/>
    <col min="8478" max="8704" width="9.140625" style="200"/>
    <col min="8705" max="8705" width="7.140625" style="200" customWidth="1"/>
    <col min="8706" max="8706" width="62.42578125" style="200" customWidth="1"/>
    <col min="8707" max="8714" width="0" style="200" hidden="1" customWidth="1"/>
    <col min="8715" max="8720" width="16.7109375" style="200" customWidth="1"/>
    <col min="8721" max="8721" width="15.140625" style="200" customWidth="1"/>
    <col min="8722" max="8722" width="9.140625" style="200" customWidth="1"/>
    <col min="8723" max="8730" width="0" style="200" hidden="1" customWidth="1"/>
    <col min="8731" max="8731" width="14.7109375" style="200" customWidth="1"/>
    <col min="8732" max="8732" width="9.140625" style="200"/>
    <col min="8733" max="8733" width="12" style="200" customWidth="1"/>
    <col min="8734" max="8960" width="9.140625" style="200"/>
    <col min="8961" max="8961" width="7.140625" style="200" customWidth="1"/>
    <col min="8962" max="8962" width="62.42578125" style="200" customWidth="1"/>
    <col min="8963" max="8970" width="0" style="200" hidden="1" customWidth="1"/>
    <col min="8971" max="8976" width="16.7109375" style="200" customWidth="1"/>
    <col min="8977" max="8977" width="15.140625" style="200" customWidth="1"/>
    <col min="8978" max="8978" width="9.140625" style="200" customWidth="1"/>
    <col min="8979" max="8986" width="0" style="200" hidden="1" customWidth="1"/>
    <col min="8987" max="8987" width="14.7109375" style="200" customWidth="1"/>
    <col min="8988" max="8988" width="9.140625" style="200"/>
    <col min="8989" max="8989" width="12" style="200" customWidth="1"/>
    <col min="8990" max="9216" width="9.140625" style="200"/>
    <col min="9217" max="9217" width="7.140625" style="200" customWidth="1"/>
    <col min="9218" max="9218" width="62.42578125" style="200" customWidth="1"/>
    <col min="9219" max="9226" width="0" style="200" hidden="1" customWidth="1"/>
    <col min="9227" max="9232" width="16.7109375" style="200" customWidth="1"/>
    <col min="9233" max="9233" width="15.140625" style="200" customWidth="1"/>
    <col min="9234" max="9234" width="9.140625" style="200" customWidth="1"/>
    <col min="9235" max="9242" width="0" style="200" hidden="1" customWidth="1"/>
    <col min="9243" max="9243" width="14.7109375" style="200" customWidth="1"/>
    <col min="9244" max="9244" width="9.140625" style="200"/>
    <col min="9245" max="9245" width="12" style="200" customWidth="1"/>
    <col min="9246" max="9472" width="9.140625" style="200"/>
    <col min="9473" max="9473" width="7.140625" style="200" customWidth="1"/>
    <col min="9474" max="9474" width="62.42578125" style="200" customWidth="1"/>
    <col min="9475" max="9482" width="0" style="200" hidden="1" customWidth="1"/>
    <col min="9483" max="9488" width="16.7109375" style="200" customWidth="1"/>
    <col min="9489" max="9489" width="15.140625" style="200" customWidth="1"/>
    <col min="9490" max="9490" width="9.140625" style="200" customWidth="1"/>
    <col min="9491" max="9498" width="0" style="200" hidden="1" customWidth="1"/>
    <col min="9499" max="9499" width="14.7109375" style="200" customWidth="1"/>
    <col min="9500" max="9500" width="9.140625" style="200"/>
    <col min="9501" max="9501" width="12" style="200" customWidth="1"/>
    <col min="9502" max="9728" width="9.140625" style="200"/>
    <col min="9729" max="9729" width="7.140625" style="200" customWidth="1"/>
    <col min="9730" max="9730" width="62.42578125" style="200" customWidth="1"/>
    <col min="9731" max="9738" width="0" style="200" hidden="1" customWidth="1"/>
    <col min="9739" max="9744" width="16.7109375" style="200" customWidth="1"/>
    <col min="9745" max="9745" width="15.140625" style="200" customWidth="1"/>
    <col min="9746" max="9746" width="9.140625" style="200" customWidth="1"/>
    <col min="9747" max="9754" width="0" style="200" hidden="1" customWidth="1"/>
    <col min="9755" max="9755" width="14.7109375" style="200" customWidth="1"/>
    <col min="9756" max="9756" width="9.140625" style="200"/>
    <col min="9757" max="9757" width="12" style="200" customWidth="1"/>
    <col min="9758" max="9984" width="9.140625" style="200"/>
    <col min="9985" max="9985" width="7.140625" style="200" customWidth="1"/>
    <col min="9986" max="9986" width="62.42578125" style="200" customWidth="1"/>
    <col min="9987" max="9994" width="0" style="200" hidden="1" customWidth="1"/>
    <col min="9995" max="10000" width="16.7109375" style="200" customWidth="1"/>
    <col min="10001" max="10001" width="15.140625" style="200" customWidth="1"/>
    <col min="10002" max="10002" width="9.140625" style="200" customWidth="1"/>
    <col min="10003" max="10010" width="0" style="200" hidden="1" customWidth="1"/>
    <col min="10011" max="10011" width="14.7109375" style="200" customWidth="1"/>
    <col min="10012" max="10012" width="9.140625" style="200"/>
    <col min="10013" max="10013" width="12" style="200" customWidth="1"/>
    <col min="10014" max="10240" width="9.140625" style="200"/>
    <col min="10241" max="10241" width="7.140625" style="200" customWidth="1"/>
    <col min="10242" max="10242" width="62.42578125" style="200" customWidth="1"/>
    <col min="10243" max="10250" width="0" style="200" hidden="1" customWidth="1"/>
    <col min="10251" max="10256" width="16.7109375" style="200" customWidth="1"/>
    <col min="10257" max="10257" width="15.140625" style="200" customWidth="1"/>
    <col min="10258" max="10258" width="9.140625" style="200" customWidth="1"/>
    <col min="10259" max="10266" width="0" style="200" hidden="1" customWidth="1"/>
    <col min="10267" max="10267" width="14.7109375" style="200" customWidth="1"/>
    <col min="10268" max="10268" width="9.140625" style="200"/>
    <col min="10269" max="10269" width="12" style="200" customWidth="1"/>
    <col min="10270" max="10496" width="9.140625" style="200"/>
    <col min="10497" max="10497" width="7.140625" style="200" customWidth="1"/>
    <col min="10498" max="10498" width="62.42578125" style="200" customWidth="1"/>
    <col min="10499" max="10506" width="0" style="200" hidden="1" customWidth="1"/>
    <col min="10507" max="10512" width="16.7109375" style="200" customWidth="1"/>
    <col min="10513" max="10513" width="15.140625" style="200" customWidth="1"/>
    <col min="10514" max="10514" width="9.140625" style="200" customWidth="1"/>
    <col min="10515" max="10522" width="0" style="200" hidden="1" customWidth="1"/>
    <col min="10523" max="10523" width="14.7109375" style="200" customWidth="1"/>
    <col min="10524" max="10524" width="9.140625" style="200"/>
    <col min="10525" max="10525" width="12" style="200" customWidth="1"/>
    <col min="10526" max="10752" width="9.140625" style="200"/>
    <col min="10753" max="10753" width="7.140625" style="200" customWidth="1"/>
    <col min="10754" max="10754" width="62.42578125" style="200" customWidth="1"/>
    <col min="10755" max="10762" width="0" style="200" hidden="1" customWidth="1"/>
    <col min="10763" max="10768" width="16.7109375" style="200" customWidth="1"/>
    <col min="10769" max="10769" width="15.140625" style="200" customWidth="1"/>
    <col min="10770" max="10770" width="9.140625" style="200" customWidth="1"/>
    <col min="10771" max="10778" width="0" style="200" hidden="1" customWidth="1"/>
    <col min="10779" max="10779" width="14.7109375" style="200" customWidth="1"/>
    <col min="10780" max="10780" width="9.140625" style="200"/>
    <col min="10781" max="10781" width="12" style="200" customWidth="1"/>
    <col min="10782" max="11008" width="9.140625" style="200"/>
    <col min="11009" max="11009" width="7.140625" style="200" customWidth="1"/>
    <col min="11010" max="11010" width="62.42578125" style="200" customWidth="1"/>
    <col min="11011" max="11018" width="0" style="200" hidden="1" customWidth="1"/>
    <col min="11019" max="11024" width="16.7109375" style="200" customWidth="1"/>
    <col min="11025" max="11025" width="15.140625" style="200" customWidth="1"/>
    <col min="11026" max="11026" width="9.140625" style="200" customWidth="1"/>
    <col min="11027" max="11034" width="0" style="200" hidden="1" customWidth="1"/>
    <col min="11035" max="11035" width="14.7109375" style="200" customWidth="1"/>
    <col min="11036" max="11036" width="9.140625" style="200"/>
    <col min="11037" max="11037" width="12" style="200" customWidth="1"/>
    <col min="11038" max="11264" width="9.140625" style="200"/>
    <col min="11265" max="11265" width="7.140625" style="200" customWidth="1"/>
    <col min="11266" max="11266" width="62.42578125" style="200" customWidth="1"/>
    <col min="11267" max="11274" width="0" style="200" hidden="1" customWidth="1"/>
    <col min="11275" max="11280" width="16.7109375" style="200" customWidth="1"/>
    <col min="11281" max="11281" width="15.140625" style="200" customWidth="1"/>
    <col min="11282" max="11282" width="9.140625" style="200" customWidth="1"/>
    <col min="11283" max="11290" width="0" style="200" hidden="1" customWidth="1"/>
    <col min="11291" max="11291" width="14.7109375" style="200" customWidth="1"/>
    <col min="11292" max="11292" width="9.140625" style="200"/>
    <col min="11293" max="11293" width="12" style="200" customWidth="1"/>
    <col min="11294" max="11520" width="9.140625" style="200"/>
    <col min="11521" max="11521" width="7.140625" style="200" customWidth="1"/>
    <col min="11522" max="11522" width="62.42578125" style="200" customWidth="1"/>
    <col min="11523" max="11530" width="0" style="200" hidden="1" customWidth="1"/>
    <col min="11531" max="11536" width="16.7109375" style="200" customWidth="1"/>
    <col min="11537" max="11537" width="15.140625" style="200" customWidth="1"/>
    <col min="11538" max="11538" width="9.140625" style="200" customWidth="1"/>
    <col min="11539" max="11546" width="0" style="200" hidden="1" customWidth="1"/>
    <col min="11547" max="11547" width="14.7109375" style="200" customWidth="1"/>
    <col min="11548" max="11548" width="9.140625" style="200"/>
    <col min="11549" max="11549" width="12" style="200" customWidth="1"/>
    <col min="11550" max="11776" width="9.140625" style="200"/>
    <col min="11777" max="11777" width="7.140625" style="200" customWidth="1"/>
    <col min="11778" max="11778" width="62.42578125" style="200" customWidth="1"/>
    <col min="11779" max="11786" width="0" style="200" hidden="1" customWidth="1"/>
    <col min="11787" max="11792" width="16.7109375" style="200" customWidth="1"/>
    <col min="11793" max="11793" width="15.140625" style="200" customWidth="1"/>
    <col min="11794" max="11794" width="9.140625" style="200" customWidth="1"/>
    <col min="11795" max="11802" width="0" style="200" hidden="1" customWidth="1"/>
    <col min="11803" max="11803" width="14.7109375" style="200" customWidth="1"/>
    <col min="11804" max="11804" width="9.140625" style="200"/>
    <col min="11805" max="11805" width="12" style="200" customWidth="1"/>
    <col min="11806" max="12032" width="9.140625" style="200"/>
    <col min="12033" max="12033" width="7.140625" style="200" customWidth="1"/>
    <col min="12034" max="12034" width="62.42578125" style="200" customWidth="1"/>
    <col min="12035" max="12042" width="0" style="200" hidden="1" customWidth="1"/>
    <col min="12043" max="12048" width="16.7109375" style="200" customWidth="1"/>
    <col min="12049" max="12049" width="15.140625" style="200" customWidth="1"/>
    <col min="12050" max="12050" width="9.140625" style="200" customWidth="1"/>
    <col min="12051" max="12058" width="0" style="200" hidden="1" customWidth="1"/>
    <col min="12059" max="12059" width="14.7109375" style="200" customWidth="1"/>
    <col min="12060" max="12060" width="9.140625" style="200"/>
    <col min="12061" max="12061" width="12" style="200" customWidth="1"/>
    <col min="12062" max="12288" width="9.140625" style="200"/>
    <col min="12289" max="12289" width="7.140625" style="200" customWidth="1"/>
    <col min="12290" max="12290" width="62.42578125" style="200" customWidth="1"/>
    <col min="12291" max="12298" width="0" style="200" hidden="1" customWidth="1"/>
    <col min="12299" max="12304" width="16.7109375" style="200" customWidth="1"/>
    <col min="12305" max="12305" width="15.140625" style="200" customWidth="1"/>
    <col min="12306" max="12306" width="9.140625" style="200" customWidth="1"/>
    <col min="12307" max="12314" width="0" style="200" hidden="1" customWidth="1"/>
    <col min="12315" max="12315" width="14.7109375" style="200" customWidth="1"/>
    <col min="12316" max="12316" width="9.140625" style="200"/>
    <col min="12317" max="12317" width="12" style="200" customWidth="1"/>
    <col min="12318" max="12544" width="9.140625" style="200"/>
    <col min="12545" max="12545" width="7.140625" style="200" customWidth="1"/>
    <col min="12546" max="12546" width="62.42578125" style="200" customWidth="1"/>
    <col min="12547" max="12554" width="0" style="200" hidden="1" customWidth="1"/>
    <col min="12555" max="12560" width="16.7109375" style="200" customWidth="1"/>
    <col min="12561" max="12561" width="15.140625" style="200" customWidth="1"/>
    <col min="12562" max="12562" width="9.140625" style="200" customWidth="1"/>
    <col min="12563" max="12570" width="0" style="200" hidden="1" customWidth="1"/>
    <col min="12571" max="12571" width="14.7109375" style="200" customWidth="1"/>
    <col min="12572" max="12572" width="9.140625" style="200"/>
    <col min="12573" max="12573" width="12" style="200" customWidth="1"/>
    <col min="12574" max="12800" width="9.140625" style="200"/>
    <col min="12801" max="12801" width="7.140625" style="200" customWidth="1"/>
    <col min="12802" max="12802" width="62.42578125" style="200" customWidth="1"/>
    <col min="12803" max="12810" width="0" style="200" hidden="1" customWidth="1"/>
    <col min="12811" max="12816" width="16.7109375" style="200" customWidth="1"/>
    <col min="12817" max="12817" width="15.140625" style="200" customWidth="1"/>
    <col min="12818" max="12818" width="9.140625" style="200" customWidth="1"/>
    <col min="12819" max="12826" width="0" style="200" hidden="1" customWidth="1"/>
    <col min="12827" max="12827" width="14.7109375" style="200" customWidth="1"/>
    <col min="12828" max="12828" width="9.140625" style="200"/>
    <col min="12829" max="12829" width="12" style="200" customWidth="1"/>
    <col min="12830" max="13056" width="9.140625" style="200"/>
    <col min="13057" max="13057" width="7.140625" style="200" customWidth="1"/>
    <col min="13058" max="13058" width="62.42578125" style="200" customWidth="1"/>
    <col min="13059" max="13066" width="0" style="200" hidden="1" customWidth="1"/>
    <col min="13067" max="13072" width="16.7109375" style="200" customWidth="1"/>
    <col min="13073" max="13073" width="15.140625" style="200" customWidth="1"/>
    <col min="13074" max="13074" width="9.140625" style="200" customWidth="1"/>
    <col min="13075" max="13082" width="0" style="200" hidden="1" customWidth="1"/>
    <col min="13083" max="13083" width="14.7109375" style="200" customWidth="1"/>
    <col min="13084" max="13084" width="9.140625" style="200"/>
    <col min="13085" max="13085" width="12" style="200" customWidth="1"/>
    <col min="13086" max="13312" width="9.140625" style="200"/>
    <col min="13313" max="13313" width="7.140625" style="200" customWidth="1"/>
    <col min="13314" max="13314" width="62.42578125" style="200" customWidth="1"/>
    <col min="13315" max="13322" width="0" style="200" hidden="1" customWidth="1"/>
    <col min="13323" max="13328" width="16.7109375" style="200" customWidth="1"/>
    <col min="13329" max="13329" width="15.140625" style="200" customWidth="1"/>
    <col min="13330" max="13330" width="9.140625" style="200" customWidth="1"/>
    <col min="13331" max="13338" width="0" style="200" hidden="1" customWidth="1"/>
    <col min="13339" max="13339" width="14.7109375" style="200" customWidth="1"/>
    <col min="13340" max="13340" width="9.140625" style="200"/>
    <col min="13341" max="13341" width="12" style="200" customWidth="1"/>
    <col min="13342" max="13568" width="9.140625" style="200"/>
    <col min="13569" max="13569" width="7.140625" style="200" customWidth="1"/>
    <col min="13570" max="13570" width="62.42578125" style="200" customWidth="1"/>
    <col min="13571" max="13578" width="0" style="200" hidden="1" customWidth="1"/>
    <col min="13579" max="13584" width="16.7109375" style="200" customWidth="1"/>
    <col min="13585" max="13585" width="15.140625" style="200" customWidth="1"/>
    <col min="13586" max="13586" width="9.140625" style="200" customWidth="1"/>
    <col min="13587" max="13594" width="0" style="200" hidden="1" customWidth="1"/>
    <col min="13595" max="13595" width="14.7109375" style="200" customWidth="1"/>
    <col min="13596" max="13596" width="9.140625" style="200"/>
    <col min="13597" max="13597" width="12" style="200" customWidth="1"/>
    <col min="13598" max="13824" width="9.140625" style="200"/>
    <col min="13825" max="13825" width="7.140625" style="200" customWidth="1"/>
    <col min="13826" max="13826" width="62.42578125" style="200" customWidth="1"/>
    <col min="13827" max="13834" width="0" style="200" hidden="1" customWidth="1"/>
    <col min="13835" max="13840" width="16.7109375" style="200" customWidth="1"/>
    <col min="13841" max="13841" width="15.140625" style="200" customWidth="1"/>
    <col min="13842" max="13842" width="9.140625" style="200" customWidth="1"/>
    <col min="13843" max="13850" width="0" style="200" hidden="1" customWidth="1"/>
    <col min="13851" max="13851" width="14.7109375" style="200" customWidth="1"/>
    <col min="13852" max="13852" width="9.140625" style="200"/>
    <col min="13853" max="13853" width="12" style="200" customWidth="1"/>
    <col min="13854" max="14080" width="9.140625" style="200"/>
    <col min="14081" max="14081" width="7.140625" style="200" customWidth="1"/>
    <col min="14082" max="14082" width="62.42578125" style="200" customWidth="1"/>
    <col min="14083" max="14090" width="0" style="200" hidden="1" customWidth="1"/>
    <col min="14091" max="14096" width="16.7109375" style="200" customWidth="1"/>
    <col min="14097" max="14097" width="15.140625" style="200" customWidth="1"/>
    <col min="14098" max="14098" width="9.140625" style="200" customWidth="1"/>
    <col min="14099" max="14106" width="0" style="200" hidden="1" customWidth="1"/>
    <col min="14107" max="14107" width="14.7109375" style="200" customWidth="1"/>
    <col min="14108" max="14108" width="9.140625" style="200"/>
    <col min="14109" max="14109" width="12" style="200" customWidth="1"/>
    <col min="14110" max="14336" width="9.140625" style="200"/>
    <col min="14337" max="14337" width="7.140625" style="200" customWidth="1"/>
    <col min="14338" max="14338" width="62.42578125" style="200" customWidth="1"/>
    <col min="14339" max="14346" width="0" style="200" hidden="1" customWidth="1"/>
    <col min="14347" max="14352" width="16.7109375" style="200" customWidth="1"/>
    <col min="14353" max="14353" width="15.140625" style="200" customWidth="1"/>
    <col min="14354" max="14354" width="9.140625" style="200" customWidth="1"/>
    <col min="14355" max="14362" width="0" style="200" hidden="1" customWidth="1"/>
    <col min="14363" max="14363" width="14.7109375" style="200" customWidth="1"/>
    <col min="14364" max="14364" width="9.140625" style="200"/>
    <col min="14365" max="14365" width="12" style="200" customWidth="1"/>
    <col min="14366" max="14592" width="9.140625" style="200"/>
    <col min="14593" max="14593" width="7.140625" style="200" customWidth="1"/>
    <col min="14594" max="14594" width="62.42578125" style="200" customWidth="1"/>
    <col min="14595" max="14602" width="0" style="200" hidden="1" customWidth="1"/>
    <col min="14603" max="14608" width="16.7109375" style="200" customWidth="1"/>
    <col min="14609" max="14609" width="15.140625" style="200" customWidth="1"/>
    <col min="14610" max="14610" width="9.140625" style="200" customWidth="1"/>
    <col min="14611" max="14618" width="0" style="200" hidden="1" customWidth="1"/>
    <col min="14619" max="14619" width="14.7109375" style="200" customWidth="1"/>
    <col min="14620" max="14620" width="9.140625" style="200"/>
    <col min="14621" max="14621" width="12" style="200" customWidth="1"/>
    <col min="14622" max="14848" width="9.140625" style="200"/>
    <col min="14849" max="14849" width="7.140625" style="200" customWidth="1"/>
    <col min="14850" max="14850" width="62.42578125" style="200" customWidth="1"/>
    <col min="14851" max="14858" width="0" style="200" hidden="1" customWidth="1"/>
    <col min="14859" max="14864" width="16.7109375" style="200" customWidth="1"/>
    <col min="14865" max="14865" width="15.140625" style="200" customWidth="1"/>
    <col min="14866" max="14866" width="9.140625" style="200" customWidth="1"/>
    <col min="14867" max="14874" width="0" style="200" hidden="1" customWidth="1"/>
    <col min="14875" max="14875" width="14.7109375" style="200" customWidth="1"/>
    <col min="14876" max="14876" width="9.140625" style="200"/>
    <col min="14877" max="14877" width="12" style="200" customWidth="1"/>
    <col min="14878" max="15104" width="9.140625" style="200"/>
    <col min="15105" max="15105" width="7.140625" style="200" customWidth="1"/>
    <col min="15106" max="15106" width="62.42578125" style="200" customWidth="1"/>
    <col min="15107" max="15114" width="0" style="200" hidden="1" customWidth="1"/>
    <col min="15115" max="15120" width="16.7109375" style="200" customWidth="1"/>
    <col min="15121" max="15121" width="15.140625" style="200" customWidth="1"/>
    <col min="15122" max="15122" width="9.140625" style="200" customWidth="1"/>
    <col min="15123" max="15130" width="0" style="200" hidden="1" customWidth="1"/>
    <col min="15131" max="15131" width="14.7109375" style="200" customWidth="1"/>
    <col min="15132" max="15132" width="9.140625" style="200"/>
    <col min="15133" max="15133" width="12" style="200" customWidth="1"/>
    <col min="15134" max="15360" width="9.140625" style="200"/>
    <col min="15361" max="15361" width="7.140625" style="200" customWidth="1"/>
    <col min="15362" max="15362" width="62.42578125" style="200" customWidth="1"/>
    <col min="15363" max="15370" width="0" style="200" hidden="1" customWidth="1"/>
    <col min="15371" max="15376" width="16.7109375" style="200" customWidth="1"/>
    <col min="15377" max="15377" width="15.140625" style="200" customWidth="1"/>
    <col min="15378" max="15378" width="9.140625" style="200" customWidth="1"/>
    <col min="15379" max="15386" width="0" style="200" hidden="1" customWidth="1"/>
    <col min="15387" max="15387" width="14.7109375" style="200" customWidth="1"/>
    <col min="15388" max="15388" width="9.140625" style="200"/>
    <col min="15389" max="15389" width="12" style="200" customWidth="1"/>
    <col min="15390" max="15616" width="9.140625" style="200"/>
    <col min="15617" max="15617" width="7.140625" style="200" customWidth="1"/>
    <col min="15618" max="15618" width="62.42578125" style="200" customWidth="1"/>
    <col min="15619" max="15626" width="0" style="200" hidden="1" customWidth="1"/>
    <col min="15627" max="15632" width="16.7109375" style="200" customWidth="1"/>
    <col min="15633" max="15633" width="15.140625" style="200" customWidth="1"/>
    <col min="15634" max="15634" width="9.140625" style="200" customWidth="1"/>
    <col min="15635" max="15642" width="0" style="200" hidden="1" customWidth="1"/>
    <col min="15643" max="15643" width="14.7109375" style="200" customWidth="1"/>
    <col min="15644" max="15644" width="9.140625" style="200"/>
    <col min="15645" max="15645" width="12" style="200" customWidth="1"/>
    <col min="15646" max="15872" width="9.140625" style="200"/>
    <col min="15873" max="15873" width="7.140625" style="200" customWidth="1"/>
    <col min="15874" max="15874" width="62.42578125" style="200" customWidth="1"/>
    <col min="15875" max="15882" width="0" style="200" hidden="1" customWidth="1"/>
    <col min="15883" max="15888" width="16.7109375" style="200" customWidth="1"/>
    <col min="15889" max="15889" width="15.140625" style="200" customWidth="1"/>
    <col min="15890" max="15890" width="9.140625" style="200" customWidth="1"/>
    <col min="15891" max="15898" width="0" style="200" hidden="1" customWidth="1"/>
    <col min="15899" max="15899" width="14.7109375" style="200" customWidth="1"/>
    <col min="15900" max="15900" width="9.140625" style="200"/>
    <col min="15901" max="15901" width="12" style="200" customWidth="1"/>
    <col min="15902" max="16128" width="9.140625" style="200"/>
    <col min="16129" max="16129" width="7.140625" style="200" customWidth="1"/>
    <col min="16130" max="16130" width="62.42578125" style="200" customWidth="1"/>
    <col min="16131" max="16138" width="0" style="200" hidden="1" customWidth="1"/>
    <col min="16139" max="16144" width="16.7109375" style="200" customWidth="1"/>
    <col min="16145" max="16145" width="15.140625" style="200" customWidth="1"/>
    <col min="16146" max="16146" width="9.140625" style="200" customWidth="1"/>
    <col min="16147" max="16154" width="0" style="200" hidden="1" customWidth="1"/>
    <col min="16155" max="16155" width="14.7109375" style="200" customWidth="1"/>
    <col min="16156" max="16156" width="9.140625" style="200"/>
    <col min="16157" max="16157" width="12" style="200" customWidth="1"/>
    <col min="16158" max="16384" width="9.140625" style="200"/>
  </cols>
  <sheetData>
    <row r="1" spans="1:256" s="203" customFormat="1" ht="18.75" customHeight="1">
      <c r="A1" s="260" t="s">
        <v>428</v>
      </c>
      <c r="B1" s="260"/>
      <c r="C1" s="260"/>
      <c r="D1" s="260"/>
      <c r="E1" s="260"/>
      <c r="F1" s="260"/>
      <c r="G1" s="260"/>
      <c r="H1" s="260"/>
      <c r="I1" s="260"/>
      <c r="J1" s="260"/>
      <c r="K1" s="260"/>
      <c r="L1" s="260"/>
      <c r="M1" s="260"/>
      <c r="N1" s="260"/>
      <c r="O1" s="260"/>
      <c r="P1" s="260"/>
      <c r="Q1" s="260"/>
      <c r="R1" s="202"/>
      <c r="S1" s="202"/>
      <c r="T1" s="202"/>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row>
    <row r="2" spans="1:256" s="203" customFormat="1" ht="19.5" customHeight="1">
      <c r="A2" s="261" t="s">
        <v>426</v>
      </c>
      <c r="B2" s="261"/>
      <c r="C2" s="261"/>
      <c r="D2" s="261"/>
      <c r="E2" s="261"/>
      <c r="F2" s="261"/>
      <c r="G2" s="261"/>
      <c r="H2" s="261"/>
      <c r="I2" s="261"/>
      <c r="J2" s="261"/>
      <c r="K2" s="261"/>
      <c r="L2" s="261"/>
      <c r="M2" s="261"/>
      <c r="N2" s="261"/>
      <c r="O2" s="261"/>
      <c r="P2" s="261"/>
      <c r="Q2" s="261"/>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row>
    <row r="3" spans="1:256" s="203" customFormat="1" ht="15.75">
      <c r="A3" s="262" t="s">
        <v>427</v>
      </c>
      <c r="B3" s="262"/>
      <c r="C3" s="262"/>
      <c r="D3" s="262"/>
      <c r="E3" s="262"/>
      <c r="F3" s="262"/>
      <c r="G3" s="262"/>
      <c r="H3" s="262"/>
      <c r="I3" s="262"/>
      <c r="J3" s="262"/>
      <c r="K3" s="262"/>
      <c r="L3" s="262"/>
      <c r="M3" s="262"/>
      <c r="N3" s="262"/>
      <c r="O3" s="262"/>
      <c r="P3" s="262"/>
      <c r="Q3" s="262"/>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5"/>
      <c r="FY3" s="205"/>
      <c r="FZ3" s="205"/>
      <c r="GA3" s="205"/>
      <c r="GB3" s="205"/>
      <c r="GC3" s="205"/>
      <c r="GD3" s="205"/>
      <c r="GE3" s="205"/>
      <c r="GF3" s="205"/>
      <c r="GG3" s="205"/>
      <c r="GH3" s="205"/>
      <c r="GI3" s="205"/>
      <c r="GJ3" s="205"/>
      <c r="GK3" s="205"/>
      <c r="GL3" s="205"/>
      <c r="GM3" s="205"/>
      <c r="GN3" s="205"/>
      <c r="GO3" s="205"/>
      <c r="GP3" s="205"/>
      <c r="GQ3" s="205"/>
      <c r="GR3" s="205"/>
      <c r="GS3" s="205"/>
      <c r="GT3" s="205"/>
      <c r="GU3" s="205"/>
      <c r="GV3" s="205"/>
      <c r="GW3" s="205"/>
      <c r="GX3" s="205"/>
      <c r="GY3" s="205"/>
      <c r="GZ3" s="205"/>
      <c r="HA3" s="205"/>
      <c r="HB3" s="205"/>
      <c r="HC3" s="205"/>
      <c r="HD3" s="205"/>
      <c r="HE3" s="205"/>
      <c r="HF3" s="205"/>
      <c r="HG3" s="205"/>
      <c r="HH3" s="205"/>
      <c r="HI3" s="205"/>
      <c r="HJ3" s="205"/>
      <c r="HK3" s="205"/>
      <c r="HL3" s="205"/>
      <c r="HM3" s="205"/>
      <c r="HN3" s="205"/>
      <c r="HO3" s="205"/>
      <c r="HP3" s="205"/>
      <c r="HQ3" s="205"/>
      <c r="HR3" s="205"/>
      <c r="HS3" s="205"/>
      <c r="HT3" s="205"/>
      <c r="HU3" s="205"/>
      <c r="HV3" s="205"/>
      <c r="HW3" s="205"/>
      <c r="HX3" s="205"/>
      <c r="HY3" s="205"/>
      <c r="HZ3" s="205"/>
      <c r="IA3" s="205"/>
      <c r="IB3" s="205"/>
      <c r="IC3" s="205"/>
      <c r="ID3" s="205"/>
      <c r="IE3" s="205"/>
      <c r="IF3" s="205"/>
      <c r="IG3" s="205"/>
      <c r="IH3" s="205"/>
      <c r="II3" s="205"/>
      <c r="IJ3" s="205"/>
      <c r="IK3" s="205"/>
      <c r="IL3" s="205"/>
      <c r="IM3" s="205"/>
      <c r="IN3" s="205"/>
      <c r="IO3" s="205"/>
      <c r="IP3" s="205"/>
      <c r="IQ3" s="205"/>
      <c r="IR3" s="205"/>
      <c r="IS3" s="205"/>
      <c r="IT3" s="205"/>
      <c r="IU3" s="205"/>
      <c r="IV3" s="205"/>
    </row>
    <row r="4" spans="1:256" s="203" customFormat="1" ht="21.75" customHeight="1">
      <c r="A4" s="263" t="s">
        <v>395</v>
      </c>
      <c r="B4" s="263"/>
      <c r="C4" s="263"/>
      <c r="D4" s="263"/>
      <c r="E4" s="263"/>
      <c r="F4" s="263"/>
      <c r="G4" s="263"/>
      <c r="H4" s="263"/>
      <c r="I4" s="263"/>
      <c r="J4" s="263"/>
      <c r="K4" s="263"/>
      <c r="L4" s="263"/>
      <c r="M4" s="263"/>
      <c r="N4" s="263"/>
      <c r="O4" s="263"/>
      <c r="P4" s="263"/>
      <c r="Q4" s="263"/>
    </row>
    <row r="5" spans="1:256" s="203" customFormat="1" ht="26.25" customHeight="1">
      <c r="A5" s="264" t="s">
        <v>0</v>
      </c>
      <c r="B5" s="264" t="s">
        <v>396</v>
      </c>
      <c r="C5" s="265" t="s">
        <v>397</v>
      </c>
      <c r="D5" s="266"/>
      <c r="E5" s="266"/>
      <c r="F5" s="266"/>
      <c r="G5" s="266"/>
      <c r="H5" s="266"/>
      <c r="I5" s="266"/>
      <c r="J5" s="267"/>
      <c r="K5" s="264" t="s">
        <v>398</v>
      </c>
      <c r="L5" s="268" t="s">
        <v>388</v>
      </c>
      <c r="M5" s="269"/>
      <c r="N5" s="268" t="s">
        <v>405</v>
      </c>
      <c r="O5" s="269"/>
      <c r="P5" s="270" t="s">
        <v>399</v>
      </c>
      <c r="Q5" s="264" t="s">
        <v>253</v>
      </c>
      <c r="R5" s="259"/>
      <c r="S5" s="259"/>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row>
    <row r="6" spans="1:256" s="203" customFormat="1" ht="59.25" customHeight="1">
      <c r="A6" s="264"/>
      <c r="B6" s="264"/>
      <c r="C6" s="206" t="s">
        <v>400</v>
      </c>
      <c r="D6" s="206" t="s">
        <v>401</v>
      </c>
      <c r="E6" s="264" t="s">
        <v>402</v>
      </c>
      <c r="F6" s="264"/>
      <c r="G6" s="264"/>
      <c r="H6" s="264" t="s">
        <v>403</v>
      </c>
      <c r="I6" s="264"/>
      <c r="J6" s="264"/>
      <c r="K6" s="264"/>
      <c r="L6" s="228" t="s">
        <v>423</v>
      </c>
      <c r="M6" s="228" t="s">
        <v>390</v>
      </c>
      <c r="N6" s="228" t="s">
        <v>424</v>
      </c>
      <c r="O6" s="228" t="s">
        <v>391</v>
      </c>
      <c r="P6" s="271"/>
      <c r="Q6" s="264"/>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c r="GY6" s="207"/>
      <c r="GZ6" s="207"/>
      <c r="HA6" s="207"/>
      <c r="HB6" s="207"/>
      <c r="HC6" s="207"/>
      <c r="HD6" s="207"/>
      <c r="HE6" s="207"/>
      <c r="HF6" s="207"/>
      <c r="HG6" s="207"/>
      <c r="HH6" s="207"/>
      <c r="HI6" s="207"/>
      <c r="HJ6" s="207"/>
      <c r="HK6" s="207"/>
      <c r="HL6" s="207"/>
      <c r="HM6" s="207"/>
      <c r="HN6" s="207"/>
      <c r="HO6" s="207"/>
      <c r="HP6" s="207"/>
      <c r="HQ6" s="207"/>
      <c r="HR6" s="207"/>
      <c r="HS6" s="207"/>
      <c r="HT6" s="207"/>
      <c r="HU6" s="207"/>
      <c r="HV6" s="207"/>
      <c r="HW6" s="207"/>
      <c r="HX6" s="207"/>
      <c r="HY6" s="207"/>
      <c r="HZ6" s="207"/>
      <c r="IA6" s="207"/>
      <c r="IB6" s="207"/>
      <c r="IC6" s="207"/>
      <c r="ID6" s="207"/>
      <c r="IE6" s="207"/>
      <c r="IF6" s="207"/>
      <c r="IG6" s="207"/>
      <c r="IH6" s="207"/>
      <c r="II6" s="207"/>
      <c r="IJ6" s="207"/>
      <c r="IK6" s="207"/>
      <c r="IL6" s="207"/>
      <c r="IM6" s="207"/>
      <c r="IN6" s="207"/>
      <c r="IO6" s="207"/>
      <c r="IP6" s="207"/>
      <c r="IQ6" s="207"/>
      <c r="IR6" s="207"/>
      <c r="IS6" s="207"/>
      <c r="IT6" s="207"/>
      <c r="IU6" s="207"/>
      <c r="IV6" s="207"/>
    </row>
    <row r="7" spans="1:256" s="4" customFormat="1" ht="27" customHeight="1">
      <c r="A7" s="206"/>
      <c r="B7" s="206" t="s">
        <v>404</v>
      </c>
      <c r="C7" s="208" t="e">
        <f>#REF!+#REF!</f>
        <v>#REF!</v>
      </c>
      <c r="D7" s="208" t="e">
        <f>#REF!+#REF!</f>
        <v>#REF!</v>
      </c>
      <c r="E7" s="208" t="e">
        <f>#REF!+#REF!</f>
        <v>#REF!</v>
      </c>
      <c r="F7" s="209" t="e">
        <f>E7/C7*100</f>
        <v>#REF!</v>
      </c>
      <c r="G7" s="209" t="e">
        <f>E7/D7*100</f>
        <v>#REF!</v>
      </c>
      <c r="H7" s="208" t="e">
        <f>#REF!+#REF!</f>
        <v>#REF!</v>
      </c>
      <c r="I7" s="209" t="e">
        <f>H7/C7*100</f>
        <v>#REF!</v>
      </c>
      <c r="J7" s="209" t="e">
        <f>H7/D7*100</f>
        <v>#REF!</v>
      </c>
      <c r="K7" s="208">
        <f>SUM(K8:K10)</f>
        <v>38500.450299999997</v>
      </c>
      <c r="L7" s="229">
        <f t="shared" ref="L7:O7" si="0">SUM(L8:L10)</f>
        <v>14988.811</v>
      </c>
      <c r="M7" s="229">
        <f t="shared" si="0"/>
        <v>122525.24099999999</v>
      </c>
      <c r="N7" s="229">
        <f t="shared" si="0"/>
        <v>28959.246000000003</v>
      </c>
      <c r="O7" s="229">
        <f t="shared" si="0"/>
        <v>116220.577</v>
      </c>
      <c r="P7" s="210">
        <f>N7/K7</f>
        <v>0.7521794102236774</v>
      </c>
      <c r="Q7" s="206"/>
      <c r="R7" s="205"/>
      <c r="S7" s="211"/>
      <c r="T7" s="208" t="e">
        <f>#REF!+#REF!</f>
        <v>#REF!</v>
      </c>
      <c r="U7" s="120" t="e">
        <f>T7/C7*100-100</f>
        <v>#REF!</v>
      </c>
      <c r="V7" s="212" t="e">
        <f>T7/#REF!*100</f>
        <v>#REF!</v>
      </c>
      <c r="W7" s="211"/>
      <c r="X7" s="211"/>
      <c r="Y7" s="205"/>
      <c r="Z7" s="205"/>
      <c r="AA7" s="213"/>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c r="HU7" s="205"/>
      <c r="HV7" s="205"/>
      <c r="HW7" s="205"/>
      <c r="HX7" s="205"/>
      <c r="HY7" s="205"/>
      <c r="HZ7" s="205"/>
      <c r="IA7" s="205"/>
      <c r="IB7" s="205"/>
      <c r="IC7" s="205"/>
      <c r="ID7" s="205"/>
      <c r="IE7" s="205"/>
      <c r="IF7" s="205"/>
      <c r="IG7" s="205"/>
      <c r="IH7" s="205"/>
      <c r="II7" s="205"/>
      <c r="IJ7" s="205"/>
      <c r="IK7" s="205"/>
      <c r="IL7" s="205"/>
      <c r="IM7" s="205"/>
      <c r="IN7" s="205"/>
      <c r="IO7" s="205"/>
      <c r="IP7" s="205"/>
      <c r="IQ7" s="205"/>
      <c r="IR7" s="205"/>
      <c r="IS7" s="205"/>
      <c r="IT7" s="205"/>
      <c r="IU7" s="205"/>
      <c r="IV7" s="205"/>
    </row>
    <row r="8" spans="1:256" s="203" customFormat="1" ht="37.5" customHeight="1">
      <c r="A8" s="16">
        <v>1</v>
      </c>
      <c r="B8" s="214" t="s">
        <v>406</v>
      </c>
      <c r="C8" s="214"/>
      <c r="D8" s="214"/>
      <c r="E8" s="214"/>
      <c r="F8" s="214"/>
      <c r="G8" s="214"/>
      <c r="H8" s="214"/>
      <c r="I8" s="214"/>
      <c r="J8" s="214"/>
      <c r="K8" s="216">
        <f>SNKT!F7</f>
        <v>12105.4503</v>
      </c>
      <c r="L8" s="230">
        <f>SNKT!G7</f>
        <v>2105.5</v>
      </c>
      <c r="M8" s="230">
        <f>SNKT!H7</f>
        <v>80900.98</v>
      </c>
      <c r="N8" s="230">
        <f>SNKT!I7</f>
        <v>8824.8770000000004</v>
      </c>
      <c r="O8" s="230">
        <f>SNKT!J7</f>
        <v>77594.111000000004</v>
      </c>
      <c r="P8" s="217">
        <f t="shared" ref="P8:P10" si="1">N8/K8</f>
        <v>0.72900030823306095</v>
      </c>
      <c r="Q8" s="16" t="s">
        <v>408</v>
      </c>
      <c r="R8" s="258"/>
      <c r="S8" s="259"/>
      <c r="T8" s="259"/>
      <c r="U8" s="259"/>
      <c r="V8" s="259"/>
      <c r="W8" s="259"/>
      <c r="X8" s="259"/>
      <c r="Y8" s="259"/>
      <c r="Z8" s="259"/>
      <c r="AA8" s="259"/>
    </row>
    <row r="9" spans="1:256" s="203" customFormat="1" ht="37.5" customHeight="1">
      <c r="A9" s="215">
        <v>2</v>
      </c>
      <c r="B9" s="214" t="s">
        <v>54</v>
      </c>
      <c r="C9" s="214"/>
      <c r="D9" s="214"/>
      <c r="E9" s="214"/>
      <c r="F9" s="214"/>
      <c r="G9" s="214"/>
      <c r="H9" s="214"/>
      <c r="I9" s="214"/>
      <c r="J9" s="214"/>
      <c r="K9" s="216">
        <f>SNGD!F8</f>
        <v>24129</v>
      </c>
      <c r="L9" s="230">
        <f>SNGD!G8</f>
        <v>11800</v>
      </c>
      <c r="M9" s="230">
        <f>SNGD!H8</f>
        <v>34307</v>
      </c>
      <c r="N9" s="230">
        <f>SNGD!I8</f>
        <v>18681.205000000002</v>
      </c>
      <c r="O9" s="230">
        <f>SNGD!J8</f>
        <v>31309.205000000002</v>
      </c>
      <c r="P9" s="217">
        <f t="shared" si="1"/>
        <v>0.77422209789050522</v>
      </c>
      <c r="Q9" s="16" t="s">
        <v>409</v>
      </c>
      <c r="R9" s="258"/>
      <c r="S9" s="259"/>
      <c r="T9" s="259"/>
      <c r="U9" s="259"/>
      <c r="V9" s="259"/>
      <c r="W9" s="259"/>
      <c r="X9" s="259"/>
      <c r="Y9" s="259"/>
      <c r="Z9" s="259"/>
      <c r="AA9" s="259"/>
    </row>
    <row r="10" spans="1:256" s="203" customFormat="1" ht="37.5" customHeight="1">
      <c r="A10" s="215">
        <v>3</v>
      </c>
      <c r="B10" s="214" t="s">
        <v>407</v>
      </c>
      <c r="C10" s="214"/>
      <c r="D10" s="214"/>
      <c r="E10" s="214"/>
      <c r="F10" s="214"/>
      <c r="G10" s="214"/>
      <c r="H10" s="214"/>
      <c r="I10" s="214"/>
      <c r="J10" s="214"/>
      <c r="K10" s="216">
        <f>'Đất lúa'!G7</f>
        <v>2266</v>
      </c>
      <c r="L10" s="230">
        <f>'Đất lúa'!H7</f>
        <v>1083.3109999999999</v>
      </c>
      <c r="M10" s="230">
        <f>'Đất lúa'!I7</f>
        <v>7317.2610000000004</v>
      </c>
      <c r="N10" s="230">
        <f>'Đất lúa'!J7</f>
        <v>1453.164</v>
      </c>
      <c r="O10" s="230">
        <f>'Đất lúa'!K7</f>
        <v>7317.2610000000004</v>
      </c>
      <c r="P10" s="217">
        <f t="shared" si="1"/>
        <v>0.64129037952338919</v>
      </c>
      <c r="Q10" s="16" t="s">
        <v>410</v>
      </c>
      <c r="R10" s="258"/>
      <c r="S10" s="259"/>
      <c r="T10" s="259"/>
      <c r="U10" s="259"/>
      <c r="V10" s="259"/>
      <c r="W10" s="259"/>
      <c r="X10" s="259"/>
      <c r="Y10" s="259"/>
      <c r="Z10" s="259"/>
      <c r="AA10" s="259"/>
    </row>
  </sheetData>
  <mergeCells count="16">
    <mergeCell ref="R8:AA10"/>
    <mergeCell ref="A1:Q1"/>
    <mergeCell ref="A2:Q2"/>
    <mergeCell ref="A3:Q3"/>
    <mergeCell ref="A4:Q4"/>
    <mergeCell ref="A5:A6"/>
    <mergeCell ref="B5:B6"/>
    <mergeCell ref="C5:J5"/>
    <mergeCell ref="K5:K6"/>
    <mergeCell ref="L5:M5"/>
    <mergeCell ref="N5:O5"/>
    <mergeCell ref="P5:P6"/>
    <mergeCell ref="Q5:Q6"/>
    <mergeCell ref="R5:S5"/>
    <mergeCell ref="E6:G6"/>
    <mergeCell ref="H6:J6"/>
  </mergeCells>
  <pageMargins left="0.70866141732283472" right="0.70866141732283472" top="0.74803149606299213" bottom="0.74803149606299213" header="0.31496062992125984" footer="0.31496062992125984"/>
  <pageSetup paperSize="9" scale="92" orientation="landscape"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zoomScaleNormal="100" zoomScaleSheetLayoutView="100" workbookViewId="0">
      <selection activeCell="F37" sqref="F37"/>
    </sheetView>
  </sheetViews>
  <sheetFormatPr defaultColWidth="11.42578125" defaultRowHeight="15.75"/>
  <cols>
    <col min="1" max="1" width="6.5703125" style="83" customWidth="1"/>
    <col min="2" max="2" width="42.28515625" style="84" customWidth="1"/>
    <col min="3" max="3" width="12" style="83" customWidth="1"/>
    <col min="4" max="4" width="19.42578125" style="83" hidden="1" customWidth="1"/>
    <col min="5" max="5" width="16.5703125" style="83" hidden="1" customWidth="1"/>
    <col min="6" max="6" width="16.5703125" style="85" customWidth="1"/>
    <col min="7" max="7" width="15.5703125" style="238" customWidth="1"/>
    <col min="8" max="8" width="13.28515625" style="238" customWidth="1"/>
    <col min="9" max="9" width="14.85546875" style="238" customWidth="1"/>
    <col min="10" max="10" width="13.28515625" style="238" customWidth="1"/>
    <col min="11" max="11" width="10.42578125" style="83" customWidth="1"/>
    <col min="12" max="13" width="11.42578125" style="83"/>
    <col min="14" max="14" width="18.140625" style="117" customWidth="1"/>
    <col min="15" max="16384" width="11.42578125" style="83"/>
  </cols>
  <sheetData>
    <row r="1" spans="1:16" ht="19.5" customHeight="1">
      <c r="A1" s="261" t="s">
        <v>158</v>
      </c>
      <c r="B1" s="261"/>
      <c r="C1" s="261"/>
      <c r="D1" s="261"/>
      <c r="E1" s="261"/>
      <c r="F1" s="261"/>
      <c r="G1" s="261"/>
      <c r="H1" s="261"/>
      <c r="I1" s="261"/>
      <c r="J1" s="261"/>
      <c r="K1" s="261"/>
    </row>
    <row r="2" spans="1:16" ht="21" customHeight="1">
      <c r="A2" s="272" t="s">
        <v>392</v>
      </c>
      <c r="B2" s="272"/>
      <c r="C2" s="272"/>
      <c r="D2" s="272"/>
      <c r="E2" s="272"/>
      <c r="F2" s="272"/>
      <c r="G2" s="272"/>
      <c r="H2" s="272"/>
      <c r="I2" s="272"/>
      <c r="J2" s="272"/>
      <c r="K2" s="272"/>
    </row>
    <row r="3" spans="1:16" ht="18" customHeight="1">
      <c r="A3" s="273" t="str">
        <f>TH!A3</f>
        <v>(Kèm theo Báo cáo số                 /BC-UBND ngày            tháng 6 năm 2025 của UBND huyện Tuần Giáo)</v>
      </c>
      <c r="B3" s="273"/>
      <c r="C3" s="273"/>
      <c r="D3" s="273"/>
      <c r="E3" s="273"/>
      <c r="F3" s="273"/>
      <c r="G3" s="273"/>
      <c r="H3" s="273"/>
      <c r="I3" s="273"/>
      <c r="J3" s="273"/>
      <c r="K3" s="273"/>
    </row>
    <row r="4" spans="1:16" ht="24.75" customHeight="1">
      <c r="F4" s="274" t="s">
        <v>395</v>
      </c>
      <c r="G4" s="274"/>
      <c r="H4" s="274"/>
      <c r="I4" s="274"/>
      <c r="J4" s="274"/>
      <c r="K4" s="274"/>
    </row>
    <row r="5" spans="1:16" ht="33" customHeight="1">
      <c r="A5" s="275" t="s">
        <v>0</v>
      </c>
      <c r="B5" s="275" t="s">
        <v>251</v>
      </c>
      <c r="C5" s="276" t="s">
        <v>252</v>
      </c>
      <c r="D5" s="198"/>
      <c r="E5" s="198"/>
      <c r="F5" s="276" t="s">
        <v>382</v>
      </c>
      <c r="G5" s="277" t="s">
        <v>388</v>
      </c>
      <c r="H5" s="278"/>
      <c r="I5" s="277" t="s">
        <v>389</v>
      </c>
      <c r="J5" s="278"/>
      <c r="K5" s="276" t="s">
        <v>253</v>
      </c>
      <c r="N5" s="83"/>
    </row>
    <row r="6" spans="1:16" ht="69.75" customHeight="1">
      <c r="A6" s="275"/>
      <c r="B6" s="275"/>
      <c r="C6" s="276"/>
      <c r="D6" s="199" t="s">
        <v>362</v>
      </c>
      <c r="E6" s="199" t="s">
        <v>363</v>
      </c>
      <c r="F6" s="276"/>
      <c r="G6" s="232" t="str">
        <f>TH!L6</f>
        <v>Ước KLTH từ 01/01/2025 đến 30/6/2025</v>
      </c>
      <c r="H6" s="232" t="s">
        <v>390</v>
      </c>
      <c r="I6" s="232" t="str">
        <f>TH!N6</f>
        <v>Ước giải ngân từ 01/01/2025 đến 30/6/2025</v>
      </c>
      <c r="J6" s="232" t="s">
        <v>391</v>
      </c>
      <c r="K6" s="276"/>
      <c r="N6" s="83"/>
    </row>
    <row r="7" spans="1:16" ht="29.25" customHeight="1">
      <c r="A7" s="141"/>
      <c r="B7" s="142" t="s">
        <v>30</v>
      </c>
      <c r="C7" s="143">
        <f>C8+C28</f>
        <v>92100</v>
      </c>
      <c r="D7" s="143">
        <f t="shared" ref="D7:G7" si="0">D8+D28</f>
        <v>38004.153999999995</v>
      </c>
      <c r="E7" s="143">
        <f t="shared" si="0"/>
        <v>37773.633999999998</v>
      </c>
      <c r="F7" s="143">
        <f t="shared" si="0"/>
        <v>12105.4503</v>
      </c>
      <c r="G7" s="233">
        <f t="shared" si="0"/>
        <v>2105.5</v>
      </c>
      <c r="H7" s="233">
        <f t="shared" ref="H7" si="1">H8+H28</f>
        <v>80900.98</v>
      </c>
      <c r="I7" s="233">
        <f t="shared" ref="I7" si="2">I8+I28</f>
        <v>8824.8770000000004</v>
      </c>
      <c r="J7" s="233">
        <f t="shared" ref="J7" si="3">J8+J28</f>
        <v>77594.111000000004</v>
      </c>
      <c r="K7" s="143"/>
      <c r="N7" s="83"/>
    </row>
    <row r="8" spans="1:16" s="145" customFormat="1" ht="23.25" customHeight="1">
      <c r="A8" s="142" t="s">
        <v>1</v>
      </c>
      <c r="B8" s="144" t="s">
        <v>364</v>
      </c>
      <c r="C8" s="143">
        <f>C9+C23</f>
        <v>45700</v>
      </c>
      <c r="D8" s="143">
        <f t="shared" ref="D8:G8" si="4">D9+D23</f>
        <v>22199.153999999999</v>
      </c>
      <c r="E8" s="143">
        <f t="shared" si="4"/>
        <v>19893.148000000001</v>
      </c>
      <c r="F8" s="143">
        <f t="shared" si="4"/>
        <v>4201.1610000000001</v>
      </c>
      <c r="G8" s="233">
        <f t="shared" si="4"/>
        <v>1313</v>
      </c>
      <c r="H8" s="233">
        <f t="shared" ref="H8" si="5">H9+H23</f>
        <v>42376.508999999998</v>
      </c>
      <c r="I8" s="233">
        <f t="shared" ref="I8" si="6">I9+I23</f>
        <v>4129.8919999999998</v>
      </c>
      <c r="J8" s="233">
        <f t="shared" ref="J8" si="7">J9+J23</f>
        <v>40993.925000000003</v>
      </c>
      <c r="K8" s="143"/>
      <c r="L8" s="218"/>
      <c r="M8" s="83"/>
      <c r="N8" s="83"/>
      <c r="O8" s="83"/>
      <c r="P8" s="83"/>
    </row>
    <row r="9" spans="1:16" s="145" customFormat="1" ht="23.25" customHeight="1">
      <c r="A9" s="142" t="s">
        <v>3</v>
      </c>
      <c r="B9" s="144" t="s">
        <v>365</v>
      </c>
      <c r="C9" s="143">
        <f>C10+C19</f>
        <v>43300</v>
      </c>
      <c r="D9" s="143">
        <f t="shared" ref="D9:G9" si="8">D10+D19</f>
        <v>19823.524999999998</v>
      </c>
      <c r="E9" s="143">
        <f t="shared" si="8"/>
        <v>18278.152000000002</v>
      </c>
      <c r="F9" s="143">
        <f t="shared" si="8"/>
        <v>3440.1610000000001</v>
      </c>
      <c r="G9" s="233">
        <f t="shared" si="8"/>
        <v>552</v>
      </c>
      <c r="H9" s="233">
        <f t="shared" ref="H9" si="9">H10+H19</f>
        <v>40000.879999999997</v>
      </c>
      <c r="I9" s="233">
        <f t="shared" ref="I9" si="10">I10+I19</f>
        <v>3368.8920000000003</v>
      </c>
      <c r="J9" s="233">
        <f t="shared" ref="J9" si="11">J10+J19</f>
        <v>39378.929000000004</v>
      </c>
      <c r="K9" s="143"/>
      <c r="L9" s="218"/>
      <c r="M9" s="83"/>
      <c r="N9" s="83"/>
      <c r="O9" s="83"/>
      <c r="P9" s="83"/>
    </row>
    <row r="10" spans="1:16" s="145" customFormat="1" ht="23.25" customHeight="1">
      <c r="A10" s="142" t="s">
        <v>205</v>
      </c>
      <c r="B10" s="144" t="s">
        <v>366</v>
      </c>
      <c r="C10" s="143">
        <f>SUM(C11:C18)</f>
        <v>38400</v>
      </c>
      <c r="D10" s="143">
        <f t="shared" ref="D10:J10" si="12">SUM(D11:D18)</f>
        <v>15271.993999999999</v>
      </c>
      <c r="E10" s="143">
        <f t="shared" si="12"/>
        <v>14278.152</v>
      </c>
      <c r="F10" s="143">
        <f t="shared" si="12"/>
        <v>2888.1610000000001</v>
      </c>
      <c r="G10" s="233">
        <f t="shared" si="12"/>
        <v>0</v>
      </c>
      <c r="H10" s="233">
        <f t="shared" si="12"/>
        <v>35449.78</v>
      </c>
      <c r="I10" s="233">
        <f t="shared" si="12"/>
        <v>2816.8920000000003</v>
      </c>
      <c r="J10" s="233">
        <f t="shared" si="12"/>
        <v>35378.929000000004</v>
      </c>
      <c r="K10" s="143"/>
      <c r="L10" s="218"/>
      <c r="M10" s="83"/>
      <c r="N10" s="83"/>
      <c r="O10" s="83"/>
      <c r="P10" s="83"/>
    </row>
    <row r="11" spans="1:16" s="145" customFormat="1" ht="23.25" customHeight="1">
      <c r="A11" s="146">
        <v>1</v>
      </c>
      <c r="B11" s="147" t="s">
        <v>367</v>
      </c>
      <c r="C11" s="148">
        <v>5000</v>
      </c>
      <c r="D11" s="148">
        <v>4967.8239999999996</v>
      </c>
      <c r="E11" s="148">
        <v>4578.152</v>
      </c>
      <c r="F11" s="148">
        <v>389.83</v>
      </c>
      <c r="G11" s="234"/>
      <c r="H11" s="234">
        <v>4967.8239999999996</v>
      </c>
      <c r="I11" s="234">
        <v>389.83</v>
      </c>
      <c r="J11" s="234">
        <f>4578.152+I11</f>
        <v>4967.982</v>
      </c>
      <c r="K11" s="148"/>
      <c r="L11" s="218"/>
      <c r="M11" s="83"/>
      <c r="N11" s="83"/>
      <c r="O11" s="83"/>
      <c r="P11" s="83"/>
    </row>
    <row r="12" spans="1:16" ht="51.75" customHeight="1">
      <c r="A12" s="146">
        <v>2</v>
      </c>
      <c r="B12" s="149" t="s">
        <v>368</v>
      </c>
      <c r="C12" s="148">
        <v>8000</v>
      </c>
      <c r="D12" s="148">
        <v>7695.91</v>
      </c>
      <c r="E12" s="148">
        <v>7600</v>
      </c>
      <c r="F12" s="148">
        <v>95.91</v>
      </c>
      <c r="G12" s="234"/>
      <c r="H12" s="234">
        <v>7695.91</v>
      </c>
      <c r="I12" s="234">
        <f>F12</f>
        <v>95.91</v>
      </c>
      <c r="J12" s="234">
        <f>7600+I12</f>
        <v>7695.91</v>
      </c>
      <c r="K12" s="148"/>
      <c r="L12" s="218"/>
      <c r="N12" s="83"/>
    </row>
    <row r="13" spans="1:16" s="145" customFormat="1" ht="43.5" customHeight="1">
      <c r="A13" s="146">
        <v>3</v>
      </c>
      <c r="B13" s="147" t="s">
        <v>369</v>
      </c>
      <c r="C13" s="148">
        <v>2000</v>
      </c>
      <c r="D13" s="148">
        <v>1926.1659999999999</v>
      </c>
      <c r="E13" s="148">
        <v>1600</v>
      </c>
      <c r="F13" s="148">
        <v>326.166</v>
      </c>
      <c r="G13" s="234"/>
      <c r="H13" s="234">
        <v>1926</v>
      </c>
      <c r="I13" s="234">
        <v>326</v>
      </c>
      <c r="J13" s="234">
        <f>1600+I13</f>
        <v>1926</v>
      </c>
      <c r="K13" s="148"/>
      <c r="L13" s="218"/>
      <c r="M13" s="83"/>
      <c r="N13" s="83"/>
      <c r="O13" s="83"/>
      <c r="P13" s="83"/>
    </row>
    <row r="14" spans="1:16" s="145" customFormat="1" ht="21.75" customHeight="1">
      <c r="A14" s="146">
        <v>4</v>
      </c>
      <c r="B14" s="147" t="s">
        <v>370</v>
      </c>
      <c r="C14" s="148">
        <v>700</v>
      </c>
      <c r="D14" s="148">
        <v>682.09400000000005</v>
      </c>
      <c r="E14" s="148">
        <v>500</v>
      </c>
      <c r="F14" s="148">
        <v>182.09399999999999</v>
      </c>
      <c r="G14" s="234"/>
      <c r="H14" s="234">
        <f>500+182</f>
        <v>682</v>
      </c>
      <c r="I14" s="234">
        <f>F14</f>
        <v>182.09399999999999</v>
      </c>
      <c r="J14" s="234">
        <f>500+I14</f>
        <v>682.09400000000005</v>
      </c>
      <c r="K14" s="148"/>
      <c r="L14" s="218"/>
      <c r="M14" s="83"/>
      <c r="N14" s="83"/>
      <c r="O14" s="83"/>
      <c r="P14" s="83"/>
    </row>
    <row r="15" spans="1:16" s="145" customFormat="1" ht="36.75" customHeight="1">
      <c r="A15" s="146">
        <v>5</v>
      </c>
      <c r="B15" s="147" t="s">
        <v>411</v>
      </c>
      <c r="C15" s="148">
        <v>8300</v>
      </c>
      <c r="D15" s="148"/>
      <c r="E15" s="148"/>
      <c r="F15" s="148">
        <v>270.20299999999997</v>
      </c>
      <c r="G15" s="234"/>
      <c r="H15" s="234">
        <v>7444.0540000000001</v>
      </c>
      <c r="I15" s="234">
        <f>F15</f>
        <v>270.20299999999997</v>
      </c>
      <c r="J15" s="234">
        <f>7173.851+I15</f>
        <v>7444.0540000000001</v>
      </c>
      <c r="K15" s="148"/>
      <c r="L15" s="218"/>
      <c r="M15" s="83"/>
      <c r="N15" s="83"/>
      <c r="O15" s="83"/>
      <c r="P15" s="83"/>
    </row>
    <row r="16" spans="1:16" s="145" customFormat="1" ht="36.75" customHeight="1">
      <c r="A16" s="146">
        <v>6</v>
      </c>
      <c r="B16" s="147" t="s">
        <v>412</v>
      </c>
      <c r="C16" s="148">
        <v>1500</v>
      </c>
      <c r="D16" s="148"/>
      <c r="E16" s="148"/>
      <c r="F16" s="148">
        <v>331.78500000000003</v>
      </c>
      <c r="G16" s="234"/>
      <c r="H16" s="234">
        <v>1403.3050000000001</v>
      </c>
      <c r="I16" s="234">
        <f>F16</f>
        <v>331.78500000000003</v>
      </c>
      <c r="J16" s="234">
        <f>1071.52+I16</f>
        <v>1403.3050000000001</v>
      </c>
      <c r="K16" s="148"/>
      <c r="L16" s="218"/>
      <c r="M16" s="83"/>
      <c r="N16" s="83"/>
      <c r="O16" s="83"/>
      <c r="P16" s="83"/>
    </row>
    <row r="17" spans="1:16" s="145" customFormat="1" ht="36.75" customHeight="1">
      <c r="A17" s="146">
        <v>7</v>
      </c>
      <c r="B17" s="147" t="s">
        <v>413</v>
      </c>
      <c r="C17" s="148">
        <v>3100</v>
      </c>
      <c r="D17" s="148"/>
      <c r="E17" s="148"/>
      <c r="F17" s="148">
        <v>286.46899999999999</v>
      </c>
      <c r="G17" s="234"/>
      <c r="H17" s="234">
        <v>2711.8319999999999</v>
      </c>
      <c r="I17" s="234">
        <f>F17</f>
        <v>286.46899999999999</v>
      </c>
      <c r="J17" s="234">
        <f>2425.363+I17</f>
        <v>2711.8319999999999</v>
      </c>
      <c r="K17" s="148"/>
      <c r="L17" s="218"/>
      <c r="M17" s="83"/>
      <c r="N17" s="83"/>
      <c r="O17" s="83"/>
      <c r="P17" s="83"/>
    </row>
    <row r="18" spans="1:16" s="145" customFormat="1" ht="36.75" customHeight="1">
      <c r="A18" s="146">
        <v>8</v>
      </c>
      <c r="B18" s="147" t="s">
        <v>414</v>
      </c>
      <c r="C18" s="148">
        <v>9800</v>
      </c>
      <c r="D18" s="148"/>
      <c r="E18" s="148"/>
      <c r="F18" s="148">
        <v>1005.704</v>
      </c>
      <c r="G18" s="234"/>
      <c r="H18" s="234">
        <v>8618.8549999999996</v>
      </c>
      <c r="I18" s="234">
        <v>934.601</v>
      </c>
      <c r="J18" s="234">
        <f>7613.151+I18</f>
        <v>8547.7520000000004</v>
      </c>
      <c r="K18" s="148"/>
      <c r="L18" s="218"/>
      <c r="M18" s="83"/>
      <c r="N18" s="83"/>
      <c r="O18" s="83"/>
      <c r="P18" s="83"/>
    </row>
    <row r="19" spans="1:16" s="145" customFormat="1" ht="20.25" customHeight="1">
      <c r="A19" s="142" t="s">
        <v>205</v>
      </c>
      <c r="B19" s="144" t="s">
        <v>371</v>
      </c>
      <c r="C19" s="143">
        <f>SUM(C20:C22)</f>
        <v>4900</v>
      </c>
      <c r="D19" s="143">
        <f t="shared" ref="D19:G19" si="13">SUM(D20:D22)</f>
        <v>4551.5309999999999</v>
      </c>
      <c r="E19" s="143">
        <f t="shared" si="13"/>
        <v>4000</v>
      </c>
      <c r="F19" s="143">
        <f t="shared" si="13"/>
        <v>552</v>
      </c>
      <c r="G19" s="233">
        <f t="shared" si="13"/>
        <v>552</v>
      </c>
      <c r="H19" s="233">
        <f t="shared" ref="H19" si="14">SUM(H20:H22)</f>
        <v>4551.1000000000004</v>
      </c>
      <c r="I19" s="233">
        <f t="shared" ref="I19" si="15">SUM(I20:I22)</f>
        <v>552</v>
      </c>
      <c r="J19" s="233">
        <f t="shared" ref="J19" si="16">SUM(J20:J22)</f>
        <v>4000</v>
      </c>
      <c r="K19" s="143"/>
      <c r="L19" s="218"/>
      <c r="M19" s="83"/>
      <c r="N19" s="83"/>
      <c r="O19" s="83"/>
      <c r="P19" s="83"/>
    </row>
    <row r="20" spans="1:16" s="145" customFormat="1" ht="21.75" customHeight="1">
      <c r="A20" s="146">
        <v>1</v>
      </c>
      <c r="B20" s="147" t="s">
        <v>372</v>
      </c>
      <c r="C20" s="148">
        <v>1500</v>
      </c>
      <c r="D20" s="148">
        <v>1421.43</v>
      </c>
      <c r="E20" s="148">
        <v>1200</v>
      </c>
      <c r="F20" s="148">
        <v>221.899</v>
      </c>
      <c r="G20" s="234">
        <v>221.899</v>
      </c>
      <c r="H20" s="234">
        <v>1421</v>
      </c>
      <c r="I20" s="234">
        <v>221.899</v>
      </c>
      <c r="J20" s="234">
        <v>1200</v>
      </c>
      <c r="K20" s="148"/>
      <c r="L20" s="218"/>
      <c r="M20" s="83"/>
      <c r="N20" s="83"/>
      <c r="O20" s="83"/>
      <c r="P20" s="83"/>
    </row>
    <row r="21" spans="1:16" ht="41.25" customHeight="1">
      <c r="A21" s="146">
        <v>2</v>
      </c>
      <c r="B21" s="149" t="s">
        <v>373</v>
      </c>
      <c r="C21" s="148">
        <v>1000</v>
      </c>
      <c r="D21" s="148">
        <v>915.25099999999998</v>
      </c>
      <c r="E21" s="148">
        <v>800</v>
      </c>
      <c r="F21" s="148">
        <v>115.251</v>
      </c>
      <c r="G21" s="234">
        <v>115.251</v>
      </c>
      <c r="H21" s="234">
        <v>915.25</v>
      </c>
      <c r="I21" s="234">
        <v>115.251</v>
      </c>
      <c r="J21" s="234">
        <v>800</v>
      </c>
      <c r="K21" s="148"/>
      <c r="L21" s="218"/>
      <c r="N21" s="83"/>
    </row>
    <row r="22" spans="1:16" ht="41.25" customHeight="1">
      <c r="A22" s="146">
        <v>3</v>
      </c>
      <c r="B22" s="149" t="s">
        <v>374</v>
      </c>
      <c r="C22" s="148">
        <v>2400</v>
      </c>
      <c r="D22" s="148">
        <v>2214.85</v>
      </c>
      <c r="E22" s="148">
        <v>2000</v>
      </c>
      <c r="F22" s="148">
        <v>214.85</v>
      </c>
      <c r="G22" s="234">
        <v>214.85</v>
      </c>
      <c r="H22" s="234">
        <v>2214.85</v>
      </c>
      <c r="I22" s="234">
        <v>214.85</v>
      </c>
      <c r="J22" s="234">
        <v>2000</v>
      </c>
      <c r="K22" s="148"/>
      <c r="L22" s="218"/>
      <c r="N22" s="83"/>
    </row>
    <row r="23" spans="1:16" s="145" customFormat="1" ht="20.25" customHeight="1">
      <c r="A23" s="142" t="s">
        <v>4</v>
      </c>
      <c r="B23" s="144" t="s">
        <v>375</v>
      </c>
      <c r="C23" s="143">
        <f>C24</f>
        <v>2400</v>
      </c>
      <c r="D23" s="143">
        <f t="shared" ref="D23:G23" si="17">D24</f>
        <v>2375.6289999999999</v>
      </c>
      <c r="E23" s="143">
        <f t="shared" si="17"/>
        <v>1614.9960000000001</v>
      </c>
      <c r="F23" s="143">
        <f t="shared" si="17"/>
        <v>761</v>
      </c>
      <c r="G23" s="233">
        <f t="shared" si="17"/>
        <v>761</v>
      </c>
      <c r="H23" s="233">
        <f t="shared" ref="H23" si="18">H24</f>
        <v>2375.6289999999999</v>
      </c>
      <c r="I23" s="233">
        <f t="shared" ref="I23" si="19">I24</f>
        <v>761</v>
      </c>
      <c r="J23" s="233">
        <f t="shared" ref="J23" si="20">J24</f>
        <v>1614.9960000000001</v>
      </c>
      <c r="K23" s="143"/>
      <c r="L23" s="218"/>
      <c r="M23" s="83"/>
      <c r="N23" s="83"/>
      <c r="O23" s="83"/>
      <c r="P23" s="83"/>
    </row>
    <row r="24" spans="1:16" s="145" customFormat="1" ht="20.25" customHeight="1">
      <c r="A24" s="142" t="s">
        <v>205</v>
      </c>
      <c r="B24" s="144" t="s">
        <v>371</v>
      </c>
      <c r="C24" s="143">
        <f>SUM(C25:C27)</f>
        <v>2400</v>
      </c>
      <c r="D24" s="143">
        <f t="shared" ref="D24:G24" si="21">SUM(D25:D27)</f>
        <v>2375.6289999999999</v>
      </c>
      <c r="E24" s="143">
        <f t="shared" si="21"/>
        <v>1614.9960000000001</v>
      </c>
      <c r="F24" s="143">
        <f t="shared" si="21"/>
        <v>761</v>
      </c>
      <c r="G24" s="233">
        <f t="shared" si="21"/>
        <v>761</v>
      </c>
      <c r="H24" s="233">
        <f t="shared" ref="H24" si="22">SUM(H25:H27)</f>
        <v>2375.6289999999999</v>
      </c>
      <c r="I24" s="233">
        <f t="shared" ref="I24" si="23">SUM(I25:I27)</f>
        <v>761</v>
      </c>
      <c r="J24" s="233">
        <f t="shared" ref="J24" si="24">SUM(J25:J27)</f>
        <v>1614.9960000000001</v>
      </c>
      <c r="K24" s="143"/>
      <c r="L24" s="218"/>
      <c r="M24" s="83"/>
      <c r="N24" s="83"/>
      <c r="O24" s="83"/>
      <c r="P24" s="83"/>
    </row>
    <row r="25" spans="1:16" s="145" customFormat="1" ht="33.75" customHeight="1">
      <c r="A25" s="146">
        <v>1</v>
      </c>
      <c r="B25" s="147" t="s">
        <v>376</v>
      </c>
      <c r="C25" s="148">
        <v>1100</v>
      </c>
      <c r="D25" s="148">
        <v>1093.1610000000001</v>
      </c>
      <c r="E25" s="148">
        <v>814.99599999999998</v>
      </c>
      <c r="F25" s="148">
        <v>278.16500000000002</v>
      </c>
      <c r="G25" s="234">
        <v>278.16500000000002</v>
      </c>
      <c r="H25" s="234">
        <v>1093.1610000000001</v>
      </c>
      <c r="I25" s="234">
        <v>278.16500000000002</v>
      </c>
      <c r="J25" s="234">
        <v>814.99600000000009</v>
      </c>
      <c r="K25" s="148"/>
      <c r="L25" s="218"/>
      <c r="M25" s="83"/>
      <c r="N25" s="83"/>
      <c r="O25" s="83"/>
      <c r="P25" s="83"/>
    </row>
    <row r="26" spans="1:16" s="86" customFormat="1" ht="27.75" customHeight="1">
      <c r="A26" s="146">
        <v>2</v>
      </c>
      <c r="B26" s="147" t="s">
        <v>377</v>
      </c>
      <c r="C26" s="148">
        <v>650</v>
      </c>
      <c r="D26" s="148">
        <v>639.178</v>
      </c>
      <c r="E26" s="148">
        <v>400</v>
      </c>
      <c r="F26" s="148">
        <v>239.54499999999999</v>
      </c>
      <c r="G26" s="234">
        <v>239.54499999999999</v>
      </c>
      <c r="H26" s="234">
        <v>639.178</v>
      </c>
      <c r="I26" s="234">
        <v>239.54499999999999</v>
      </c>
      <c r="J26" s="234">
        <v>400</v>
      </c>
      <c r="K26" s="148"/>
      <c r="L26" s="218"/>
      <c r="M26" s="83"/>
      <c r="N26" s="83"/>
      <c r="O26" s="83"/>
      <c r="P26" s="83"/>
    </row>
    <row r="27" spans="1:16" s="86" customFormat="1" ht="27.75" customHeight="1">
      <c r="A27" s="146">
        <v>3</v>
      </c>
      <c r="B27" s="147" t="s">
        <v>378</v>
      </c>
      <c r="C27" s="148">
        <v>650</v>
      </c>
      <c r="D27" s="148">
        <v>643.29</v>
      </c>
      <c r="E27" s="148">
        <v>400</v>
      </c>
      <c r="F27" s="148">
        <v>243.29</v>
      </c>
      <c r="G27" s="234">
        <v>243.29</v>
      </c>
      <c r="H27" s="234">
        <v>643.29</v>
      </c>
      <c r="I27" s="234">
        <v>243.29</v>
      </c>
      <c r="J27" s="234">
        <v>400</v>
      </c>
      <c r="K27" s="148"/>
      <c r="L27" s="218"/>
      <c r="M27" s="83"/>
      <c r="N27" s="83"/>
      <c r="O27" s="83"/>
      <c r="P27" s="83"/>
    </row>
    <row r="28" spans="1:16" s="145" customFormat="1" ht="24.75" customHeight="1">
      <c r="A28" s="142" t="s">
        <v>2</v>
      </c>
      <c r="B28" s="144" t="s">
        <v>360</v>
      </c>
      <c r="C28" s="143">
        <f>C29+C38+C47+C50+C54</f>
        <v>46400</v>
      </c>
      <c r="D28" s="143">
        <f t="shared" ref="D28:J28" si="25">D29+D38+D47+D50+D54</f>
        <v>15805</v>
      </c>
      <c r="E28" s="143">
        <f t="shared" si="25"/>
        <v>17880.485999999997</v>
      </c>
      <c r="F28" s="143">
        <f t="shared" si="25"/>
        <v>7904.2892999999995</v>
      </c>
      <c r="G28" s="233">
        <f t="shared" si="25"/>
        <v>792.5</v>
      </c>
      <c r="H28" s="233">
        <f t="shared" si="25"/>
        <v>38524.470999999998</v>
      </c>
      <c r="I28" s="233">
        <f t="shared" si="25"/>
        <v>4694.9849999999997</v>
      </c>
      <c r="J28" s="233">
        <f t="shared" si="25"/>
        <v>36600.186000000002</v>
      </c>
      <c r="K28" s="143"/>
      <c r="L28" s="218"/>
      <c r="M28" s="83"/>
      <c r="N28" s="83"/>
      <c r="O28" s="83"/>
      <c r="P28" s="83"/>
    </row>
    <row r="29" spans="1:16" s="145" customFormat="1" ht="20.25" customHeight="1">
      <c r="A29" s="142" t="s">
        <v>3</v>
      </c>
      <c r="B29" s="144" t="s">
        <v>365</v>
      </c>
      <c r="C29" s="143">
        <f>C30+C32</f>
        <v>15950</v>
      </c>
      <c r="D29" s="143">
        <f t="shared" ref="D29:G29" si="26">D30+D32</f>
        <v>9555</v>
      </c>
      <c r="E29" s="143">
        <f t="shared" si="26"/>
        <v>12012.066999999999</v>
      </c>
      <c r="F29" s="143">
        <f t="shared" si="26"/>
        <v>2326.067</v>
      </c>
      <c r="G29" s="233">
        <f t="shared" si="26"/>
        <v>610.61599999999999</v>
      </c>
      <c r="H29" s="233">
        <f t="shared" ref="H29" si="27">H30+H32</f>
        <v>14802.64</v>
      </c>
      <c r="I29" s="233">
        <f t="shared" ref="I29" si="28">I30+I32</f>
        <v>2326.067</v>
      </c>
      <c r="J29" s="233">
        <f t="shared" ref="J29" si="29">J30+J32</f>
        <v>13483.493</v>
      </c>
      <c r="K29" s="143"/>
      <c r="L29" s="218"/>
      <c r="M29" s="83"/>
      <c r="N29" s="83"/>
      <c r="O29" s="83"/>
      <c r="P29" s="83"/>
    </row>
    <row r="30" spans="1:16" s="145" customFormat="1" ht="20.25" customHeight="1">
      <c r="A30" s="142" t="s">
        <v>205</v>
      </c>
      <c r="B30" s="144" t="s">
        <v>366</v>
      </c>
      <c r="C30" s="143">
        <f>C31</f>
        <v>9200</v>
      </c>
      <c r="D30" s="143">
        <f t="shared" ref="D30:G30" si="30">D31</f>
        <v>3500</v>
      </c>
      <c r="E30" s="143">
        <f t="shared" si="30"/>
        <v>6612.067</v>
      </c>
      <c r="F30" s="143">
        <f t="shared" si="30"/>
        <v>1471.4259999999999</v>
      </c>
      <c r="G30" s="233">
        <f t="shared" si="30"/>
        <v>0</v>
      </c>
      <c r="H30" s="233">
        <f t="shared" ref="H30" si="31">H31</f>
        <v>8152.64</v>
      </c>
      <c r="I30" s="233">
        <f t="shared" ref="I30" si="32">I31</f>
        <v>1471.4259999999999</v>
      </c>
      <c r="J30" s="233">
        <f t="shared" ref="J30" si="33">J31</f>
        <v>8083.4930000000004</v>
      </c>
      <c r="K30" s="143"/>
      <c r="L30" s="218"/>
      <c r="M30" s="83"/>
      <c r="N30" s="83"/>
      <c r="O30" s="83"/>
      <c r="P30" s="83"/>
    </row>
    <row r="31" spans="1:16" s="145" customFormat="1" ht="33" customHeight="1">
      <c r="A31" s="146">
        <v>1</v>
      </c>
      <c r="B31" s="147" t="s">
        <v>379</v>
      </c>
      <c r="C31" s="148">
        <v>9200</v>
      </c>
      <c r="D31" s="148">
        <v>3500</v>
      </c>
      <c r="E31" s="148">
        <v>6612.067</v>
      </c>
      <c r="F31" s="148">
        <f>1350+121.426</f>
        <v>1471.4259999999999</v>
      </c>
      <c r="G31" s="234"/>
      <c r="H31" s="234">
        <v>8152.64</v>
      </c>
      <c r="I31" s="234">
        <f>F31</f>
        <v>1471.4259999999999</v>
      </c>
      <c r="J31" s="234">
        <f>7962.067+121.426</f>
        <v>8083.4930000000004</v>
      </c>
      <c r="K31" s="148"/>
      <c r="L31" s="218"/>
      <c r="M31" s="83"/>
      <c r="N31" s="83"/>
      <c r="O31" s="83"/>
      <c r="P31" s="83"/>
    </row>
    <row r="32" spans="1:16" s="145" customFormat="1" ht="20.25" customHeight="1">
      <c r="A32" s="142" t="s">
        <v>205</v>
      </c>
      <c r="B32" s="144" t="s">
        <v>371</v>
      </c>
      <c r="C32" s="143">
        <f>SUM(C33:C37)</f>
        <v>6750</v>
      </c>
      <c r="D32" s="143">
        <f t="shared" ref="D32:G32" si="34">SUM(D33:D37)</f>
        <v>6055</v>
      </c>
      <c r="E32" s="143">
        <f t="shared" si="34"/>
        <v>5400</v>
      </c>
      <c r="F32" s="143">
        <f t="shared" si="34"/>
        <v>854.64099999999996</v>
      </c>
      <c r="G32" s="233">
        <f t="shared" si="34"/>
        <v>610.61599999999999</v>
      </c>
      <c r="H32" s="233">
        <f t="shared" ref="H32" si="35">SUM(H33:H37)</f>
        <v>6650</v>
      </c>
      <c r="I32" s="233">
        <f t="shared" ref="I32" si="36">SUM(I33:I37)</f>
        <v>854.64099999999996</v>
      </c>
      <c r="J32" s="233">
        <f t="shared" ref="J32" si="37">SUM(J33:J37)</f>
        <v>5400</v>
      </c>
      <c r="K32" s="143"/>
      <c r="L32" s="218"/>
      <c r="M32" s="83"/>
      <c r="N32" s="83"/>
      <c r="O32" s="83"/>
      <c r="P32" s="83"/>
    </row>
    <row r="33" spans="1:16" s="145" customFormat="1" ht="22.5" customHeight="1">
      <c r="A33" s="146">
        <v>1</v>
      </c>
      <c r="B33" s="147" t="s">
        <v>258</v>
      </c>
      <c r="C33" s="148">
        <v>3000</v>
      </c>
      <c r="D33" s="148">
        <v>2700</v>
      </c>
      <c r="E33" s="148">
        <v>2600</v>
      </c>
      <c r="F33" s="148">
        <v>37.536000000000001</v>
      </c>
      <c r="G33" s="234"/>
      <c r="H33" s="234">
        <v>2900</v>
      </c>
      <c r="I33" s="234">
        <v>37.536000000000001</v>
      </c>
      <c r="J33" s="234">
        <v>2600</v>
      </c>
      <c r="K33" s="148"/>
      <c r="L33" s="218"/>
      <c r="M33" s="83"/>
      <c r="N33" s="83"/>
      <c r="O33" s="83"/>
      <c r="P33" s="83"/>
    </row>
    <row r="34" spans="1:16" ht="41.25" customHeight="1">
      <c r="A34" s="146">
        <v>2</v>
      </c>
      <c r="B34" s="149" t="s">
        <v>262</v>
      </c>
      <c r="C34" s="148">
        <v>650</v>
      </c>
      <c r="D34" s="148">
        <v>405</v>
      </c>
      <c r="E34" s="148">
        <v>400</v>
      </c>
      <c r="F34" s="148">
        <v>216.97499999999999</v>
      </c>
      <c r="G34" s="234">
        <v>181.089</v>
      </c>
      <c r="H34" s="234">
        <v>650</v>
      </c>
      <c r="I34" s="234">
        <v>216.97499999999999</v>
      </c>
      <c r="J34" s="234">
        <v>400</v>
      </c>
      <c r="K34" s="148"/>
      <c r="L34" s="218"/>
      <c r="N34" s="83"/>
    </row>
    <row r="35" spans="1:16" s="145" customFormat="1" ht="22.5" customHeight="1">
      <c r="A35" s="146">
        <v>3</v>
      </c>
      <c r="B35" s="147" t="s">
        <v>261</v>
      </c>
      <c r="C35" s="148">
        <v>1000</v>
      </c>
      <c r="D35" s="148">
        <v>950</v>
      </c>
      <c r="E35" s="148">
        <v>800</v>
      </c>
      <c r="F35" s="148">
        <v>186.17699999999999</v>
      </c>
      <c r="G35" s="234">
        <v>133.56299999999999</v>
      </c>
      <c r="H35" s="234">
        <v>1000</v>
      </c>
      <c r="I35" s="234">
        <v>186.17699999999999</v>
      </c>
      <c r="J35" s="234">
        <v>800</v>
      </c>
      <c r="K35" s="148"/>
      <c r="L35" s="218"/>
      <c r="M35" s="83"/>
      <c r="N35" s="83"/>
      <c r="O35" s="83"/>
      <c r="P35" s="83"/>
    </row>
    <row r="36" spans="1:16" s="145" customFormat="1" ht="22.5" customHeight="1">
      <c r="A36" s="146">
        <v>4</v>
      </c>
      <c r="B36" s="147" t="s">
        <v>259</v>
      </c>
      <c r="C36" s="148">
        <v>900</v>
      </c>
      <c r="D36" s="148">
        <v>850</v>
      </c>
      <c r="E36" s="148">
        <v>700</v>
      </c>
      <c r="F36" s="148">
        <v>155.22800000000001</v>
      </c>
      <c r="G36" s="234">
        <v>104.578</v>
      </c>
      <c r="H36" s="234">
        <v>900</v>
      </c>
      <c r="I36" s="234">
        <v>155.22800000000001</v>
      </c>
      <c r="J36" s="234">
        <v>700</v>
      </c>
      <c r="K36" s="148"/>
      <c r="L36" s="218"/>
      <c r="M36" s="83"/>
      <c r="N36" s="83"/>
      <c r="O36" s="83"/>
      <c r="P36" s="83"/>
    </row>
    <row r="37" spans="1:16" s="145" customFormat="1" ht="38.25" customHeight="1">
      <c r="A37" s="146">
        <v>5</v>
      </c>
      <c r="B37" s="147" t="s">
        <v>260</v>
      </c>
      <c r="C37" s="148">
        <v>1200</v>
      </c>
      <c r="D37" s="148">
        <v>1150</v>
      </c>
      <c r="E37" s="148">
        <v>900</v>
      </c>
      <c r="F37" s="148">
        <v>258.72500000000002</v>
      </c>
      <c r="G37" s="234">
        <v>191.386</v>
      </c>
      <c r="H37" s="234">
        <v>1200</v>
      </c>
      <c r="I37" s="234">
        <v>258.72500000000002</v>
      </c>
      <c r="J37" s="234">
        <v>900</v>
      </c>
      <c r="K37" s="148"/>
      <c r="L37" s="218"/>
      <c r="M37" s="83"/>
      <c r="N37" s="83"/>
      <c r="O37" s="83"/>
      <c r="P37" s="83"/>
    </row>
    <row r="38" spans="1:16" s="145" customFormat="1" ht="20.25" customHeight="1">
      <c r="A38" s="142" t="s">
        <v>4</v>
      </c>
      <c r="B38" s="144" t="s">
        <v>254</v>
      </c>
      <c r="C38" s="143">
        <f>C39+C45</f>
        <v>21600</v>
      </c>
      <c r="D38" s="143">
        <f t="shared" ref="D38:G38" si="38">D39+D45</f>
        <v>5900</v>
      </c>
      <c r="E38" s="143">
        <f t="shared" si="38"/>
        <v>5568.4189999999999</v>
      </c>
      <c r="F38" s="143">
        <f t="shared" si="38"/>
        <v>4614.3482999999997</v>
      </c>
      <c r="G38" s="233">
        <f t="shared" si="38"/>
        <v>45</v>
      </c>
      <c r="H38" s="233">
        <f t="shared" ref="H38" si="39">H39+H45</f>
        <v>15263.307999999999</v>
      </c>
      <c r="I38" s="233">
        <f t="shared" ref="I38" si="40">I39+I45</f>
        <v>1405.0440000000001</v>
      </c>
      <c r="J38" s="233">
        <f t="shared" ref="J38" si="41">J39+J45</f>
        <v>15279.983</v>
      </c>
      <c r="K38" s="143"/>
      <c r="L38" s="218"/>
      <c r="M38" s="83"/>
      <c r="N38" s="83"/>
      <c r="O38" s="83"/>
      <c r="P38" s="83"/>
    </row>
    <row r="39" spans="1:16" s="145" customFormat="1" ht="20.25" customHeight="1">
      <c r="A39" s="142" t="s">
        <v>205</v>
      </c>
      <c r="B39" s="144" t="s">
        <v>366</v>
      </c>
      <c r="C39" s="143">
        <f>SUM(C40:C44)</f>
        <v>20000</v>
      </c>
      <c r="D39" s="143">
        <f t="shared" ref="D39:J39" si="42">SUM(D40:D44)</f>
        <v>4550</v>
      </c>
      <c r="E39" s="143">
        <f t="shared" si="42"/>
        <v>4268.4189999999999</v>
      </c>
      <c r="F39" s="143">
        <f t="shared" si="42"/>
        <v>4596.8912999999993</v>
      </c>
      <c r="G39" s="233">
        <f t="shared" si="42"/>
        <v>45</v>
      </c>
      <c r="H39" s="233">
        <f t="shared" si="42"/>
        <v>14013.307999999999</v>
      </c>
      <c r="I39" s="233">
        <f t="shared" si="42"/>
        <v>1387.587</v>
      </c>
      <c r="J39" s="233">
        <f t="shared" si="42"/>
        <v>13979.983</v>
      </c>
      <c r="K39" s="143"/>
      <c r="L39" s="218"/>
      <c r="M39" s="83"/>
      <c r="N39" s="83"/>
      <c r="O39" s="83"/>
      <c r="P39" s="83"/>
    </row>
    <row r="40" spans="1:16" s="145" customFormat="1" ht="22.5" customHeight="1">
      <c r="A40" s="146">
        <v>1</v>
      </c>
      <c r="B40" s="147" t="s">
        <v>380</v>
      </c>
      <c r="C40" s="148">
        <v>1500</v>
      </c>
      <c r="D40" s="148">
        <v>950</v>
      </c>
      <c r="E40" s="148">
        <v>800</v>
      </c>
      <c r="F40" s="148">
        <v>533.19399999999996</v>
      </c>
      <c r="G40" s="234"/>
      <c r="H40" s="234">
        <v>800</v>
      </c>
      <c r="I40" s="234"/>
      <c r="J40" s="234">
        <v>800</v>
      </c>
      <c r="K40" s="148"/>
      <c r="L40" s="218"/>
      <c r="M40" s="83"/>
      <c r="N40" s="83"/>
      <c r="O40" s="83"/>
      <c r="P40" s="83"/>
    </row>
    <row r="41" spans="1:16" s="145" customFormat="1" ht="34.5" customHeight="1">
      <c r="A41" s="146">
        <v>2</v>
      </c>
      <c r="B41" s="147" t="s">
        <v>256</v>
      </c>
      <c r="C41" s="148">
        <v>3500</v>
      </c>
      <c r="D41" s="148">
        <v>1650</v>
      </c>
      <c r="E41" s="148">
        <v>1600</v>
      </c>
      <c r="F41" s="148">
        <v>2266.288</v>
      </c>
      <c r="G41" s="234"/>
      <c r="H41" s="234">
        <v>1129</v>
      </c>
      <c r="I41" s="234"/>
      <c r="J41" s="234">
        <v>1129</v>
      </c>
      <c r="K41" s="148"/>
      <c r="L41" s="218"/>
      <c r="M41" s="83"/>
      <c r="N41" s="83"/>
      <c r="O41" s="83"/>
      <c r="P41" s="83"/>
    </row>
    <row r="42" spans="1:16" ht="41.25" customHeight="1">
      <c r="A42" s="146">
        <v>3</v>
      </c>
      <c r="B42" s="149" t="s">
        <v>381</v>
      </c>
      <c r="C42" s="148">
        <v>2300</v>
      </c>
      <c r="D42" s="148">
        <v>1950</v>
      </c>
      <c r="E42" s="148">
        <v>1868.4190000000001</v>
      </c>
      <c r="F42" s="148">
        <v>421.49700000000001</v>
      </c>
      <c r="G42" s="234">
        <v>45</v>
      </c>
      <c r="H42" s="234">
        <f>1868.419+G42</f>
        <v>1913.4190000000001</v>
      </c>
      <c r="I42" s="234">
        <v>45</v>
      </c>
      <c r="J42" s="234">
        <f>H42</f>
        <v>1913.4190000000001</v>
      </c>
      <c r="K42" s="148"/>
      <c r="L42" s="218"/>
      <c r="N42" s="83"/>
    </row>
    <row r="43" spans="1:16" s="207" customFormat="1" ht="41.25" customHeight="1">
      <c r="A43" s="146">
        <v>4</v>
      </c>
      <c r="B43" s="222" t="s">
        <v>418</v>
      </c>
      <c r="C43" s="223">
        <v>10700</v>
      </c>
      <c r="D43" s="223"/>
      <c r="E43" s="223"/>
      <c r="F43" s="223">
        <v>282.495</v>
      </c>
      <c r="G43" s="235"/>
      <c r="H43" s="235">
        <v>8177.4719999999998</v>
      </c>
      <c r="I43" s="235">
        <f>F43</f>
        <v>282.495</v>
      </c>
      <c r="J43" s="235">
        <f>7894.977+I43</f>
        <v>8177.4719999999998</v>
      </c>
      <c r="K43" s="223"/>
      <c r="L43" s="224"/>
    </row>
    <row r="44" spans="1:16" ht="41.25" customHeight="1">
      <c r="A44" s="146">
        <v>5</v>
      </c>
      <c r="B44" s="225" t="s">
        <v>419</v>
      </c>
      <c r="C44" s="148">
        <v>2000</v>
      </c>
      <c r="D44" s="148"/>
      <c r="E44" s="148"/>
      <c r="F44" s="148">
        <v>1093.4173000000001</v>
      </c>
      <c r="G44" s="234"/>
      <c r="H44" s="234">
        <v>1993.4169999999999</v>
      </c>
      <c r="I44" s="234">
        <v>1060.0920000000001</v>
      </c>
      <c r="J44" s="234">
        <f>900+I44</f>
        <v>1960.0920000000001</v>
      </c>
      <c r="K44" s="148"/>
      <c r="L44" s="218"/>
      <c r="N44" s="83"/>
    </row>
    <row r="45" spans="1:16" s="145" customFormat="1" ht="20.25" customHeight="1">
      <c r="A45" s="142" t="s">
        <v>205</v>
      </c>
      <c r="B45" s="144" t="s">
        <v>371</v>
      </c>
      <c r="C45" s="143">
        <f>C46</f>
        <v>1600</v>
      </c>
      <c r="D45" s="143">
        <f t="shared" ref="D45:G45" si="43">D46</f>
        <v>1350</v>
      </c>
      <c r="E45" s="143">
        <f t="shared" si="43"/>
        <v>1300</v>
      </c>
      <c r="F45" s="143">
        <f t="shared" si="43"/>
        <v>17.457000000000001</v>
      </c>
      <c r="G45" s="233">
        <f t="shared" si="43"/>
        <v>0</v>
      </c>
      <c r="H45" s="233">
        <f t="shared" ref="H45" si="44">H46</f>
        <v>1250</v>
      </c>
      <c r="I45" s="233">
        <f t="shared" ref="I45" si="45">I46</f>
        <v>17.457000000000001</v>
      </c>
      <c r="J45" s="233">
        <f t="shared" ref="J45" si="46">J46</f>
        <v>1300</v>
      </c>
      <c r="K45" s="143"/>
      <c r="L45" s="218"/>
      <c r="M45" s="83"/>
      <c r="N45" s="83"/>
      <c r="O45" s="83"/>
      <c r="P45" s="83"/>
    </row>
    <row r="46" spans="1:16" s="145" customFormat="1" ht="22.5" customHeight="1">
      <c r="A46" s="146">
        <v>1</v>
      </c>
      <c r="B46" s="147" t="s">
        <v>263</v>
      </c>
      <c r="C46" s="148">
        <v>1600</v>
      </c>
      <c r="D46" s="148">
        <v>1350</v>
      </c>
      <c r="E46" s="148">
        <v>1300</v>
      </c>
      <c r="F46" s="148">
        <v>17.457000000000001</v>
      </c>
      <c r="G46" s="234"/>
      <c r="H46" s="234">
        <v>1250</v>
      </c>
      <c r="I46" s="148">
        <v>17.457000000000001</v>
      </c>
      <c r="J46" s="234">
        <v>1300</v>
      </c>
      <c r="K46" s="148"/>
      <c r="L46" s="218"/>
      <c r="M46" s="83"/>
      <c r="N46" s="83"/>
      <c r="O46" s="83"/>
      <c r="P46" s="83"/>
    </row>
    <row r="47" spans="1:16" s="145" customFormat="1" ht="20.25" customHeight="1">
      <c r="A47" s="142" t="s">
        <v>73</v>
      </c>
      <c r="B47" s="144" t="s">
        <v>264</v>
      </c>
      <c r="C47" s="143">
        <f>C48</f>
        <v>450</v>
      </c>
      <c r="D47" s="143">
        <f t="shared" ref="D47:G48" si="47">D48</f>
        <v>350</v>
      </c>
      <c r="E47" s="143">
        <f t="shared" si="47"/>
        <v>300</v>
      </c>
      <c r="F47" s="143">
        <f t="shared" si="47"/>
        <v>136.88399999999999</v>
      </c>
      <c r="G47" s="233">
        <f t="shared" si="47"/>
        <v>136.88399999999999</v>
      </c>
      <c r="H47" s="233">
        <f t="shared" ref="H47:H48" si="48">H48</f>
        <v>450</v>
      </c>
      <c r="I47" s="233">
        <f t="shared" ref="I47:I48" si="49">I48</f>
        <v>136.88399999999999</v>
      </c>
      <c r="J47" s="233">
        <f t="shared" ref="J47:J48" si="50">J48</f>
        <v>300</v>
      </c>
      <c r="K47" s="143"/>
      <c r="L47" s="218"/>
      <c r="M47" s="83"/>
      <c r="N47" s="83"/>
      <c r="O47" s="83"/>
      <c r="P47" s="83"/>
    </row>
    <row r="48" spans="1:16" s="145" customFormat="1" ht="20.25" customHeight="1">
      <c r="A48" s="142" t="s">
        <v>205</v>
      </c>
      <c r="B48" s="144" t="s">
        <v>371</v>
      </c>
      <c r="C48" s="143">
        <f>C49</f>
        <v>450</v>
      </c>
      <c r="D48" s="143">
        <f t="shared" si="47"/>
        <v>350</v>
      </c>
      <c r="E48" s="143">
        <f t="shared" si="47"/>
        <v>300</v>
      </c>
      <c r="F48" s="143">
        <f t="shared" si="47"/>
        <v>136.88399999999999</v>
      </c>
      <c r="G48" s="233">
        <f t="shared" si="47"/>
        <v>136.88399999999999</v>
      </c>
      <c r="H48" s="233">
        <f t="shared" si="48"/>
        <v>450</v>
      </c>
      <c r="I48" s="233">
        <f t="shared" si="49"/>
        <v>136.88399999999999</v>
      </c>
      <c r="J48" s="233">
        <f t="shared" si="50"/>
        <v>300</v>
      </c>
      <c r="K48" s="143"/>
      <c r="L48" s="218"/>
      <c r="M48" s="83"/>
      <c r="N48" s="83"/>
      <c r="O48" s="83"/>
      <c r="P48" s="83"/>
    </row>
    <row r="49" spans="1:16" s="145" customFormat="1" ht="22.5" customHeight="1">
      <c r="A49" s="146">
        <v>1</v>
      </c>
      <c r="B49" s="147" t="s">
        <v>265</v>
      </c>
      <c r="C49" s="148">
        <v>450</v>
      </c>
      <c r="D49" s="148">
        <v>350</v>
      </c>
      <c r="E49" s="148">
        <v>300</v>
      </c>
      <c r="F49" s="148">
        <v>136.88399999999999</v>
      </c>
      <c r="G49" s="148">
        <v>136.88399999999999</v>
      </c>
      <c r="H49" s="234">
        <v>450</v>
      </c>
      <c r="I49" s="148">
        <v>136.88399999999999</v>
      </c>
      <c r="J49" s="234">
        <v>300</v>
      </c>
      <c r="K49" s="148"/>
      <c r="L49" s="218"/>
      <c r="M49" s="83"/>
      <c r="N49" s="83"/>
      <c r="O49" s="83"/>
      <c r="P49" s="83"/>
    </row>
    <row r="50" spans="1:16" ht="21" customHeight="1">
      <c r="A50" s="206" t="s">
        <v>320</v>
      </c>
      <c r="B50" s="220" t="s">
        <v>415</v>
      </c>
      <c r="C50" s="208">
        <f>C51</f>
        <v>2900</v>
      </c>
      <c r="D50" s="208">
        <f t="shared" ref="D50:J50" si="51">D51</f>
        <v>0</v>
      </c>
      <c r="E50" s="208">
        <f t="shared" si="51"/>
        <v>0</v>
      </c>
      <c r="F50" s="208">
        <f t="shared" si="51"/>
        <v>631.31100000000004</v>
      </c>
      <c r="G50" s="229">
        <f t="shared" si="51"/>
        <v>0</v>
      </c>
      <c r="H50" s="229">
        <f t="shared" si="51"/>
        <v>2840.4610000000002</v>
      </c>
      <c r="I50" s="229">
        <f t="shared" si="51"/>
        <v>631.31100000000004</v>
      </c>
      <c r="J50" s="229">
        <f t="shared" si="51"/>
        <v>2564.3270000000002</v>
      </c>
      <c r="K50" s="198"/>
      <c r="L50" s="218"/>
    </row>
    <row r="51" spans="1:16" ht="18.75" customHeight="1">
      <c r="A51" s="142" t="s">
        <v>205</v>
      </c>
      <c r="B51" s="144" t="s">
        <v>366</v>
      </c>
      <c r="C51" s="208">
        <f>C52+C53</f>
        <v>2900</v>
      </c>
      <c r="D51" s="208">
        <f t="shared" ref="D51:J51" si="52">D52+D53</f>
        <v>0</v>
      </c>
      <c r="E51" s="208">
        <f t="shared" si="52"/>
        <v>0</v>
      </c>
      <c r="F51" s="208">
        <f t="shared" si="52"/>
        <v>631.31100000000004</v>
      </c>
      <c r="G51" s="229">
        <f t="shared" si="52"/>
        <v>0</v>
      </c>
      <c r="H51" s="229">
        <f t="shared" si="52"/>
        <v>2840.4610000000002</v>
      </c>
      <c r="I51" s="229">
        <f t="shared" si="52"/>
        <v>631.31100000000004</v>
      </c>
      <c r="J51" s="229">
        <f t="shared" si="52"/>
        <v>2564.3270000000002</v>
      </c>
      <c r="K51" s="198"/>
      <c r="N51" s="83"/>
    </row>
    <row r="52" spans="1:16" ht="25.5" customHeight="1">
      <c r="A52" s="219">
        <v>1</v>
      </c>
      <c r="B52" s="147" t="s">
        <v>416</v>
      </c>
      <c r="C52" s="148">
        <v>1900</v>
      </c>
      <c r="D52" s="198"/>
      <c r="E52" s="198"/>
      <c r="F52" s="221">
        <v>276.13400000000001</v>
      </c>
      <c r="G52" s="236"/>
      <c r="H52" s="236">
        <v>1885.2840000000001</v>
      </c>
      <c r="I52" s="236">
        <f>F52</f>
        <v>276.13400000000001</v>
      </c>
      <c r="J52" s="236">
        <v>1609.15</v>
      </c>
      <c r="K52" s="198"/>
      <c r="N52" s="83"/>
    </row>
    <row r="53" spans="1:16" ht="54" customHeight="1">
      <c r="A53" s="219">
        <v>2</v>
      </c>
      <c r="B53" s="147" t="s">
        <v>417</v>
      </c>
      <c r="C53" s="148">
        <v>1000</v>
      </c>
      <c r="D53" s="198"/>
      <c r="E53" s="198"/>
      <c r="F53" s="221">
        <v>355.17700000000002</v>
      </c>
      <c r="G53" s="236"/>
      <c r="H53" s="236">
        <v>955.17700000000002</v>
      </c>
      <c r="I53" s="236">
        <f>F53</f>
        <v>355.17700000000002</v>
      </c>
      <c r="J53" s="236">
        <f>600+I53</f>
        <v>955.17700000000002</v>
      </c>
      <c r="K53" s="198"/>
      <c r="N53" s="83"/>
    </row>
    <row r="54" spans="1:16" ht="21" customHeight="1">
      <c r="A54" s="206" t="s">
        <v>420</v>
      </c>
      <c r="B54" s="220" t="s">
        <v>54</v>
      </c>
      <c r="C54" s="208">
        <f>C55</f>
        <v>5500</v>
      </c>
      <c r="D54" s="208">
        <f t="shared" ref="D54" si="53">D55</f>
        <v>0</v>
      </c>
      <c r="E54" s="208">
        <f t="shared" ref="E54" si="54">E55</f>
        <v>0</v>
      </c>
      <c r="F54" s="208">
        <f t="shared" ref="F54" si="55">F55</f>
        <v>195.679</v>
      </c>
      <c r="G54" s="229">
        <f t="shared" ref="G54" si="56">G55</f>
        <v>0</v>
      </c>
      <c r="H54" s="229">
        <f t="shared" ref="H54" si="57">H55</f>
        <v>5168.0619999999999</v>
      </c>
      <c r="I54" s="229">
        <f t="shared" ref="I54" si="58">I55</f>
        <v>195.679</v>
      </c>
      <c r="J54" s="229">
        <f t="shared" ref="J54" si="59">J55</f>
        <v>4972.3829999999998</v>
      </c>
      <c r="K54" s="198"/>
      <c r="L54" s="218"/>
    </row>
    <row r="55" spans="1:16" ht="18.75" customHeight="1">
      <c r="A55" s="142" t="s">
        <v>205</v>
      </c>
      <c r="B55" s="144" t="s">
        <v>366</v>
      </c>
      <c r="C55" s="208">
        <f>C56+C57</f>
        <v>5500</v>
      </c>
      <c r="D55" s="208">
        <f t="shared" ref="D55" si="60">D56+D57</f>
        <v>0</v>
      </c>
      <c r="E55" s="208">
        <f t="shared" ref="E55" si="61">E56+E57</f>
        <v>0</v>
      </c>
      <c r="F55" s="208">
        <f t="shared" ref="F55" si="62">F56+F57</f>
        <v>195.679</v>
      </c>
      <c r="G55" s="229">
        <f t="shared" ref="G55" si="63">G56+G57</f>
        <v>0</v>
      </c>
      <c r="H55" s="229">
        <f t="shared" ref="H55" si="64">H56+H57</f>
        <v>5168.0619999999999</v>
      </c>
      <c r="I55" s="229">
        <f t="shared" ref="I55" si="65">I56+I57</f>
        <v>195.679</v>
      </c>
      <c r="J55" s="229">
        <f t="shared" ref="J55" si="66">J56+J57</f>
        <v>4972.3829999999998</v>
      </c>
      <c r="K55" s="198"/>
      <c r="N55" s="83"/>
    </row>
    <row r="56" spans="1:16" s="207" customFormat="1" ht="36.75" customHeight="1">
      <c r="A56" s="15">
        <v>1</v>
      </c>
      <c r="B56" s="226" t="s">
        <v>421</v>
      </c>
      <c r="C56" s="223">
        <v>3000</v>
      </c>
      <c r="D56" s="16"/>
      <c r="E56" s="16"/>
      <c r="F56" s="227">
        <v>118.874</v>
      </c>
      <c r="G56" s="237"/>
      <c r="H56" s="237">
        <v>2787.5360000000001</v>
      </c>
      <c r="I56" s="237">
        <f>F56</f>
        <v>118.874</v>
      </c>
      <c r="J56" s="237">
        <v>2668.6620000000003</v>
      </c>
      <c r="K56" s="16"/>
    </row>
    <row r="57" spans="1:16" s="207" customFormat="1" ht="36.75" customHeight="1">
      <c r="A57" s="15">
        <v>2</v>
      </c>
      <c r="B57" s="226" t="s">
        <v>422</v>
      </c>
      <c r="C57" s="223">
        <v>2500</v>
      </c>
      <c r="D57" s="16"/>
      <c r="E57" s="16"/>
      <c r="F57" s="227">
        <v>76.805000000000007</v>
      </c>
      <c r="G57" s="237"/>
      <c r="H57" s="237">
        <v>2380.5259999999998</v>
      </c>
      <c r="I57" s="237">
        <f>F57</f>
        <v>76.805000000000007</v>
      </c>
      <c r="J57" s="237">
        <v>2303.721</v>
      </c>
      <c r="K57" s="16"/>
    </row>
  </sheetData>
  <mergeCells count="11">
    <mergeCell ref="A1:K1"/>
    <mergeCell ref="A2:K2"/>
    <mergeCell ref="A3:K3"/>
    <mergeCell ref="F4:K4"/>
    <mergeCell ref="A5:A6"/>
    <mergeCell ref="B5:B6"/>
    <mergeCell ref="C5:C6"/>
    <mergeCell ref="F5:F6"/>
    <mergeCell ref="G5:H5"/>
    <mergeCell ref="I5:J5"/>
    <mergeCell ref="K5:K6"/>
  </mergeCells>
  <pageMargins left="0.55118110236220497" right="0.23622047244094499" top="0.511811023622047" bottom="0.49803149600000002" header="0.31496062992126" footer="0.31496062992126"/>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3"/>
  <sheetViews>
    <sheetView topLeftCell="A2" zoomScaleNormal="100" zoomScaleSheetLayoutView="90" workbookViewId="0">
      <selection activeCell="H26" sqref="H26"/>
    </sheetView>
  </sheetViews>
  <sheetFormatPr defaultRowHeight="15.75"/>
  <cols>
    <col min="1" max="1" width="6.7109375" style="97" customWidth="1"/>
    <col min="2" max="2" width="61.140625" style="96" customWidth="1"/>
    <col min="3" max="3" width="14.140625" style="97" hidden="1" customWidth="1"/>
    <col min="4" max="4" width="12" style="96" customWidth="1"/>
    <col min="5" max="5" width="19.7109375" style="96" hidden="1" customWidth="1"/>
    <col min="6" max="6" width="14.140625" style="101" customWidth="1"/>
    <col min="7" max="7" width="14.85546875" style="244" customWidth="1"/>
    <col min="8" max="8" width="13.42578125" style="244" customWidth="1"/>
    <col min="9" max="9" width="14.85546875" style="244" customWidth="1"/>
    <col min="10" max="10" width="13.42578125" style="244" customWidth="1"/>
    <col min="11" max="11" width="11.28515625" style="96" customWidth="1"/>
    <col min="12" max="12" width="10.7109375" style="96" customWidth="1"/>
    <col min="13" max="13" width="12.42578125" style="96" customWidth="1"/>
    <col min="14" max="14" width="14.5703125" style="96" customWidth="1"/>
    <col min="15" max="15" width="15.7109375" style="96" customWidth="1"/>
    <col min="16" max="16" width="16.28515625" style="96" customWidth="1"/>
    <col min="17" max="17" width="15.85546875" style="96" customWidth="1"/>
    <col min="18" max="259" width="9.140625" style="96"/>
    <col min="260" max="260" width="5.42578125" style="96" customWidth="1"/>
    <col min="261" max="261" width="43.42578125" style="96" customWidth="1"/>
    <col min="262" max="262" width="19.140625" style="96" customWidth="1"/>
    <col min="263" max="266" width="12.5703125" style="96" customWidth="1"/>
    <col min="267" max="267" width="15.85546875" style="96" customWidth="1"/>
    <col min="268" max="268" width="10.7109375" style="96" customWidth="1"/>
    <col min="269" max="269" width="8.28515625" style="96" customWidth="1"/>
    <col min="270" max="270" width="14.5703125" style="96" customWidth="1"/>
    <col min="271" max="271" width="23.85546875" style="96" customWidth="1"/>
    <col min="272" max="272" width="16.28515625" style="96" customWidth="1"/>
    <col min="273" max="273" width="15.85546875" style="96" customWidth="1"/>
    <col min="274" max="515" width="9.140625" style="96"/>
    <col min="516" max="516" width="5.42578125" style="96" customWidth="1"/>
    <col min="517" max="517" width="43.42578125" style="96" customWidth="1"/>
    <col min="518" max="518" width="19.140625" style="96" customWidth="1"/>
    <col min="519" max="522" width="12.5703125" style="96" customWidth="1"/>
    <col min="523" max="523" width="15.85546875" style="96" customWidth="1"/>
    <col min="524" max="524" width="10.7109375" style="96" customWidth="1"/>
    <col min="525" max="525" width="8.28515625" style="96" customWidth="1"/>
    <col min="526" max="526" width="14.5703125" style="96" customWidth="1"/>
    <col min="527" max="527" width="23.85546875" style="96" customWidth="1"/>
    <col min="528" max="528" width="16.28515625" style="96" customWidth="1"/>
    <col min="529" max="529" width="15.85546875" style="96" customWidth="1"/>
    <col min="530" max="771" width="9.140625" style="96"/>
    <col min="772" max="772" width="5.42578125" style="96" customWidth="1"/>
    <col min="773" max="773" width="43.42578125" style="96" customWidth="1"/>
    <col min="774" max="774" width="19.140625" style="96" customWidth="1"/>
    <col min="775" max="778" width="12.5703125" style="96" customWidth="1"/>
    <col min="779" max="779" width="15.85546875" style="96" customWidth="1"/>
    <col min="780" max="780" width="10.7109375" style="96" customWidth="1"/>
    <col min="781" max="781" width="8.28515625" style="96" customWidth="1"/>
    <col min="782" max="782" width="14.5703125" style="96" customWidth="1"/>
    <col min="783" max="783" width="23.85546875" style="96" customWidth="1"/>
    <col min="784" max="784" width="16.28515625" style="96" customWidth="1"/>
    <col min="785" max="785" width="15.85546875" style="96" customWidth="1"/>
    <col min="786" max="1027" width="9.140625" style="96"/>
    <col min="1028" max="1028" width="5.42578125" style="96" customWidth="1"/>
    <col min="1029" max="1029" width="43.42578125" style="96" customWidth="1"/>
    <col min="1030" max="1030" width="19.140625" style="96" customWidth="1"/>
    <col min="1031" max="1034" width="12.5703125" style="96" customWidth="1"/>
    <col min="1035" max="1035" width="15.85546875" style="96" customWidth="1"/>
    <col min="1036" max="1036" width="10.7109375" style="96" customWidth="1"/>
    <col min="1037" max="1037" width="8.28515625" style="96" customWidth="1"/>
    <col min="1038" max="1038" width="14.5703125" style="96" customWidth="1"/>
    <col min="1039" max="1039" width="23.85546875" style="96" customWidth="1"/>
    <col min="1040" max="1040" width="16.28515625" style="96" customWidth="1"/>
    <col min="1041" max="1041" width="15.85546875" style="96" customWidth="1"/>
    <col min="1042" max="1283" width="9.140625" style="96"/>
    <col min="1284" max="1284" width="5.42578125" style="96" customWidth="1"/>
    <col min="1285" max="1285" width="43.42578125" style="96" customWidth="1"/>
    <col min="1286" max="1286" width="19.140625" style="96" customWidth="1"/>
    <col min="1287" max="1290" width="12.5703125" style="96" customWidth="1"/>
    <col min="1291" max="1291" width="15.85546875" style="96" customWidth="1"/>
    <col min="1292" max="1292" width="10.7109375" style="96" customWidth="1"/>
    <col min="1293" max="1293" width="8.28515625" style="96" customWidth="1"/>
    <col min="1294" max="1294" width="14.5703125" style="96" customWidth="1"/>
    <col min="1295" max="1295" width="23.85546875" style="96" customWidth="1"/>
    <col min="1296" max="1296" width="16.28515625" style="96" customWidth="1"/>
    <col min="1297" max="1297" width="15.85546875" style="96" customWidth="1"/>
    <col min="1298" max="1539" width="9.140625" style="96"/>
    <col min="1540" max="1540" width="5.42578125" style="96" customWidth="1"/>
    <col min="1541" max="1541" width="43.42578125" style="96" customWidth="1"/>
    <col min="1542" max="1542" width="19.140625" style="96" customWidth="1"/>
    <col min="1543" max="1546" width="12.5703125" style="96" customWidth="1"/>
    <col min="1547" max="1547" width="15.85546875" style="96" customWidth="1"/>
    <col min="1548" max="1548" width="10.7109375" style="96" customWidth="1"/>
    <col min="1549" max="1549" width="8.28515625" style="96" customWidth="1"/>
    <col min="1550" max="1550" width="14.5703125" style="96" customWidth="1"/>
    <col min="1551" max="1551" width="23.85546875" style="96" customWidth="1"/>
    <col min="1552" max="1552" width="16.28515625" style="96" customWidth="1"/>
    <col min="1553" max="1553" width="15.85546875" style="96" customWidth="1"/>
    <col min="1554" max="1795" width="9.140625" style="96"/>
    <col min="1796" max="1796" width="5.42578125" style="96" customWidth="1"/>
    <col min="1797" max="1797" width="43.42578125" style="96" customWidth="1"/>
    <col min="1798" max="1798" width="19.140625" style="96" customWidth="1"/>
    <col min="1799" max="1802" width="12.5703125" style="96" customWidth="1"/>
    <col min="1803" max="1803" width="15.85546875" style="96" customWidth="1"/>
    <col min="1804" max="1804" width="10.7109375" style="96" customWidth="1"/>
    <col min="1805" max="1805" width="8.28515625" style="96" customWidth="1"/>
    <col min="1806" max="1806" width="14.5703125" style="96" customWidth="1"/>
    <col min="1807" max="1807" width="23.85546875" style="96" customWidth="1"/>
    <col min="1808" max="1808" width="16.28515625" style="96" customWidth="1"/>
    <col min="1809" max="1809" width="15.85546875" style="96" customWidth="1"/>
    <col min="1810" max="2051" width="9.140625" style="96"/>
    <col min="2052" max="2052" width="5.42578125" style="96" customWidth="1"/>
    <col min="2053" max="2053" width="43.42578125" style="96" customWidth="1"/>
    <col min="2054" max="2054" width="19.140625" style="96" customWidth="1"/>
    <col min="2055" max="2058" width="12.5703125" style="96" customWidth="1"/>
    <col min="2059" max="2059" width="15.85546875" style="96" customWidth="1"/>
    <col min="2060" max="2060" width="10.7109375" style="96" customWidth="1"/>
    <col min="2061" max="2061" width="8.28515625" style="96" customWidth="1"/>
    <col min="2062" max="2062" width="14.5703125" style="96" customWidth="1"/>
    <col min="2063" max="2063" width="23.85546875" style="96" customWidth="1"/>
    <col min="2064" max="2064" width="16.28515625" style="96" customWidth="1"/>
    <col min="2065" max="2065" width="15.85546875" style="96" customWidth="1"/>
    <col min="2066" max="2307" width="9.140625" style="96"/>
    <col min="2308" max="2308" width="5.42578125" style="96" customWidth="1"/>
    <col min="2309" max="2309" width="43.42578125" style="96" customWidth="1"/>
    <col min="2310" max="2310" width="19.140625" style="96" customWidth="1"/>
    <col min="2311" max="2314" width="12.5703125" style="96" customWidth="1"/>
    <col min="2315" max="2315" width="15.85546875" style="96" customWidth="1"/>
    <col min="2316" max="2316" width="10.7109375" style="96" customWidth="1"/>
    <col min="2317" max="2317" width="8.28515625" style="96" customWidth="1"/>
    <col min="2318" max="2318" width="14.5703125" style="96" customWidth="1"/>
    <col min="2319" max="2319" width="23.85546875" style="96" customWidth="1"/>
    <col min="2320" max="2320" width="16.28515625" style="96" customWidth="1"/>
    <col min="2321" max="2321" width="15.85546875" style="96" customWidth="1"/>
    <col min="2322" max="2563" width="9.140625" style="96"/>
    <col min="2564" max="2564" width="5.42578125" style="96" customWidth="1"/>
    <col min="2565" max="2565" width="43.42578125" style="96" customWidth="1"/>
    <col min="2566" max="2566" width="19.140625" style="96" customWidth="1"/>
    <col min="2567" max="2570" width="12.5703125" style="96" customWidth="1"/>
    <col min="2571" max="2571" width="15.85546875" style="96" customWidth="1"/>
    <col min="2572" max="2572" width="10.7109375" style="96" customWidth="1"/>
    <col min="2573" max="2573" width="8.28515625" style="96" customWidth="1"/>
    <col min="2574" max="2574" width="14.5703125" style="96" customWidth="1"/>
    <col min="2575" max="2575" width="23.85546875" style="96" customWidth="1"/>
    <col min="2576" max="2576" width="16.28515625" style="96" customWidth="1"/>
    <col min="2577" max="2577" width="15.85546875" style="96" customWidth="1"/>
    <col min="2578" max="2819" width="9.140625" style="96"/>
    <col min="2820" max="2820" width="5.42578125" style="96" customWidth="1"/>
    <col min="2821" max="2821" width="43.42578125" style="96" customWidth="1"/>
    <col min="2822" max="2822" width="19.140625" style="96" customWidth="1"/>
    <col min="2823" max="2826" width="12.5703125" style="96" customWidth="1"/>
    <col min="2827" max="2827" width="15.85546875" style="96" customWidth="1"/>
    <col min="2828" max="2828" width="10.7109375" style="96" customWidth="1"/>
    <col min="2829" max="2829" width="8.28515625" style="96" customWidth="1"/>
    <col min="2830" max="2830" width="14.5703125" style="96" customWidth="1"/>
    <col min="2831" max="2831" width="23.85546875" style="96" customWidth="1"/>
    <col min="2832" max="2832" width="16.28515625" style="96" customWidth="1"/>
    <col min="2833" max="2833" width="15.85546875" style="96" customWidth="1"/>
    <col min="2834" max="3075" width="9.140625" style="96"/>
    <col min="3076" max="3076" width="5.42578125" style="96" customWidth="1"/>
    <col min="3077" max="3077" width="43.42578125" style="96" customWidth="1"/>
    <col min="3078" max="3078" width="19.140625" style="96" customWidth="1"/>
    <col min="3079" max="3082" width="12.5703125" style="96" customWidth="1"/>
    <col min="3083" max="3083" width="15.85546875" style="96" customWidth="1"/>
    <col min="3084" max="3084" width="10.7109375" style="96" customWidth="1"/>
    <col min="3085" max="3085" width="8.28515625" style="96" customWidth="1"/>
    <col min="3086" max="3086" width="14.5703125" style="96" customWidth="1"/>
    <col min="3087" max="3087" width="23.85546875" style="96" customWidth="1"/>
    <col min="3088" max="3088" width="16.28515625" style="96" customWidth="1"/>
    <col min="3089" max="3089" width="15.85546875" style="96" customWidth="1"/>
    <col min="3090" max="3331" width="9.140625" style="96"/>
    <col min="3332" max="3332" width="5.42578125" style="96" customWidth="1"/>
    <col min="3333" max="3333" width="43.42578125" style="96" customWidth="1"/>
    <col min="3334" max="3334" width="19.140625" style="96" customWidth="1"/>
    <col min="3335" max="3338" width="12.5703125" style="96" customWidth="1"/>
    <col min="3339" max="3339" width="15.85546875" style="96" customWidth="1"/>
    <col min="3340" max="3340" width="10.7109375" style="96" customWidth="1"/>
    <col min="3341" max="3341" width="8.28515625" style="96" customWidth="1"/>
    <col min="3342" max="3342" width="14.5703125" style="96" customWidth="1"/>
    <col min="3343" max="3343" width="23.85546875" style="96" customWidth="1"/>
    <col min="3344" max="3344" width="16.28515625" style="96" customWidth="1"/>
    <col min="3345" max="3345" width="15.85546875" style="96" customWidth="1"/>
    <col min="3346" max="3587" width="9.140625" style="96"/>
    <col min="3588" max="3588" width="5.42578125" style="96" customWidth="1"/>
    <col min="3589" max="3589" width="43.42578125" style="96" customWidth="1"/>
    <col min="3590" max="3590" width="19.140625" style="96" customWidth="1"/>
    <col min="3591" max="3594" width="12.5703125" style="96" customWidth="1"/>
    <col min="3595" max="3595" width="15.85546875" style="96" customWidth="1"/>
    <col min="3596" max="3596" width="10.7109375" style="96" customWidth="1"/>
    <col min="3597" max="3597" width="8.28515625" style="96" customWidth="1"/>
    <col min="3598" max="3598" width="14.5703125" style="96" customWidth="1"/>
    <col min="3599" max="3599" width="23.85546875" style="96" customWidth="1"/>
    <col min="3600" max="3600" width="16.28515625" style="96" customWidth="1"/>
    <col min="3601" max="3601" width="15.85546875" style="96" customWidth="1"/>
    <col min="3602" max="3843" width="9.140625" style="96"/>
    <col min="3844" max="3844" width="5.42578125" style="96" customWidth="1"/>
    <col min="3845" max="3845" width="43.42578125" style="96" customWidth="1"/>
    <col min="3846" max="3846" width="19.140625" style="96" customWidth="1"/>
    <col min="3847" max="3850" width="12.5703125" style="96" customWidth="1"/>
    <col min="3851" max="3851" width="15.85546875" style="96" customWidth="1"/>
    <col min="3852" max="3852" width="10.7109375" style="96" customWidth="1"/>
    <col min="3853" max="3853" width="8.28515625" style="96" customWidth="1"/>
    <col min="3854" max="3854" width="14.5703125" style="96" customWidth="1"/>
    <col min="3855" max="3855" width="23.85546875" style="96" customWidth="1"/>
    <col min="3856" max="3856" width="16.28515625" style="96" customWidth="1"/>
    <col min="3857" max="3857" width="15.85546875" style="96" customWidth="1"/>
    <col min="3858" max="4099" width="9.140625" style="96"/>
    <col min="4100" max="4100" width="5.42578125" style="96" customWidth="1"/>
    <col min="4101" max="4101" width="43.42578125" style="96" customWidth="1"/>
    <col min="4102" max="4102" width="19.140625" style="96" customWidth="1"/>
    <col min="4103" max="4106" width="12.5703125" style="96" customWidth="1"/>
    <col min="4107" max="4107" width="15.85546875" style="96" customWidth="1"/>
    <col min="4108" max="4108" width="10.7109375" style="96" customWidth="1"/>
    <col min="4109" max="4109" width="8.28515625" style="96" customWidth="1"/>
    <col min="4110" max="4110" width="14.5703125" style="96" customWidth="1"/>
    <col min="4111" max="4111" width="23.85546875" style="96" customWidth="1"/>
    <col min="4112" max="4112" width="16.28515625" style="96" customWidth="1"/>
    <col min="4113" max="4113" width="15.85546875" style="96" customWidth="1"/>
    <col min="4114" max="4355" width="9.140625" style="96"/>
    <col min="4356" max="4356" width="5.42578125" style="96" customWidth="1"/>
    <col min="4357" max="4357" width="43.42578125" style="96" customWidth="1"/>
    <col min="4358" max="4358" width="19.140625" style="96" customWidth="1"/>
    <col min="4359" max="4362" width="12.5703125" style="96" customWidth="1"/>
    <col min="4363" max="4363" width="15.85546875" style="96" customWidth="1"/>
    <col min="4364" max="4364" width="10.7109375" style="96" customWidth="1"/>
    <col min="4365" max="4365" width="8.28515625" style="96" customWidth="1"/>
    <col min="4366" max="4366" width="14.5703125" style="96" customWidth="1"/>
    <col min="4367" max="4367" width="23.85546875" style="96" customWidth="1"/>
    <col min="4368" max="4368" width="16.28515625" style="96" customWidth="1"/>
    <col min="4369" max="4369" width="15.85546875" style="96" customWidth="1"/>
    <col min="4370" max="4611" width="9.140625" style="96"/>
    <col min="4612" max="4612" width="5.42578125" style="96" customWidth="1"/>
    <col min="4613" max="4613" width="43.42578125" style="96" customWidth="1"/>
    <col min="4614" max="4614" width="19.140625" style="96" customWidth="1"/>
    <col min="4615" max="4618" width="12.5703125" style="96" customWidth="1"/>
    <col min="4619" max="4619" width="15.85546875" style="96" customWidth="1"/>
    <col min="4620" max="4620" width="10.7109375" style="96" customWidth="1"/>
    <col min="4621" max="4621" width="8.28515625" style="96" customWidth="1"/>
    <col min="4622" max="4622" width="14.5703125" style="96" customWidth="1"/>
    <col min="4623" max="4623" width="23.85546875" style="96" customWidth="1"/>
    <col min="4624" max="4624" width="16.28515625" style="96" customWidth="1"/>
    <col min="4625" max="4625" width="15.85546875" style="96" customWidth="1"/>
    <col min="4626" max="4867" width="9.140625" style="96"/>
    <col min="4868" max="4868" width="5.42578125" style="96" customWidth="1"/>
    <col min="4869" max="4869" width="43.42578125" style="96" customWidth="1"/>
    <col min="4870" max="4870" width="19.140625" style="96" customWidth="1"/>
    <col min="4871" max="4874" width="12.5703125" style="96" customWidth="1"/>
    <col min="4875" max="4875" width="15.85546875" style="96" customWidth="1"/>
    <col min="4876" max="4876" width="10.7109375" style="96" customWidth="1"/>
    <col min="4877" max="4877" width="8.28515625" style="96" customWidth="1"/>
    <col min="4878" max="4878" width="14.5703125" style="96" customWidth="1"/>
    <col min="4879" max="4879" width="23.85546875" style="96" customWidth="1"/>
    <col min="4880" max="4880" width="16.28515625" style="96" customWidth="1"/>
    <col min="4881" max="4881" width="15.85546875" style="96" customWidth="1"/>
    <col min="4882" max="5123" width="9.140625" style="96"/>
    <col min="5124" max="5124" width="5.42578125" style="96" customWidth="1"/>
    <col min="5125" max="5125" width="43.42578125" style="96" customWidth="1"/>
    <col min="5126" max="5126" width="19.140625" style="96" customWidth="1"/>
    <col min="5127" max="5130" width="12.5703125" style="96" customWidth="1"/>
    <col min="5131" max="5131" width="15.85546875" style="96" customWidth="1"/>
    <col min="5132" max="5132" width="10.7109375" style="96" customWidth="1"/>
    <col min="5133" max="5133" width="8.28515625" style="96" customWidth="1"/>
    <col min="5134" max="5134" width="14.5703125" style="96" customWidth="1"/>
    <col min="5135" max="5135" width="23.85546875" style="96" customWidth="1"/>
    <col min="5136" max="5136" width="16.28515625" style="96" customWidth="1"/>
    <col min="5137" max="5137" width="15.85546875" style="96" customWidth="1"/>
    <col min="5138" max="5379" width="9.140625" style="96"/>
    <col min="5380" max="5380" width="5.42578125" style="96" customWidth="1"/>
    <col min="5381" max="5381" width="43.42578125" style="96" customWidth="1"/>
    <col min="5382" max="5382" width="19.140625" style="96" customWidth="1"/>
    <col min="5383" max="5386" width="12.5703125" style="96" customWidth="1"/>
    <col min="5387" max="5387" width="15.85546875" style="96" customWidth="1"/>
    <col min="5388" max="5388" width="10.7109375" style="96" customWidth="1"/>
    <col min="5389" max="5389" width="8.28515625" style="96" customWidth="1"/>
    <col min="5390" max="5390" width="14.5703125" style="96" customWidth="1"/>
    <col min="5391" max="5391" width="23.85546875" style="96" customWidth="1"/>
    <col min="5392" max="5392" width="16.28515625" style="96" customWidth="1"/>
    <col min="5393" max="5393" width="15.85546875" style="96" customWidth="1"/>
    <col min="5394" max="5635" width="9.140625" style="96"/>
    <col min="5636" max="5636" width="5.42578125" style="96" customWidth="1"/>
    <col min="5637" max="5637" width="43.42578125" style="96" customWidth="1"/>
    <col min="5638" max="5638" width="19.140625" style="96" customWidth="1"/>
    <col min="5639" max="5642" width="12.5703125" style="96" customWidth="1"/>
    <col min="5643" max="5643" width="15.85546875" style="96" customWidth="1"/>
    <col min="5644" max="5644" width="10.7109375" style="96" customWidth="1"/>
    <col min="5645" max="5645" width="8.28515625" style="96" customWidth="1"/>
    <col min="5646" max="5646" width="14.5703125" style="96" customWidth="1"/>
    <col min="5647" max="5647" width="23.85546875" style="96" customWidth="1"/>
    <col min="5648" max="5648" width="16.28515625" style="96" customWidth="1"/>
    <col min="5649" max="5649" width="15.85546875" style="96" customWidth="1"/>
    <col min="5650" max="5891" width="9.140625" style="96"/>
    <col min="5892" max="5892" width="5.42578125" style="96" customWidth="1"/>
    <col min="5893" max="5893" width="43.42578125" style="96" customWidth="1"/>
    <col min="5894" max="5894" width="19.140625" style="96" customWidth="1"/>
    <col min="5895" max="5898" width="12.5703125" style="96" customWidth="1"/>
    <col min="5899" max="5899" width="15.85546875" style="96" customWidth="1"/>
    <col min="5900" max="5900" width="10.7109375" style="96" customWidth="1"/>
    <col min="5901" max="5901" width="8.28515625" style="96" customWidth="1"/>
    <col min="5902" max="5902" width="14.5703125" style="96" customWidth="1"/>
    <col min="5903" max="5903" width="23.85546875" style="96" customWidth="1"/>
    <col min="5904" max="5904" width="16.28515625" style="96" customWidth="1"/>
    <col min="5905" max="5905" width="15.85546875" style="96" customWidth="1"/>
    <col min="5906" max="6147" width="9.140625" style="96"/>
    <col min="6148" max="6148" width="5.42578125" style="96" customWidth="1"/>
    <col min="6149" max="6149" width="43.42578125" style="96" customWidth="1"/>
    <col min="6150" max="6150" width="19.140625" style="96" customWidth="1"/>
    <col min="6151" max="6154" width="12.5703125" style="96" customWidth="1"/>
    <col min="6155" max="6155" width="15.85546875" style="96" customWidth="1"/>
    <col min="6156" max="6156" width="10.7109375" style="96" customWidth="1"/>
    <col min="6157" max="6157" width="8.28515625" style="96" customWidth="1"/>
    <col min="6158" max="6158" width="14.5703125" style="96" customWidth="1"/>
    <col min="6159" max="6159" width="23.85546875" style="96" customWidth="1"/>
    <col min="6160" max="6160" width="16.28515625" style="96" customWidth="1"/>
    <col min="6161" max="6161" width="15.85546875" style="96" customWidth="1"/>
    <col min="6162" max="6403" width="9.140625" style="96"/>
    <col min="6404" max="6404" width="5.42578125" style="96" customWidth="1"/>
    <col min="6405" max="6405" width="43.42578125" style="96" customWidth="1"/>
    <col min="6406" max="6406" width="19.140625" style="96" customWidth="1"/>
    <col min="6407" max="6410" width="12.5703125" style="96" customWidth="1"/>
    <col min="6411" max="6411" width="15.85546875" style="96" customWidth="1"/>
    <col min="6412" max="6412" width="10.7109375" style="96" customWidth="1"/>
    <col min="6413" max="6413" width="8.28515625" style="96" customWidth="1"/>
    <col min="6414" max="6414" width="14.5703125" style="96" customWidth="1"/>
    <col min="6415" max="6415" width="23.85546875" style="96" customWidth="1"/>
    <col min="6416" max="6416" width="16.28515625" style="96" customWidth="1"/>
    <col min="6417" max="6417" width="15.85546875" style="96" customWidth="1"/>
    <col min="6418" max="6659" width="9.140625" style="96"/>
    <col min="6660" max="6660" width="5.42578125" style="96" customWidth="1"/>
    <col min="6661" max="6661" width="43.42578125" style="96" customWidth="1"/>
    <col min="6662" max="6662" width="19.140625" style="96" customWidth="1"/>
    <col min="6663" max="6666" width="12.5703125" style="96" customWidth="1"/>
    <col min="6667" max="6667" width="15.85546875" style="96" customWidth="1"/>
    <col min="6668" max="6668" width="10.7109375" style="96" customWidth="1"/>
    <col min="6669" max="6669" width="8.28515625" style="96" customWidth="1"/>
    <col min="6670" max="6670" width="14.5703125" style="96" customWidth="1"/>
    <col min="6671" max="6671" width="23.85546875" style="96" customWidth="1"/>
    <col min="6672" max="6672" width="16.28515625" style="96" customWidth="1"/>
    <col min="6673" max="6673" width="15.85546875" style="96" customWidth="1"/>
    <col min="6674" max="6915" width="9.140625" style="96"/>
    <col min="6916" max="6916" width="5.42578125" style="96" customWidth="1"/>
    <col min="6917" max="6917" width="43.42578125" style="96" customWidth="1"/>
    <col min="6918" max="6918" width="19.140625" style="96" customWidth="1"/>
    <col min="6919" max="6922" width="12.5703125" style="96" customWidth="1"/>
    <col min="6923" max="6923" width="15.85546875" style="96" customWidth="1"/>
    <col min="6924" max="6924" width="10.7109375" style="96" customWidth="1"/>
    <col min="6925" max="6925" width="8.28515625" style="96" customWidth="1"/>
    <col min="6926" max="6926" width="14.5703125" style="96" customWidth="1"/>
    <col min="6927" max="6927" width="23.85546875" style="96" customWidth="1"/>
    <col min="6928" max="6928" width="16.28515625" style="96" customWidth="1"/>
    <col min="6929" max="6929" width="15.85546875" style="96" customWidth="1"/>
    <col min="6930" max="7171" width="9.140625" style="96"/>
    <col min="7172" max="7172" width="5.42578125" style="96" customWidth="1"/>
    <col min="7173" max="7173" width="43.42578125" style="96" customWidth="1"/>
    <col min="7174" max="7174" width="19.140625" style="96" customWidth="1"/>
    <col min="7175" max="7178" width="12.5703125" style="96" customWidth="1"/>
    <col min="7179" max="7179" width="15.85546875" style="96" customWidth="1"/>
    <col min="7180" max="7180" width="10.7109375" style="96" customWidth="1"/>
    <col min="7181" max="7181" width="8.28515625" style="96" customWidth="1"/>
    <col min="7182" max="7182" width="14.5703125" style="96" customWidth="1"/>
    <col min="7183" max="7183" width="23.85546875" style="96" customWidth="1"/>
    <col min="7184" max="7184" width="16.28515625" style="96" customWidth="1"/>
    <col min="7185" max="7185" width="15.85546875" style="96" customWidth="1"/>
    <col min="7186" max="7427" width="9.140625" style="96"/>
    <col min="7428" max="7428" width="5.42578125" style="96" customWidth="1"/>
    <col min="7429" max="7429" width="43.42578125" style="96" customWidth="1"/>
    <col min="7430" max="7430" width="19.140625" style="96" customWidth="1"/>
    <col min="7431" max="7434" width="12.5703125" style="96" customWidth="1"/>
    <col min="7435" max="7435" width="15.85546875" style="96" customWidth="1"/>
    <col min="7436" max="7436" width="10.7109375" style="96" customWidth="1"/>
    <col min="7437" max="7437" width="8.28515625" style="96" customWidth="1"/>
    <col min="7438" max="7438" width="14.5703125" style="96" customWidth="1"/>
    <col min="7439" max="7439" width="23.85546875" style="96" customWidth="1"/>
    <col min="7440" max="7440" width="16.28515625" style="96" customWidth="1"/>
    <col min="7441" max="7441" width="15.85546875" style="96" customWidth="1"/>
    <col min="7442" max="7683" width="9.140625" style="96"/>
    <col min="7684" max="7684" width="5.42578125" style="96" customWidth="1"/>
    <col min="7685" max="7685" width="43.42578125" style="96" customWidth="1"/>
    <col min="7686" max="7686" width="19.140625" style="96" customWidth="1"/>
    <col min="7687" max="7690" width="12.5703125" style="96" customWidth="1"/>
    <col min="7691" max="7691" width="15.85546875" style="96" customWidth="1"/>
    <col min="7692" max="7692" width="10.7109375" style="96" customWidth="1"/>
    <col min="7693" max="7693" width="8.28515625" style="96" customWidth="1"/>
    <col min="7694" max="7694" width="14.5703125" style="96" customWidth="1"/>
    <col min="7695" max="7695" width="23.85546875" style="96" customWidth="1"/>
    <col min="7696" max="7696" width="16.28515625" style="96" customWidth="1"/>
    <col min="7697" max="7697" width="15.85546875" style="96" customWidth="1"/>
    <col min="7698" max="7939" width="9.140625" style="96"/>
    <col min="7940" max="7940" width="5.42578125" style="96" customWidth="1"/>
    <col min="7941" max="7941" width="43.42578125" style="96" customWidth="1"/>
    <col min="7942" max="7942" width="19.140625" style="96" customWidth="1"/>
    <col min="7943" max="7946" width="12.5703125" style="96" customWidth="1"/>
    <col min="7947" max="7947" width="15.85546875" style="96" customWidth="1"/>
    <col min="7948" max="7948" width="10.7109375" style="96" customWidth="1"/>
    <col min="7949" max="7949" width="8.28515625" style="96" customWidth="1"/>
    <col min="7950" max="7950" width="14.5703125" style="96" customWidth="1"/>
    <col min="7951" max="7951" width="23.85546875" style="96" customWidth="1"/>
    <col min="7952" max="7952" width="16.28515625" style="96" customWidth="1"/>
    <col min="7953" max="7953" width="15.85546875" style="96" customWidth="1"/>
    <col min="7954" max="8195" width="9.140625" style="96"/>
    <col min="8196" max="8196" width="5.42578125" style="96" customWidth="1"/>
    <col min="8197" max="8197" width="43.42578125" style="96" customWidth="1"/>
    <col min="8198" max="8198" width="19.140625" style="96" customWidth="1"/>
    <col min="8199" max="8202" width="12.5703125" style="96" customWidth="1"/>
    <col min="8203" max="8203" width="15.85546875" style="96" customWidth="1"/>
    <col min="8204" max="8204" width="10.7109375" style="96" customWidth="1"/>
    <col min="8205" max="8205" width="8.28515625" style="96" customWidth="1"/>
    <col min="8206" max="8206" width="14.5703125" style="96" customWidth="1"/>
    <col min="8207" max="8207" width="23.85546875" style="96" customWidth="1"/>
    <col min="8208" max="8208" width="16.28515625" style="96" customWidth="1"/>
    <col min="8209" max="8209" width="15.85546875" style="96" customWidth="1"/>
    <col min="8210" max="8451" width="9.140625" style="96"/>
    <col min="8452" max="8452" width="5.42578125" style="96" customWidth="1"/>
    <col min="8453" max="8453" width="43.42578125" style="96" customWidth="1"/>
    <col min="8454" max="8454" width="19.140625" style="96" customWidth="1"/>
    <col min="8455" max="8458" width="12.5703125" style="96" customWidth="1"/>
    <col min="8459" max="8459" width="15.85546875" style="96" customWidth="1"/>
    <col min="8460" max="8460" width="10.7109375" style="96" customWidth="1"/>
    <col min="8461" max="8461" width="8.28515625" style="96" customWidth="1"/>
    <col min="8462" max="8462" width="14.5703125" style="96" customWidth="1"/>
    <col min="8463" max="8463" width="23.85546875" style="96" customWidth="1"/>
    <col min="8464" max="8464" width="16.28515625" style="96" customWidth="1"/>
    <col min="8465" max="8465" width="15.85546875" style="96" customWidth="1"/>
    <col min="8466" max="8707" width="9.140625" style="96"/>
    <col min="8708" max="8708" width="5.42578125" style="96" customWidth="1"/>
    <col min="8709" max="8709" width="43.42578125" style="96" customWidth="1"/>
    <col min="8710" max="8710" width="19.140625" style="96" customWidth="1"/>
    <col min="8711" max="8714" width="12.5703125" style="96" customWidth="1"/>
    <col min="8715" max="8715" width="15.85546875" style="96" customWidth="1"/>
    <col min="8716" max="8716" width="10.7109375" style="96" customWidth="1"/>
    <col min="8717" max="8717" width="8.28515625" style="96" customWidth="1"/>
    <col min="8718" max="8718" width="14.5703125" style="96" customWidth="1"/>
    <col min="8719" max="8719" width="23.85546875" style="96" customWidth="1"/>
    <col min="8720" max="8720" width="16.28515625" style="96" customWidth="1"/>
    <col min="8721" max="8721" width="15.85546875" style="96" customWidth="1"/>
    <col min="8722" max="8963" width="9.140625" style="96"/>
    <col min="8964" max="8964" width="5.42578125" style="96" customWidth="1"/>
    <col min="8965" max="8965" width="43.42578125" style="96" customWidth="1"/>
    <col min="8966" max="8966" width="19.140625" style="96" customWidth="1"/>
    <col min="8967" max="8970" width="12.5703125" style="96" customWidth="1"/>
    <col min="8971" max="8971" width="15.85546875" style="96" customWidth="1"/>
    <col min="8972" max="8972" width="10.7109375" style="96" customWidth="1"/>
    <col min="8973" max="8973" width="8.28515625" style="96" customWidth="1"/>
    <col min="8974" max="8974" width="14.5703125" style="96" customWidth="1"/>
    <col min="8975" max="8975" width="23.85546875" style="96" customWidth="1"/>
    <col min="8976" max="8976" width="16.28515625" style="96" customWidth="1"/>
    <col min="8977" max="8977" width="15.85546875" style="96" customWidth="1"/>
    <col min="8978" max="9219" width="9.140625" style="96"/>
    <col min="9220" max="9220" width="5.42578125" style="96" customWidth="1"/>
    <col min="9221" max="9221" width="43.42578125" style="96" customWidth="1"/>
    <col min="9222" max="9222" width="19.140625" style="96" customWidth="1"/>
    <col min="9223" max="9226" width="12.5703125" style="96" customWidth="1"/>
    <col min="9227" max="9227" width="15.85546875" style="96" customWidth="1"/>
    <col min="9228" max="9228" width="10.7109375" style="96" customWidth="1"/>
    <col min="9229" max="9229" width="8.28515625" style="96" customWidth="1"/>
    <col min="9230" max="9230" width="14.5703125" style="96" customWidth="1"/>
    <col min="9231" max="9231" width="23.85546875" style="96" customWidth="1"/>
    <col min="9232" max="9232" width="16.28515625" style="96" customWidth="1"/>
    <col min="9233" max="9233" width="15.85546875" style="96" customWidth="1"/>
    <col min="9234" max="9475" width="9.140625" style="96"/>
    <col min="9476" max="9476" width="5.42578125" style="96" customWidth="1"/>
    <col min="9477" max="9477" width="43.42578125" style="96" customWidth="1"/>
    <col min="9478" max="9478" width="19.140625" style="96" customWidth="1"/>
    <col min="9479" max="9482" width="12.5703125" style="96" customWidth="1"/>
    <col min="9483" max="9483" width="15.85546875" style="96" customWidth="1"/>
    <col min="9484" max="9484" width="10.7109375" style="96" customWidth="1"/>
    <col min="9485" max="9485" width="8.28515625" style="96" customWidth="1"/>
    <col min="9486" max="9486" width="14.5703125" style="96" customWidth="1"/>
    <col min="9487" max="9487" width="23.85546875" style="96" customWidth="1"/>
    <col min="9488" max="9488" width="16.28515625" style="96" customWidth="1"/>
    <col min="9489" max="9489" width="15.85546875" style="96" customWidth="1"/>
    <col min="9490" max="9731" width="9.140625" style="96"/>
    <col min="9732" max="9732" width="5.42578125" style="96" customWidth="1"/>
    <col min="9733" max="9733" width="43.42578125" style="96" customWidth="1"/>
    <col min="9734" max="9734" width="19.140625" style="96" customWidth="1"/>
    <col min="9735" max="9738" width="12.5703125" style="96" customWidth="1"/>
    <col min="9739" max="9739" width="15.85546875" style="96" customWidth="1"/>
    <col min="9740" max="9740" width="10.7109375" style="96" customWidth="1"/>
    <col min="9741" max="9741" width="8.28515625" style="96" customWidth="1"/>
    <col min="9742" max="9742" width="14.5703125" style="96" customWidth="1"/>
    <col min="9743" max="9743" width="23.85546875" style="96" customWidth="1"/>
    <col min="9744" max="9744" width="16.28515625" style="96" customWidth="1"/>
    <col min="9745" max="9745" width="15.85546875" style="96" customWidth="1"/>
    <col min="9746" max="9987" width="9.140625" style="96"/>
    <col min="9988" max="9988" width="5.42578125" style="96" customWidth="1"/>
    <col min="9989" max="9989" width="43.42578125" style="96" customWidth="1"/>
    <col min="9990" max="9990" width="19.140625" style="96" customWidth="1"/>
    <col min="9991" max="9994" width="12.5703125" style="96" customWidth="1"/>
    <col min="9995" max="9995" width="15.85546875" style="96" customWidth="1"/>
    <col min="9996" max="9996" width="10.7109375" style="96" customWidth="1"/>
    <col min="9997" max="9997" width="8.28515625" style="96" customWidth="1"/>
    <col min="9998" max="9998" width="14.5703125" style="96" customWidth="1"/>
    <col min="9999" max="9999" width="23.85546875" style="96" customWidth="1"/>
    <col min="10000" max="10000" width="16.28515625" style="96" customWidth="1"/>
    <col min="10001" max="10001" width="15.85546875" style="96" customWidth="1"/>
    <col min="10002" max="10243" width="9.140625" style="96"/>
    <col min="10244" max="10244" width="5.42578125" style="96" customWidth="1"/>
    <col min="10245" max="10245" width="43.42578125" style="96" customWidth="1"/>
    <col min="10246" max="10246" width="19.140625" style="96" customWidth="1"/>
    <col min="10247" max="10250" width="12.5703125" style="96" customWidth="1"/>
    <col min="10251" max="10251" width="15.85546875" style="96" customWidth="1"/>
    <col min="10252" max="10252" width="10.7109375" style="96" customWidth="1"/>
    <col min="10253" max="10253" width="8.28515625" style="96" customWidth="1"/>
    <col min="10254" max="10254" width="14.5703125" style="96" customWidth="1"/>
    <col min="10255" max="10255" width="23.85546875" style="96" customWidth="1"/>
    <col min="10256" max="10256" width="16.28515625" style="96" customWidth="1"/>
    <col min="10257" max="10257" width="15.85546875" style="96" customWidth="1"/>
    <col min="10258" max="10499" width="9.140625" style="96"/>
    <col min="10500" max="10500" width="5.42578125" style="96" customWidth="1"/>
    <col min="10501" max="10501" width="43.42578125" style="96" customWidth="1"/>
    <col min="10502" max="10502" width="19.140625" style="96" customWidth="1"/>
    <col min="10503" max="10506" width="12.5703125" style="96" customWidth="1"/>
    <col min="10507" max="10507" width="15.85546875" style="96" customWidth="1"/>
    <col min="10508" max="10508" width="10.7109375" style="96" customWidth="1"/>
    <col min="10509" max="10509" width="8.28515625" style="96" customWidth="1"/>
    <col min="10510" max="10510" width="14.5703125" style="96" customWidth="1"/>
    <col min="10511" max="10511" width="23.85546875" style="96" customWidth="1"/>
    <col min="10512" max="10512" width="16.28515625" style="96" customWidth="1"/>
    <col min="10513" max="10513" width="15.85546875" style="96" customWidth="1"/>
    <col min="10514" max="10755" width="9.140625" style="96"/>
    <col min="10756" max="10756" width="5.42578125" style="96" customWidth="1"/>
    <col min="10757" max="10757" width="43.42578125" style="96" customWidth="1"/>
    <col min="10758" max="10758" width="19.140625" style="96" customWidth="1"/>
    <col min="10759" max="10762" width="12.5703125" style="96" customWidth="1"/>
    <col min="10763" max="10763" width="15.85546875" style="96" customWidth="1"/>
    <col min="10764" max="10764" width="10.7109375" style="96" customWidth="1"/>
    <col min="10765" max="10765" width="8.28515625" style="96" customWidth="1"/>
    <col min="10766" max="10766" width="14.5703125" style="96" customWidth="1"/>
    <col min="10767" max="10767" width="23.85546875" style="96" customWidth="1"/>
    <col min="10768" max="10768" width="16.28515625" style="96" customWidth="1"/>
    <col min="10769" max="10769" width="15.85546875" style="96" customWidth="1"/>
    <col min="10770" max="11011" width="9.140625" style="96"/>
    <col min="11012" max="11012" width="5.42578125" style="96" customWidth="1"/>
    <col min="11013" max="11013" width="43.42578125" style="96" customWidth="1"/>
    <col min="11014" max="11014" width="19.140625" style="96" customWidth="1"/>
    <col min="11015" max="11018" width="12.5703125" style="96" customWidth="1"/>
    <col min="11019" max="11019" width="15.85546875" style="96" customWidth="1"/>
    <col min="11020" max="11020" width="10.7109375" style="96" customWidth="1"/>
    <col min="11021" max="11021" width="8.28515625" style="96" customWidth="1"/>
    <col min="11022" max="11022" width="14.5703125" style="96" customWidth="1"/>
    <col min="11023" max="11023" width="23.85546875" style="96" customWidth="1"/>
    <col min="11024" max="11024" width="16.28515625" style="96" customWidth="1"/>
    <col min="11025" max="11025" width="15.85546875" style="96" customWidth="1"/>
    <col min="11026" max="11267" width="9.140625" style="96"/>
    <col min="11268" max="11268" width="5.42578125" style="96" customWidth="1"/>
    <col min="11269" max="11269" width="43.42578125" style="96" customWidth="1"/>
    <col min="11270" max="11270" width="19.140625" style="96" customWidth="1"/>
    <col min="11271" max="11274" width="12.5703125" style="96" customWidth="1"/>
    <col min="11275" max="11275" width="15.85546875" style="96" customWidth="1"/>
    <col min="11276" max="11276" width="10.7109375" style="96" customWidth="1"/>
    <col min="11277" max="11277" width="8.28515625" style="96" customWidth="1"/>
    <col min="11278" max="11278" width="14.5703125" style="96" customWidth="1"/>
    <col min="11279" max="11279" width="23.85546875" style="96" customWidth="1"/>
    <col min="11280" max="11280" width="16.28515625" style="96" customWidth="1"/>
    <col min="11281" max="11281" width="15.85546875" style="96" customWidth="1"/>
    <col min="11282" max="11523" width="9.140625" style="96"/>
    <col min="11524" max="11524" width="5.42578125" style="96" customWidth="1"/>
    <col min="11525" max="11525" width="43.42578125" style="96" customWidth="1"/>
    <col min="11526" max="11526" width="19.140625" style="96" customWidth="1"/>
    <col min="11527" max="11530" width="12.5703125" style="96" customWidth="1"/>
    <col min="11531" max="11531" width="15.85546875" style="96" customWidth="1"/>
    <col min="11532" max="11532" width="10.7109375" style="96" customWidth="1"/>
    <col min="11533" max="11533" width="8.28515625" style="96" customWidth="1"/>
    <col min="11534" max="11534" width="14.5703125" style="96" customWidth="1"/>
    <col min="11535" max="11535" width="23.85546875" style="96" customWidth="1"/>
    <col min="11536" max="11536" width="16.28515625" style="96" customWidth="1"/>
    <col min="11537" max="11537" width="15.85546875" style="96" customWidth="1"/>
    <col min="11538" max="11779" width="9.140625" style="96"/>
    <col min="11780" max="11780" width="5.42578125" style="96" customWidth="1"/>
    <col min="11781" max="11781" width="43.42578125" style="96" customWidth="1"/>
    <col min="11782" max="11782" width="19.140625" style="96" customWidth="1"/>
    <col min="11783" max="11786" width="12.5703125" style="96" customWidth="1"/>
    <col min="11787" max="11787" width="15.85546875" style="96" customWidth="1"/>
    <col min="11788" max="11788" width="10.7109375" style="96" customWidth="1"/>
    <col min="11789" max="11789" width="8.28515625" style="96" customWidth="1"/>
    <col min="11790" max="11790" width="14.5703125" style="96" customWidth="1"/>
    <col min="11791" max="11791" width="23.85546875" style="96" customWidth="1"/>
    <col min="11792" max="11792" width="16.28515625" style="96" customWidth="1"/>
    <col min="11793" max="11793" width="15.85546875" style="96" customWidth="1"/>
    <col min="11794" max="12035" width="9.140625" style="96"/>
    <col min="12036" max="12036" width="5.42578125" style="96" customWidth="1"/>
    <col min="12037" max="12037" width="43.42578125" style="96" customWidth="1"/>
    <col min="12038" max="12038" width="19.140625" style="96" customWidth="1"/>
    <col min="12039" max="12042" width="12.5703125" style="96" customWidth="1"/>
    <col min="12043" max="12043" width="15.85546875" style="96" customWidth="1"/>
    <col min="12044" max="12044" width="10.7109375" style="96" customWidth="1"/>
    <col min="12045" max="12045" width="8.28515625" style="96" customWidth="1"/>
    <col min="12046" max="12046" width="14.5703125" style="96" customWidth="1"/>
    <col min="12047" max="12047" width="23.85546875" style="96" customWidth="1"/>
    <col min="12048" max="12048" width="16.28515625" style="96" customWidth="1"/>
    <col min="12049" max="12049" width="15.85546875" style="96" customWidth="1"/>
    <col min="12050" max="12291" width="9.140625" style="96"/>
    <col min="12292" max="12292" width="5.42578125" style="96" customWidth="1"/>
    <col min="12293" max="12293" width="43.42578125" style="96" customWidth="1"/>
    <col min="12294" max="12294" width="19.140625" style="96" customWidth="1"/>
    <col min="12295" max="12298" width="12.5703125" style="96" customWidth="1"/>
    <col min="12299" max="12299" width="15.85546875" style="96" customWidth="1"/>
    <col min="12300" max="12300" width="10.7109375" style="96" customWidth="1"/>
    <col min="12301" max="12301" width="8.28515625" style="96" customWidth="1"/>
    <col min="12302" max="12302" width="14.5703125" style="96" customWidth="1"/>
    <col min="12303" max="12303" width="23.85546875" style="96" customWidth="1"/>
    <col min="12304" max="12304" width="16.28515625" style="96" customWidth="1"/>
    <col min="12305" max="12305" width="15.85546875" style="96" customWidth="1"/>
    <col min="12306" max="12547" width="9.140625" style="96"/>
    <col min="12548" max="12548" width="5.42578125" style="96" customWidth="1"/>
    <col min="12549" max="12549" width="43.42578125" style="96" customWidth="1"/>
    <col min="12550" max="12550" width="19.140625" style="96" customWidth="1"/>
    <col min="12551" max="12554" width="12.5703125" style="96" customWidth="1"/>
    <col min="12555" max="12555" width="15.85546875" style="96" customWidth="1"/>
    <col min="12556" max="12556" width="10.7109375" style="96" customWidth="1"/>
    <col min="12557" max="12557" width="8.28515625" style="96" customWidth="1"/>
    <col min="12558" max="12558" width="14.5703125" style="96" customWidth="1"/>
    <col min="12559" max="12559" width="23.85546875" style="96" customWidth="1"/>
    <col min="12560" max="12560" width="16.28515625" style="96" customWidth="1"/>
    <col min="12561" max="12561" width="15.85546875" style="96" customWidth="1"/>
    <col min="12562" max="12803" width="9.140625" style="96"/>
    <col min="12804" max="12804" width="5.42578125" style="96" customWidth="1"/>
    <col min="12805" max="12805" width="43.42578125" style="96" customWidth="1"/>
    <col min="12806" max="12806" width="19.140625" style="96" customWidth="1"/>
    <col min="12807" max="12810" width="12.5703125" style="96" customWidth="1"/>
    <col min="12811" max="12811" width="15.85546875" style="96" customWidth="1"/>
    <col min="12812" max="12812" width="10.7109375" style="96" customWidth="1"/>
    <col min="12813" max="12813" width="8.28515625" style="96" customWidth="1"/>
    <col min="12814" max="12814" width="14.5703125" style="96" customWidth="1"/>
    <col min="12815" max="12815" width="23.85546875" style="96" customWidth="1"/>
    <col min="12816" max="12816" width="16.28515625" style="96" customWidth="1"/>
    <col min="12817" max="12817" width="15.85546875" style="96" customWidth="1"/>
    <col min="12818" max="13059" width="9.140625" style="96"/>
    <col min="13060" max="13060" width="5.42578125" style="96" customWidth="1"/>
    <col min="13061" max="13061" width="43.42578125" style="96" customWidth="1"/>
    <col min="13062" max="13062" width="19.140625" style="96" customWidth="1"/>
    <col min="13063" max="13066" width="12.5703125" style="96" customWidth="1"/>
    <col min="13067" max="13067" width="15.85546875" style="96" customWidth="1"/>
    <col min="13068" max="13068" width="10.7109375" style="96" customWidth="1"/>
    <col min="13069" max="13069" width="8.28515625" style="96" customWidth="1"/>
    <col min="13070" max="13070" width="14.5703125" style="96" customWidth="1"/>
    <col min="13071" max="13071" width="23.85546875" style="96" customWidth="1"/>
    <col min="13072" max="13072" width="16.28515625" style="96" customWidth="1"/>
    <col min="13073" max="13073" width="15.85546875" style="96" customWidth="1"/>
    <col min="13074" max="13315" width="9.140625" style="96"/>
    <col min="13316" max="13316" width="5.42578125" style="96" customWidth="1"/>
    <col min="13317" max="13317" width="43.42578125" style="96" customWidth="1"/>
    <col min="13318" max="13318" width="19.140625" style="96" customWidth="1"/>
    <col min="13319" max="13322" width="12.5703125" style="96" customWidth="1"/>
    <col min="13323" max="13323" width="15.85546875" style="96" customWidth="1"/>
    <col min="13324" max="13324" width="10.7109375" style="96" customWidth="1"/>
    <col min="13325" max="13325" width="8.28515625" style="96" customWidth="1"/>
    <col min="13326" max="13326" width="14.5703125" style="96" customWidth="1"/>
    <col min="13327" max="13327" width="23.85546875" style="96" customWidth="1"/>
    <col min="13328" max="13328" width="16.28515625" style="96" customWidth="1"/>
    <col min="13329" max="13329" width="15.85546875" style="96" customWidth="1"/>
    <col min="13330" max="13571" width="9.140625" style="96"/>
    <col min="13572" max="13572" width="5.42578125" style="96" customWidth="1"/>
    <col min="13573" max="13573" width="43.42578125" style="96" customWidth="1"/>
    <col min="13574" max="13574" width="19.140625" style="96" customWidth="1"/>
    <col min="13575" max="13578" width="12.5703125" style="96" customWidth="1"/>
    <col min="13579" max="13579" width="15.85546875" style="96" customWidth="1"/>
    <col min="13580" max="13580" width="10.7109375" style="96" customWidth="1"/>
    <col min="13581" max="13581" width="8.28515625" style="96" customWidth="1"/>
    <col min="13582" max="13582" width="14.5703125" style="96" customWidth="1"/>
    <col min="13583" max="13583" width="23.85546875" style="96" customWidth="1"/>
    <col min="13584" max="13584" width="16.28515625" style="96" customWidth="1"/>
    <col min="13585" max="13585" width="15.85546875" style="96" customWidth="1"/>
    <col min="13586" max="13827" width="9.140625" style="96"/>
    <col min="13828" max="13828" width="5.42578125" style="96" customWidth="1"/>
    <col min="13829" max="13829" width="43.42578125" style="96" customWidth="1"/>
    <col min="13830" max="13830" width="19.140625" style="96" customWidth="1"/>
    <col min="13831" max="13834" width="12.5703125" style="96" customWidth="1"/>
    <col min="13835" max="13835" width="15.85546875" style="96" customWidth="1"/>
    <col min="13836" max="13836" width="10.7109375" style="96" customWidth="1"/>
    <col min="13837" max="13837" width="8.28515625" style="96" customWidth="1"/>
    <col min="13838" max="13838" width="14.5703125" style="96" customWidth="1"/>
    <col min="13839" max="13839" width="23.85546875" style="96" customWidth="1"/>
    <col min="13840" max="13840" width="16.28515625" style="96" customWidth="1"/>
    <col min="13841" max="13841" width="15.85546875" style="96" customWidth="1"/>
    <col min="13842" max="14083" width="9.140625" style="96"/>
    <col min="14084" max="14084" width="5.42578125" style="96" customWidth="1"/>
    <col min="14085" max="14085" width="43.42578125" style="96" customWidth="1"/>
    <col min="14086" max="14086" width="19.140625" style="96" customWidth="1"/>
    <col min="14087" max="14090" width="12.5703125" style="96" customWidth="1"/>
    <col min="14091" max="14091" width="15.85546875" style="96" customWidth="1"/>
    <col min="14092" max="14092" width="10.7109375" style="96" customWidth="1"/>
    <col min="14093" max="14093" width="8.28515625" style="96" customWidth="1"/>
    <col min="14094" max="14094" width="14.5703125" style="96" customWidth="1"/>
    <col min="14095" max="14095" width="23.85546875" style="96" customWidth="1"/>
    <col min="14096" max="14096" width="16.28515625" style="96" customWidth="1"/>
    <col min="14097" max="14097" width="15.85546875" style="96" customWidth="1"/>
    <col min="14098" max="14339" width="9.140625" style="96"/>
    <col min="14340" max="14340" width="5.42578125" style="96" customWidth="1"/>
    <col min="14341" max="14341" width="43.42578125" style="96" customWidth="1"/>
    <col min="14342" max="14342" width="19.140625" style="96" customWidth="1"/>
    <col min="14343" max="14346" width="12.5703125" style="96" customWidth="1"/>
    <col min="14347" max="14347" width="15.85546875" style="96" customWidth="1"/>
    <col min="14348" max="14348" width="10.7109375" style="96" customWidth="1"/>
    <col min="14349" max="14349" width="8.28515625" style="96" customWidth="1"/>
    <col min="14350" max="14350" width="14.5703125" style="96" customWidth="1"/>
    <col min="14351" max="14351" width="23.85546875" style="96" customWidth="1"/>
    <col min="14352" max="14352" width="16.28515625" style="96" customWidth="1"/>
    <col min="14353" max="14353" width="15.85546875" style="96" customWidth="1"/>
    <col min="14354" max="14595" width="9.140625" style="96"/>
    <col min="14596" max="14596" width="5.42578125" style="96" customWidth="1"/>
    <col min="14597" max="14597" width="43.42578125" style="96" customWidth="1"/>
    <col min="14598" max="14598" width="19.140625" style="96" customWidth="1"/>
    <col min="14599" max="14602" width="12.5703125" style="96" customWidth="1"/>
    <col min="14603" max="14603" width="15.85546875" style="96" customWidth="1"/>
    <col min="14604" max="14604" width="10.7109375" style="96" customWidth="1"/>
    <col min="14605" max="14605" width="8.28515625" style="96" customWidth="1"/>
    <col min="14606" max="14606" width="14.5703125" style="96" customWidth="1"/>
    <col min="14607" max="14607" width="23.85546875" style="96" customWidth="1"/>
    <col min="14608" max="14608" width="16.28515625" style="96" customWidth="1"/>
    <col min="14609" max="14609" width="15.85546875" style="96" customWidth="1"/>
    <col min="14610" max="14851" width="9.140625" style="96"/>
    <col min="14852" max="14852" width="5.42578125" style="96" customWidth="1"/>
    <col min="14853" max="14853" width="43.42578125" style="96" customWidth="1"/>
    <col min="14854" max="14854" width="19.140625" style="96" customWidth="1"/>
    <col min="14855" max="14858" width="12.5703125" style="96" customWidth="1"/>
    <col min="14859" max="14859" width="15.85546875" style="96" customWidth="1"/>
    <col min="14860" max="14860" width="10.7109375" style="96" customWidth="1"/>
    <col min="14861" max="14861" width="8.28515625" style="96" customWidth="1"/>
    <col min="14862" max="14862" width="14.5703125" style="96" customWidth="1"/>
    <col min="14863" max="14863" width="23.85546875" style="96" customWidth="1"/>
    <col min="14864" max="14864" width="16.28515625" style="96" customWidth="1"/>
    <col min="14865" max="14865" width="15.85546875" style="96" customWidth="1"/>
    <col min="14866" max="15107" width="9.140625" style="96"/>
    <col min="15108" max="15108" width="5.42578125" style="96" customWidth="1"/>
    <col min="15109" max="15109" width="43.42578125" style="96" customWidth="1"/>
    <col min="15110" max="15110" width="19.140625" style="96" customWidth="1"/>
    <col min="15111" max="15114" width="12.5703125" style="96" customWidth="1"/>
    <col min="15115" max="15115" width="15.85546875" style="96" customWidth="1"/>
    <col min="15116" max="15116" width="10.7109375" style="96" customWidth="1"/>
    <col min="15117" max="15117" width="8.28515625" style="96" customWidth="1"/>
    <col min="15118" max="15118" width="14.5703125" style="96" customWidth="1"/>
    <col min="15119" max="15119" width="23.85546875" style="96" customWidth="1"/>
    <col min="15120" max="15120" width="16.28515625" style="96" customWidth="1"/>
    <col min="15121" max="15121" width="15.85546875" style="96" customWidth="1"/>
    <col min="15122" max="15363" width="9.140625" style="96"/>
    <col min="15364" max="15364" width="5.42578125" style="96" customWidth="1"/>
    <col min="15365" max="15365" width="43.42578125" style="96" customWidth="1"/>
    <col min="15366" max="15366" width="19.140625" style="96" customWidth="1"/>
    <col min="15367" max="15370" width="12.5703125" style="96" customWidth="1"/>
    <col min="15371" max="15371" width="15.85546875" style="96" customWidth="1"/>
    <col min="15372" max="15372" width="10.7109375" style="96" customWidth="1"/>
    <col min="15373" max="15373" width="8.28515625" style="96" customWidth="1"/>
    <col min="15374" max="15374" width="14.5703125" style="96" customWidth="1"/>
    <col min="15375" max="15375" width="23.85546875" style="96" customWidth="1"/>
    <col min="15376" max="15376" width="16.28515625" style="96" customWidth="1"/>
    <col min="15377" max="15377" width="15.85546875" style="96" customWidth="1"/>
    <col min="15378" max="15619" width="9.140625" style="96"/>
    <col min="15620" max="15620" width="5.42578125" style="96" customWidth="1"/>
    <col min="15621" max="15621" width="43.42578125" style="96" customWidth="1"/>
    <col min="15622" max="15622" width="19.140625" style="96" customWidth="1"/>
    <col min="15623" max="15626" width="12.5703125" style="96" customWidth="1"/>
    <col min="15627" max="15627" width="15.85546875" style="96" customWidth="1"/>
    <col min="15628" max="15628" width="10.7109375" style="96" customWidth="1"/>
    <col min="15629" max="15629" width="8.28515625" style="96" customWidth="1"/>
    <col min="15630" max="15630" width="14.5703125" style="96" customWidth="1"/>
    <col min="15631" max="15631" width="23.85546875" style="96" customWidth="1"/>
    <col min="15632" max="15632" width="16.28515625" style="96" customWidth="1"/>
    <col min="15633" max="15633" width="15.85546875" style="96" customWidth="1"/>
    <col min="15634" max="15875" width="9.140625" style="96"/>
    <col min="15876" max="15876" width="5.42578125" style="96" customWidth="1"/>
    <col min="15877" max="15877" width="43.42578125" style="96" customWidth="1"/>
    <col min="15878" max="15878" width="19.140625" style="96" customWidth="1"/>
    <col min="15879" max="15882" width="12.5703125" style="96" customWidth="1"/>
    <col min="15883" max="15883" width="15.85546875" style="96" customWidth="1"/>
    <col min="15884" max="15884" width="10.7109375" style="96" customWidth="1"/>
    <col min="15885" max="15885" width="8.28515625" style="96" customWidth="1"/>
    <col min="15886" max="15886" width="14.5703125" style="96" customWidth="1"/>
    <col min="15887" max="15887" width="23.85546875" style="96" customWidth="1"/>
    <col min="15888" max="15888" width="16.28515625" style="96" customWidth="1"/>
    <col min="15889" max="15889" width="15.85546875" style="96" customWidth="1"/>
    <col min="15890" max="16131" width="9.140625" style="96"/>
    <col min="16132" max="16132" width="5.42578125" style="96" customWidth="1"/>
    <col min="16133" max="16133" width="43.42578125" style="96" customWidth="1"/>
    <col min="16134" max="16134" width="19.140625" style="96" customWidth="1"/>
    <col min="16135" max="16138" width="12.5703125" style="96" customWidth="1"/>
    <col min="16139" max="16139" width="15.85546875" style="96" customWidth="1"/>
    <col min="16140" max="16140" width="10.7109375" style="96" customWidth="1"/>
    <col min="16141" max="16141" width="8.28515625" style="96" customWidth="1"/>
    <col min="16142" max="16142" width="14.5703125" style="96" customWidth="1"/>
    <col min="16143" max="16143" width="23.85546875" style="96" customWidth="1"/>
    <col min="16144" max="16144" width="16.28515625" style="96" customWidth="1"/>
    <col min="16145" max="16145" width="15.85546875" style="96" customWidth="1"/>
    <col min="16146" max="16384" width="9.140625" style="96"/>
  </cols>
  <sheetData>
    <row r="1" spans="1:24" hidden="1">
      <c r="A1" s="95" t="s">
        <v>269</v>
      </c>
      <c r="F1" s="98"/>
      <c r="G1" s="239"/>
      <c r="H1" s="239"/>
      <c r="I1" s="239"/>
      <c r="J1" s="239"/>
    </row>
    <row r="2" spans="1:24" ht="18" customHeight="1">
      <c r="A2" s="249" t="s">
        <v>157</v>
      </c>
      <c r="B2" s="249"/>
      <c r="C2" s="249"/>
      <c r="D2" s="249"/>
      <c r="E2" s="249"/>
      <c r="F2" s="249"/>
      <c r="G2" s="249"/>
      <c r="H2" s="249"/>
      <c r="I2" s="249"/>
      <c r="J2" s="249"/>
      <c r="K2" s="249"/>
      <c r="L2" s="100"/>
    </row>
    <row r="3" spans="1:24" ht="18.75" customHeight="1">
      <c r="A3" s="279" t="s">
        <v>393</v>
      </c>
      <c r="B3" s="279"/>
      <c r="C3" s="279"/>
      <c r="D3" s="279"/>
      <c r="E3" s="279"/>
      <c r="F3" s="279"/>
      <c r="G3" s="279"/>
      <c r="H3" s="279"/>
      <c r="I3" s="279"/>
      <c r="J3" s="279"/>
      <c r="K3" s="279"/>
      <c r="L3" s="102"/>
    </row>
    <row r="4" spans="1:24" ht="18" customHeight="1">
      <c r="A4" s="280" t="str">
        <f>TH!A3</f>
        <v>(Kèm theo Báo cáo số                 /BC-UBND ngày            tháng 6 năm 2025 của UBND huyện Tuần Giáo)</v>
      </c>
      <c r="B4" s="281"/>
      <c r="C4" s="281"/>
      <c r="D4" s="281"/>
      <c r="E4" s="281"/>
      <c r="F4" s="281"/>
      <c r="G4" s="281"/>
      <c r="H4" s="281"/>
      <c r="I4" s="281"/>
      <c r="J4" s="281"/>
      <c r="K4" s="281"/>
      <c r="L4" s="103"/>
      <c r="O4" s="104"/>
      <c r="P4" s="104"/>
      <c r="Q4" s="104"/>
      <c r="R4" s="104"/>
      <c r="S4" s="104"/>
      <c r="T4" s="104"/>
      <c r="U4" s="104"/>
      <c r="V4" s="104"/>
      <c r="W4" s="104"/>
      <c r="X4" s="104"/>
    </row>
    <row r="5" spans="1:24" ht="18.75" customHeight="1">
      <c r="A5" s="105"/>
      <c r="B5" s="106"/>
      <c r="C5" s="106"/>
      <c r="D5" s="106"/>
      <c r="E5" s="107"/>
      <c r="F5" s="284" t="s">
        <v>395</v>
      </c>
      <c r="G5" s="284"/>
      <c r="H5" s="284"/>
      <c r="I5" s="284"/>
      <c r="J5" s="284"/>
      <c r="K5" s="284"/>
      <c r="L5" s="108"/>
      <c r="O5" s="109"/>
    </row>
    <row r="6" spans="1:24" ht="20.25" customHeight="1">
      <c r="A6" s="282" t="s">
        <v>270</v>
      </c>
      <c r="B6" s="282" t="s">
        <v>251</v>
      </c>
      <c r="C6" s="282" t="s">
        <v>271</v>
      </c>
      <c r="D6" s="282" t="s">
        <v>252</v>
      </c>
      <c r="E6" s="283" t="s">
        <v>350</v>
      </c>
      <c r="F6" s="283" t="s">
        <v>382</v>
      </c>
      <c r="G6" s="277" t="s">
        <v>388</v>
      </c>
      <c r="H6" s="278"/>
      <c r="I6" s="277" t="s">
        <v>389</v>
      </c>
      <c r="J6" s="278"/>
      <c r="K6" s="283" t="s">
        <v>253</v>
      </c>
      <c r="L6" s="95"/>
      <c r="O6" s="72"/>
      <c r="P6" s="99"/>
    </row>
    <row r="7" spans="1:24" ht="74.25" customHeight="1">
      <c r="A7" s="282"/>
      <c r="B7" s="282"/>
      <c r="C7" s="282"/>
      <c r="D7" s="282"/>
      <c r="E7" s="283"/>
      <c r="F7" s="283"/>
      <c r="G7" s="232" t="str">
        <f>TH!L6</f>
        <v>Ước KLTH từ 01/01/2025 đến 30/6/2025</v>
      </c>
      <c r="H7" s="232" t="s">
        <v>390</v>
      </c>
      <c r="I7" s="232" t="str">
        <f>TH!N6</f>
        <v>Ước giải ngân từ 01/01/2025 đến 30/6/2025</v>
      </c>
      <c r="J7" s="232" t="s">
        <v>391</v>
      </c>
      <c r="K7" s="283"/>
      <c r="L7" s="95"/>
      <c r="O7" s="109"/>
    </row>
    <row r="8" spans="1:24" ht="20.25" customHeight="1">
      <c r="A8" s="110"/>
      <c r="B8" s="110" t="s">
        <v>255</v>
      </c>
      <c r="C8" s="110"/>
      <c r="D8" s="111">
        <f>D9+D20</f>
        <v>52300</v>
      </c>
      <c r="E8" s="111">
        <f t="shared" ref="E8:G8" si="0">E9+E20</f>
        <v>23728.5</v>
      </c>
      <c r="F8" s="111">
        <f t="shared" si="0"/>
        <v>24129</v>
      </c>
      <c r="G8" s="240">
        <f t="shared" si="0"/>
        <v>11800</v>
      </c>
      <c r="H8" s="240">
        <f t="shared" ref="H8" si="1">H9+H20</f>
        <v>34307</v>
      </c>
      <c r="I8" s="240">
        <f t="shared" ref="I8" si="2">I9+I20</f>
        <v>18681.205000000002</v>
      </c>
      <c r="J8" s="240">
        <f t="shared" ref="J8" si="3">J9+J20</f>
        <v>31309.205000000002</v>
      </c>
      <c r="K8" s="112"/>
    </row>
    <row r="9" spans="1:24" s="99" customFormat="1" ht="20.25" customHeight="1">
      <c r="A9" s="110" t="s">
        <v>3</v>
      </c>
      <c r="B9" s="113" t="s">
        <v>329</v>
      </c>
      <c r="C9" s="110"/>
      <c r="D9" s="111">
        <f>SUM(D10:D19)</f>
        <v>24400</v>
      </c>
      <c r="E9" s="111">
        <f t="shared" ref="E9:G9" si="4">SUM(E10:E19)</f>
        <v>23728.5</v>
      </c>
      <c r="F9" s="111">
        <f t="shared" si="4"/>
        <v>11529</v>
      </c>
      <c r="G9" s="240">
        <f t="shared" si="4"/>
        <v>0</v>
      </c>
      <c r="H9" s="240">
        <f t="shared" ref="H9" si="5">SUM(H10:H19)</f>
        <v>22507</v>
      </c>
      <c r="I9" s="240">
        <f t="shared" ref="I9" si="6">SUM(I10:I19)</f>
        <v>9879</v>
      </c>
      <c r="J9" s="240">
        <f t="shared" ref="J9" si="7">SUM(J10:J19)</f>
        <v>22507</v>
      </c>
      <c r="K9" s="82"/>
      <c r="M9" s="96"/>
      <c r="N9" s="96"/>
      <c r="O9" s="96"/>
    </row>
    <row r="10" spans="1:24" ht="20.25" customHeight="1">
      <c r="A10" s="15">
        <v>1</v>
      </c>
      <c r="B10" s="112" t="s">
        <v>272</v>
      </c>
      <c r="C10" s="15" t="s">
        <v>273</v>
      </c>
      <c r="D10" s="114">
        <v>2500</v>
      </c>
      <c r="E10" s="114">
        <v>2354</v>
      </c>
      <c r="F10" s="114">
        <v>1104</v>
      </c>
      <c r="G10" s="241"/>
      <c r="H10" s="241">
        <v>2256</v>
      </c>
      <c r="I10" s="241">
        <v>1006</v>
      </c>
      <c r="J10" s="241">
        <v>2256</v>
      </c>
      <c r="K10" s="15" t="s">
        <v>360</v>
      </c>
    </row>
    <row r="11" spans="1:24" ht="20.25" customHeight="1">
      <c r="A11" s="15">
        <v>2</v>
      </c>
      <c r="B11" s="112" t="s">
        <v>274</v>
      </c>
      <c r="C11" s="15" t="s">
        <v>117</v>
      </c>
      <c r="D11" s="114">
        <v>2500</v>
      </c>
      <c r="E11" s="114">
        <v>2468.5</v>
      </c>
      <c r="F11" s="114">
        <v>1219</v>
      </c>
      <c r="G11" s="241"/>
      <c r="H11" s="241">
        <v>2360</v>
      </c>
      <c r="I11" s="241">
        <v>1110</v>
      </c>
      <c r="J11" s="241">
        <v>2360</v>
      </c>
      <c r="K11" s="15" t="s">
        <v>360</v>
      </c>
    </row>
    <row r="12" spans="1:24" ht="20.25" customHeight="1">
      <c r="A12" s="15">
        <v>3</v>
      </c>
      <c r="B12" s="112" t="s">
        <v>275</v>
      </c>
      <c r="C12" s="15" t="s">
        <v>123</v>
      </c>
      <c r="D12" s="114">
        <v>2500</v>
      </c>
      <c r="E12" s="114">
        <v>2443</v>
      </c>
      <c r="F12" s="114">
        <v>1193</v>
      </c>
      <c r="G12" s="241"/>
      <c r="H12" s="241">
        <v>2378</v>
      </c>
      <c r="I12" s="241">
        <v>1128</v>
      </c>
      <c r="J12" s="241">
        <v>2378</v>
      </c>
      <c r="K12" s="15" t="s">
        <v>360</v>
      </c>
    </row>
    <row r="13" spans="1:24" ht="20.25" customHeight="1">
      <c r="A13" s="15">
        <v>4</v>
      </c>
      <c r="B13" s="112" t="s">
        <v>276</v>
      </c>
      <c r="C13" s="15" t="s">
        <v>130</v>
      </c>
      <c r="D13" s="114">
        <v>2000</v>
      </c>
      <c r="E13" s="114">
        <v>1945</v>
      </c>
      <c r="F13" s="114">
        <v>945</v>
      </c>
      <c r="G13" s="241"/>
      <c r="H13" s="241">
        <v>1868</v>
      </c>
      <c r="I13" s="241">
        <v>868</v>
      </c>
      <c r="J13" s="241">
        <v>1868</v>
      </c>
      <c r="K13" s="15" t="s">
        <v>360</v>
      </c>
    </row>
    <row r="14" spans="1:24" ht="20.25" customHeight="1">
      <c r="A14" s="15">
        <v>5</v>
      </c>
      <c r="B14" s="112" t="s">
        <v>277</v>
      </c>
      <c r="C14" s="15" t="s">
        <v>129</v>
      </c>
      <c r="D14" s="114">
        <v>2100</v>
      </c>
      <c r="E14" s="114">
        <v>2013</v>
      </c>
      <c r="F14" s="114">
        <v>913</v>
      </c>
      <c r="G14" s="241"/>
      <c r="H14" s="241">
        <v>1905</v>
      </c>
      <c r="I14" s="241">
        <v>805</v>
      </c>
      <c r="J14" s="241">
        <v>1905</v>
      </c>
      <c r="K14" s="15" t="s">
        <v>360</v>
      </c>
    </row>
    <row r="15" spans="1:24" ht="20.25" customHeight="1">
      <c r="A15" s="15">
        <v>6</v>
      </c>
      <c r="B15" s="112" t="s">
        <v>278</v>
      </c>
      <c r="C15" s="15" t="s">
        <v>126</v>
      </c>
      <c r="D15" s="114">
        <v>1800</v>
      </c>
      <c r="E15" s="114">
        <v>1791</v>
      </c>
      <c r="F15" s="114">
        <v>891</v>
      </c>
      <c r="G15" s="241"/>
      <c r="H15" s="241">
        <v>1728</v>
      </c>
      <c r="I15" s="241">
        <v>828</v>
      </c>
      <c r="J15" s="241">
        <v>1728</v>
      </c>
      <c r="K15" s="15" t="s">
        <v>360</v>
      </c>
    </row>
    <row r="16" spans="1:24" ht="20.25" customHeight="1">
      <c r="A16" s="15">
        <v>7</v>
      </c>
      <c r="B16" s="112" t="s">
        <v>279</v>
      </c>
      <c r="C16" s="15" t="s">
        <v>156</v>
      </c>
      <c r="D16" s="114">
        <v>3500</v>
      </c>
      <c r="E16" s="114">
        <v>3403</v>
      </c>
      <c r="F16" s="114">
        <v>1703</v>
      </c>
      <c r="G16" s="241"/>
      <c r="H16" s="241">
        <v>3162</v>
      </c>
      <c r="I16" s="241">
        <v>1034</v>
      </c>
      <c r="J16" s="241">
        <v>3162</v>
      </c>
      <c r="K16" s="15" t="s">
        <v>360</v>
      </c>
    </row>
    <row r="17" spans="1:15" ht="20.25" customHeight="1">
      <c r="A17" s="15">
        <v>8</v>
      </c>
      <c r="B17" s="112" t="s">
        <v>280</v>
      </c>
      <c r="C17" s="15" t="s">
        <v>116</v>
      </c>
      <c r="D17" s="114">
        <v>2500</v>
      </c>
      <c r="E17" s="114">
        <v>2410</v>
      </c>
      <c r="F17" s="114">
        <v>1160</v>
      </c>
      <c r="G17" s="241"/>
      <c r="H17" s="241">
        <v>2261</v>
      </c>
      <c r="I17" s="241">
        <v>1011</v>
      </c>
      <c r="J17" s="241">
        <v>2261</v>
      </c>
      <c r="K17" s="15" t="s">
        <v>360</v>
      </c>
    </row>
    <row r="18" spans="1:15" ht="20.25" customHeight="1">
      <c r="A18" s="15">
        <v>9</v>
      </c>
      <c r="B18" s="112" t="s">
        <v>281</v>
      </c>
      <c r="C18" s="15" t="s">
        <v>121</v>
      </c>
      <c r="D18" s="114">
        <v>2500</v>
      </c>
      <c r="E18" s="114">
        <v>2484</v>
      </c>
      <c r="F18" s="114">
        <v>1234</v>
      </c>
      <c r="G18" s="241"/>
      <c r="H18" s="241">
        <v>2330</v>
      </c>
      <c r="I18" s="241">
        <v>1080</v>
      </c>
      <c r="J18" s="241">
        <v>2330</v>
      </c>
      <c r="K18" s="15" t="s">
        <v>360</v>
      </c>
    </row>
    <row r="19" spans="1:15" ht="20.25" customHeight="1">
      <c r="A19" s="15">
        <v>10</v>
      </c>
      <c r="B19" s="112" t="s">
        <v>282</v>
      </c>
      <c r="C19" s="15" t="s">
        <v>123</v>
      </c>
      <c r="D19" s="114">
        <v>2500</v>
      </c>
      <c r="E19" s="114">
        <v>2417</v>
      </c>
      <c r="F19" s="114">
        <v>1167</v>
      </c>
      <c r="G19" s="241"/>
      <c r="H19" s="241">
        <v>2259</v>
      </c>
      <c r="I19" s="241">
        <v>1009</v>
      </c>
      <c r="J19" s="241">
        <v>2259</v>
      </c>
      <c r="K19" s="15" t="s">
        <v>360</v>
      </c>
    </row>
    <row r="20" spans="1:15" s="99" customFormat="1" ht="29.25" customHeight="1">
      <c r="A20" s="126" t="s">
        <v>4</v>
      </c>
      <c r="B20" s="82" t="s">
        <v>330</v>
      </c>
      <c r="C20" s="126"/>
      <c r="D20" s="127">
        <f>SUM(D21:D32)</f>
        <v>27900</v>
      </c>
      <c r="E20" s="127">
        <f t="shared" ref="E20:J20" si="8">SUM(E21:E32)</f>
        <v>0</v>
      </c>
      <c r="F20" s="127">
        <f t="shared" si="8"/>
        <v>12600</v>
      </c>
      <c r="G20" s="242">
        <f t="shared" si="8"/>
        <v>11800</v>
      </c>
      <c r="H20" s="242">
        <f t="shared" si="8"/>
        <v>11800</v>
      </c>
      <c r="I20" s="242">
        <f t="shared" si="8"/>
        <v>8802.2049999999999</v>
      </c>
      <c r="J20" s="242">
        <f t="shared" si="8"/>
        <v>8802.2049999999999</v>
      </c>
      <c r="K20" s="16"/>
      <c r="M20" s="96"/>
      <c r="N20" s="96"/>
      <c r="O20" s="96"/>
    </row>
    <row r="21" spans="1:15" ht="20.25" customHeight="1">
      <c r="A21" s="15">
        <v>1</v>
      </c>
      <c r="B21" s="112" t="s">
        <v>331</v>
      </c>
      <c r="C21" s="15" t="s">
        <v>130</v>
      </c>
      <c r="D21" s="114">
        <v>1500</v>
      </c>
      <c r="E21" s="114"/>
      <c r="F21" s="114">
        <v>700</v>
      </c>
      <c r="G21" s="241">
        <v>700</v>
      </c>
      <c r="H21" s="241">
        <v>700</v>
      </c>
      <c r="I21" s="241">
        <v>442.06599999999997</v>
      </c>
      <c r="J21" s="241">
        <v>442.06599999999997</v>
      </c>
      <c r="K21" s="112"/>
      <c r="M21" s="115"/>
      <c r="N21" s="115"/>
      <c r="O21" s="109"/>
    </row>
    <row r="22" spans="1:15" ht="20.25" customHeight="1">
      <c r="A22" s="15">
        <v>2</v>
      </c>
      <c r="B22" s="112" t="s">
        <v>332</v>
      </c>
      <c r="C22" s="15" t="s">
        <v>118</v>
      </c>
      <c r="D22" s="114">
        <v>2500</v>
      </c>
      <c r="E22" s="114"/>
      <c r="F22" s="114">
        <v>1100</v>
      </c>
      <c r="G22" s="241">
        <v>1000</v>
      </c>
      <c r="H22" s="241">
        <v>1000</v>
      </c>
      <c r="I22" s="241">
        <v>776.10399999999993</v>
      </c>
      <c r="J22" s="241">
        <v>776.10399999999993</v>
      </c>
      <c r="K22" s="112"/>
      <c r="M22" s="115"/>
      <c r="N22" s="115"/>
      <c r="O22" s="109"/>
    </row>
    <row r="23" spans="1:15" ht="20.25" customHeight="1">
      <c r="A23" s="15">
        <v>3</v>
      </c>
      <c r="B23" s="112" t="s">
        <v>333</v>
      </c>
      <c r="C23" s="15" t="s">
        <v>334</v>
      </c>
      <c r="D23" s="114">
        <v>1500</v>
      </c>
      <c r="E23" s="114"/>
      <c r="F23" s="114">
        <v>700</v>
      </c>
      <c r="G23" s="241">
        <v>700</v>
      </c>
      <c r="H23" s="241">
        <v>700</v>
      </c>
      <c r="I23" s="241">
        <v>483.56200000000001</v>
      </c>
      <c r="J23" s="241">
        <v>483.56200000000001</v>
      </c>
      <c r="K23" s="112"/>
      <c r="M23" s="115"/>
      <c r="N23" s="115"/>
      <c r="O23" s="109"/>
    </row>
    <row r="24" spans="1:15" ht="20.25" customHeight="1">
      <c r="A24" s="15">
        <v>4</v>
      </c>
      <c r="B24" s="112" t="s">
        <v>335</v>
      </c>
      <c r="C24" s="15" t="s">
        <v>336</v>
      </c>
      <c r="D24" s="114">
        <v>2500</v>
      </c>
      <c r="E24" s="114"/>
      <c r="F24" s="114">
        <v>1100</v>
      </c>
      <c r="G24" s="241">
        <v>1100</v>
      </c>
      <c r="H24" s="241">
        <v>1100</v>
      </c>
      <c r="I24" s="241">
        <v>808.58400000000006</v>
      </c>
      <c r="J24" s="241">
        <v>808.58400000000006</v>
      </c>
      <c r="K24" s="112"/>
      <c r="M24" s="115"/>
      <c r="N24" s="115"/>
      <c r="O24" s="109"/>
    </row>
    <row r="25" spans="1:15" ht="20.25" customHeight="1">
      <c r="A25" s="15">
        <v>5</v>
      </c>
      <c r="B25" s="112" t="s">
        <v>337</v>
      </c>
      <c r="C25" s="15" t="s">
        <v>338</v>
      </c>
      <c r="D25" s="114">
        <v>3500</v>
      </c>
      <c r="E25" s="114"/>
      <c r="F25" s="114">
        <v>1600</v>
      </c>
      <c r="G25" s="241">
        <v>1600</v>
      </c>
      <c r="H25" s="241">
        <v>1600</v>
      </c>
      <c r="I25" s="241">
        <v>1101.8669999999997</v>
      </c>
      <c r="J25" s="241">
        <v>1101.8669999999997</v>
      </c>
      <c r="K25" s="112"/>
      <c r="M25" s="115"/>
      <c r="N25" s="115"/>
      <c r="O25" s="109"/>
    </row>
    <row r="26" spans="1:15" ht="20.25" customHeight="1">
      <c r="A26" s="15">
        <v>6</v>
      </c>
      <c r="B26" s="112" t="s">
        <v>339</v>
      </c>
      <c r="C26" s="15" t="s">
        <v>123</v>
      </c>
      <c r="D26" s="114">
        <v>2000</v>
      </c>
      <c r="E26" s="114"/>
      <c r="F26" s="114">
        <v>1000</v>
      </c>
      <c r="G26" s="241">
        <v>1000</v>
      </c>
      <c r="H26" s="241">
        <v>1000</v>
      </c>
      <c r="I26" s="241">
        <v>616.14700000000005</v>
      </c>
      <c r="J26" s="241">
        <v>616.14700000000005</v>
      </c>
      <c r="K26" s="112"/>
      <c r="M26" s="115"/>
      <c r="N26" s="115"/>
      <c r="O26" s="109"/>
    </row>
    <row r="27" spans="1:15" ht="20.25" customHeight="1">
      <c r="A27" s="15">
        <v>7</v>
      </c>
      <c r="B27" s="112" t="s">
        <v>340</v>
      </c>
      <c r="C27" s="15" t="s">
        <v>341</v>
      </c>
      <c r="D27" s="114">
        <v>5000</v>
      </c>
      <c r="E27" s="114"/>
      <c r="F27" s="114">
        <v>2300</v>
      </c>
      <c r="G27" s="241">
        <v>1800</v>
      </c>
      <c r="H27" s="241">
        <v>1800</v>
      </c>
      <c r="I27" s="241">
        <v>1575.1070000000002</v>
      </c>
      <c r="J27" s="241">
        <v>1575.1070000000002</v>
      </c>
      <c r="K27" s="112"/>
      <c r="M27" s="115"/>
      <c r="N27" s="115"/>
      <c r="O27" s="109"/>
    </row>
    <row r="28" spans="1:15" ht="20.25" customHeight="1">
      <c r="A28" s="15">
        <v>8</v>
      </c>
      <c r="B28" s="112" t="s">
        <v>342</v>
      </c>
      <c r="C28" s="15" t="s">
        <v>343</v>
      </c>
      <c r="D28" s="114">
        <v>1500</v>
      </c>
      <c r="E28" s="114"/>
      <c r="F28" s="114">
        <v>700</v>
      </c>
      <c r="G28" s="241">
        <v>700</v>
      </c>
      <c r="H28" s="241">
        <v>700</v>
      </c>
      <c r="I28" s="241">
        <v>476.92599999999999</v>
      </c>
      <c r="J28" s="241">
        <v>476.92599999999999</v>
      </c>
      <c r="K28" s="112"/>
      <c r="M28" s="115"/>
      <c r="N28" s="115"/>
      <c r="O28" s="109"/>
    </row>
    <row r="29" spans="1:15" ht="20.25" customHeight="1">
      <c r="A29" s="15">
        <v>9</v>
      </c>
      <c r="B29" s="112" t="s">
        <v>344</v>
      </c>
      <c r="C29" s="15" t="s">
        <v>156</v>
      </c>
      <c r="D29" s="114">
        <v>1500</v>
      </c>
      <c r="E29" s="114"/>
      <c r="F29" s="114">
        <v>700</v>
      </c>
      <c r="G29" s="241">
        <v>700</v>
      </c>
      <c r="H29" s="241">
        <v>700</v>
      </c>
      <c r="I29" s="241">
        <v>483.89400000000001</v>
      </c>
      <c r="J29" s="241">
        <v>483.89400000000001</v>
      </c>
      <c r="K29" s="112"/>
      <c r="M29" s="115"/>
      <c r="N29" s="115"/>
      <c r="O29" s="109"/>
    </row>
    <row r="30" spans="1:15" ht="20.25" customHeight="1">
      <c r="A30" s="15">
        <v>10</v>
      </c>
      <c r="B30" s="112" t="s">
        <v>345</v>
      </c>
      <c r="C30" s="15" t="s">
        <v>346</v>
      </c>
      <c r="D30" s="114">
        <v>1200</v>
      </c>
      <c r="E30" s="114"/>
      <c r="F30" s="114">
        <v>600</v>
      </c>
      <c r="G30" s="241">
        <v>600</v>
      </c>
      <c r="H30" s="241">
        <v>600</v>
      </c>
      <c r="I30" s="241">
        <v>379.70799999999997</v>
      </c>
      <c r="J30" s="241">
        <v>379.70799999999997</v>
      </c>
      <c r="K30" s="112"/>
      <c r="M30" s="115"/>
      <c r="N30" s="115"/>
      <c r="O30" s="109"/>
    </row>
    <row r="31" spans="1:15" ht="20.25" customHeight="1">
      <c r="A31" s="15">
        <v>11</v>
      </c>
      <c r="B31" s="112" t="s">
        <v>347</v>
      </c>
      <c r="C31" s="15" t="s">
        <v>348</v>
      </c>
      <c r="D31" s="114">
        <v>2000</v>
      </c>
      <c r="E31" s="114"/>
      <c r="F31" s="114">
        <v>700</v>
      </c>
      <c r="G31" s="241">
        <v>700</v>
      </c>
      <c r="H31" s="241">
        <v>700</v>
      </c>
      <c r="I31" s="241">
        <v>646.96000000000015</v>
      </c>
      <c r="J31" s="241">
        <v>646.96000000000015</v>
      </c>
      <c r="K31" s="112"/>
      <c r="M31" s="115"/>
      <c r="N31" s="115"/>
      <c r="O31" s="109"/>
    </row>
    <row r="32" spans="1:15" ht="20.25" customHeight="1">
      <c r="A32" s="15">
        <v>12</v>
      </c>
      <c r="B32" s="112" t="s">
        <v>349</v>
      </c>
      <c r="C32" s="15" t="s">
        <v>118</v>
      </c>
      <c r="D32" s="114">
        <v>3200</v>
      </c>
      <c r="E32" s="114"/>
      <c r="F32" s="114">
        <v>1400</v>
      </c>
      <c r="G32" s="241">
        <v>1200</v>
      </c>
      <c r="H32" s="241">
        <v>1200</v>
      </c>
      <c r="I32" s="241">
        <v>1011.28</v>
      </c>
      <c r="J32" s="241">
        <v>1011.28</v>
      </c>
      <c r="K32" s="112"/>
      <c r="M32" s="115"/>
      <c r="N32" s="115"/>
      <c r="O32" s="109"/>
    </row>
    <row r="33" spans="2:10">
      <c r="B33" s="116"/>
      <c r="C33" s="115"/>
      <c r="D33" s="99"/>
      <c r="E33" s="99"/>
      <c r="F33" s="109"/>
      <c r="G33" s="243"/>
      <c r="H33" s="243"/>
      <c r="I33" s="243"/>
      <c r="J33" s="243"/>
    </row>
  </sheetData>
  <mergeCells count="13">
    <mergeCell ref="A2:K2"/>
    <mergeCell ref="A3:K3"/>
    <mergeCell ref="A4:K4"/>
    <mergeCell ref="A6:A7"/>
    <mergeCell ref="B6:B7"/>
    <mergeCell ref="C6:C7"/>
    <mergeCell ref="D6:D7"/>
    <mergeCell ref="E6:E7"/>
    <mergeCell ref="F6:F7"/>
    <mergeCell ref="K6:K7"/>
    <mergeCell ref="F5:K5"/>
    <mergeCell ref="G6:H6"/>
    <mergeCell ref="I6:J6"/>
  </mergeCells>
  <pageMargins left="0.39370078740157483" right="0.19685039370078741" top="0.35433070866141736" bottom="0.39370078740157483" header="0.31496062992125984" footer="0.31496062992125984"/>
  <pageSetup paperSize="9" scale="89" fitToHeight="0" orientation="landscape"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T15"/>
  <sheetViews>
    <sheetView zoomScaleNormal="100" zoomScaleSheetLayoutView="100" workbookViewId="0">
      <selection activeCell="B18" sqref="B18"/>
    </sheetView>
  </sheetViews>
  <sheetFormatPr defaultColWidth="0" defaultRowHeight="15.75"/>
  <cols>
    <col min="1" max="1" width="6.28515625" style="89" customWidth="1"/>
    <col min="2" max="2" width="48.42578125" style="87" customWidth="1"/>
    <col min="3" max="3" width="14.140625" style="87" customWidth="1"/>
    <col min="4" max="4" width="14.140625" style="87" hidden="1" customWidth="1"/>
    <col min="5" max="5" width="14.140625" style="93" hidden="1" customWidth="1"/>
    <col min="6" max="6" width="14.140625" style="94" hidden="1" customWidth="1"/>
    <col min="7" max="7" width="14.140625" style="87" customWidth="1"/>
    <col min="8" max="8" width="15" style="245" customWidth="1"/>
    <col min="9" max="9" width="14.140625" style="245" customWidth="1"/>
    <col min="10" max="10" width="15.42578125" style="245" customWidth="1"/>
    <col min="11" max="11" width="14.140625" style="245" customWidth="1"/>
    <col min="12" max="12" width="15.140625" style="87" customWidth="1"/>
    <col min="13" max="14" width="9.140625" style="87" customWidth="1"/>
    <col min="15" max="15" width="14.28515625" style="87" customWidth="1"/>
    <col min="16" max="210" width="9.140625" style="87" customWidth="1"/>
    <col min="211" max="211" width="8.5703125" style="87" customWidth="1"/>
    <col min="212" max="212" width="63.140625" style="87" customWidth="1"/>
    <col min="213" max="213" width="18.42578125" style="87" customWidth="1"/>
    <col min="214" max="253" width="0" style="87" hidden="1"/>
    <col min="254" max="254" width="5.5703125" style="87" customWidth="1"/>
    <col min="255" max="255" width="60.42578125" style="87" customWidth="1"/>
    <col min="256" max="256" width="0" style="87" hidden="1" customWidth="1"/>
    <col min="257" max="257" width="13.5703125" style="87" customWidth="1"/>
    <col min="258" max="258" width="16.140625" style="87" customWidth="1"/>
    <col min="259" max="259" width="35.7109375" style="87" customWidth="1"/>
    <col min="260" max="264" width="0" style="87" hidden="1" customWidth="1"/>
    <col min="265" max="266" width="12.28515625" style="87" customWidth="1"/>
    <col min="267" max="466" width="9.140625" style="87" customWidth="1"/>
    <col min="467" max="467" width="8.5703125" style="87" customWidth="1"/>
    <col min="468" max="468" width="63.140625" style="87" customWidth="1"/>
    <col min="469" max="469" width="18.42578125" style="87" customWidth="1"/>
    <col min="470" max="509" width="0" style="87" hidden="1"/>
    <col min="510" max="510" width="5.5703125" style="87" customWidth="1"/>
    <col min="511" max="511" width="60.42578125" style="87" customWidth="1"/>
    <col min="512" max="512" width="0" style="87" hidden="1" customWidth="1"/>
    <col min="513" max="513" width="13.5703125" style="87" customWidth="1"/>
    <col min="514" max="514" width="16.140625" style="87" customWidth="1"/>
    <col min="515" max="515" width="35.7109375" style="87" customWidth="1"/>
    <col min="516" max="520" width="0" style="87" hidden="1" customWidth="1"/>
    <col min="521" max="522" width="12.28515625" style="87" customWidth="1"/>
    <col min="523" max="722" width="9.140625" style="87" customWidth="1"/>
    <col min="723" max="723" width="8.5703125" style="87" customWidth="1"/>
    <col min="724" max="724" width="63.140625" style="87" customWidth="1"/>
    <col min="725" max="725" width="18.42578125" style="87" customWidth="1"/>
    <col min="726" max="765" width="0" style="87" hidden="1"/>
    <col min="766" max="766" width="5.5703125" style="87" customWidth="1"/>
    <col min="767" max="767" width="60.42578125" style="87" customWidth="1"/>
    <col min="768" max="768" width="0" style="87" hidden="1" customWidth="1"/>
    <col min="769" max="769" width="13.5703125" style="87" customWidth="1"/>
    <col min="770" max="770" width="16.140625" style="87" customWidth="1"/>
    <col min="771" max="771" width="35.7109375" style="87" customWidth="1"/>
    <col min="772" max="776" width="0" style="87" hidden="1" customWidth="1"/>
    <col min="777" max="778" width="12.28515625" style="87" customWidth="1"/>
    <col min="779" max="978" width="9.140625" style="87" customWidth="1"/>
    <col min="979" max="979" width="8.5703125" style="87" customWidth="1"/>
    <col min="980" max="980" width="63.140625" style="87" customWidth="1"/>
    <col min="981" max="981" width="18.42578125" style="87" customWidth="1"/>
    <col min="982" max="1021" width="0" style="87" hidden="1"/>
    <col min="1022" max="1022" width="5.5703125" style="87" customWidth="1"/>
    <col min="1023" max="1023" width="60.42578125" style="87" customWidth="1"/>
    <col min="1024" max="1024" width="0" style="87" hidden="1" customWidth="1"/>
    <col min="1025" max="1025" width="13.5703125" style="87" customWidth="1"/>
    <col min="1026" max="1026" width="16.140625" style="87" customWidth="1"/>
    <col min="1027" max="1027" width="35.7109375" style="87" customWidth="1"/>
    <col min="1028" max="1032" width="0" style="87" hidden="1" customWidth="1"/>
    <col min="1033" max="1034" width="12.28515625" style="87" customWidth="1"/>
    <col min="1035" max="1234" width="9.140625" style="87" customWidth="1"/>
    <col min="1235" max="1235" width="8.5703125" style="87" customWidth="1"/>
    <col min="1236" max="1236" width="63.140625" style="87" customWidth="1"/>
    <col min="1237" max="1237" width="18.42578125" style="87" customWidth="1"/>
    <col min="1238" max="1277" width="0" style="87" hidden="1"/>
    <col min="1278" max="1278" width="5.5703125" style="87" customWidth="1"/>
    <col min="1279" max="1279" width="60.42578125" style="87" customWidth="1"/>
    <col min="1280" max="1280" width="0" style="87" hidden="1" customWidth="1"/>
    <col min="1281" max="1281" width="13.5703125" style="87" customWidth="1"/>
    <col min="1282" max="1282" width="16.140625" style="87" customWidth="1"/>
    <col min="1283" max="1283" width="35.7109375" style="87" customWidth="1"/>
    <col min="1284" max="1288" width="0" style="87" hidden="1" customWidth="1"/>
    <col min="1289" max="1290" width="12.28515625" style="87" customWidth="1"/>
    <col min="1291" max="1490" width="9.140625" style="87" customWidth="1"/>
    <col min="1491" max="1491" width="8.5703125" style="87" customWidth="1"/>
    <col min="1492" max="1492" width="63.140625" style="87" customWidth="1"/>
    <col min="1493" max="1493" width="18.42578125" style="87" customWidth="1"/>
    <col min="1494" max="1533" width="0" style="87" hidden="1"/>
    <col min="1534" max="1534" width="5.5703125" style="87" customWidth="1"/>
    <col min="1535" max="1535" width="60.42578125" style="87" customWidth="1"/>
    <col min="1536" max="1536" width="0" style="87" hidden="1" customWidth="1"/>
    <col min="1537" max="1537" width="13.5703125" style="87" customWidth="1"/>
    <col min="1538" max="1538" width="16.140625" style="87" customWidth="1"/>
    <col min="1539" max="1539" width="35.7109375" style="87" customWidth="1"/>
    <col min="1540" max="1544" width="0" style="87" hidden="1" customWidth="1"/>
    <col min="1545" max="1546" width="12.28515625" style="87" customWidth="1"/>
    <col min="1547" max="1746" width="9.140625" style="87" customWidth="1"/>
    <col min="1747" max="1747" width="8.5703125" style="87" customWidth="1"/>
    <col min="1748" max="1748" width="63.140625" style="87" customWidth="1"/>
    <col min="1749" max="1749" width="18.42578125" style="87" customWidth="1"/>
    <col min="1750" max="1789" width="0" style="87" hidden="1"/>
    <col min="1790" max="1790" width="5.5703125" style="87" customWidth="1"/>
    <col min="1791" max="1791" width="60.42578125" style="87" customWidth="1"/>
    <col min="1792" max="1792" width="0" style="87" hidden="1" customWidth="1"/>
    <col min="1793" max="1793" width="13.5703125" style="87" customWidth="1"/>
    <col min="1794" max="1794" width="16.140625" style="87" customWidth="1"/>
    <col min="1795" max="1795" width="35.7109375" style="87" customWidth="1"/>
    <col min="1796" max="1800" width="0" style="87" hidden="1" customWidth="1"/>
    <col min="1801" max="1802" width="12.28515625" style="87" customWidth="1"/>
    <col min="1803" max="2002" width="9.140625" style="87" customWidth="1"/>
    <col min="2003" max="2003" width="8.5703125" style="87" customWidth="1"/>
    <col min="2004" max="2004" width="63.140625" style="87" customWidth="1"/>
    <col min="2005" max="2005" width="18.42578125" style="87" customWidth="1"/>
    <col min="2006" max="2045" width="0" style="87" hidden="1"/>
    <col min="2046" max="2046" width="5.5703125" style="87" customWidth="1"/>
    <col min="2047" max="2047" width="60.42578125" style="87" customWidth="1"/>
    <col min="2048" max="2048" width="0" style="87" hidden="1" customWidth="1"/>
    <col min="2049" max="2049" width="13.5703125" style="87" customWidth="1"/>
    <col min="2050" max="2050" width="16.140625" style="87" customWidth="1"/>
    <col min="2051" max="2051" width="35.7109375" style="87" customWidth="1"/>
    <col min="2052" max="2056" width="0" style="87" hidden="1" customWidth="1"/>
    <col min="2057" max="2058" width="12.28515625" style="87" customWidth="1"/>
    <col min="2059" max="2258" width="9.140625" style="87" customWidth="1"/>
    <col min="2259" max="2259" width="8.5703125" style="87" customWidth="1"/>
    <col min="2260" max="2260" width="63.140625" style="87" customWidth="1"/>
    <col min="2261" max="2261" width="18.42578125" style="87" customWidth="1"/>
    <col min="2262" max="2301" width="0" style="87" hidden="1"/>
    <col min="2302" max="2302" width="5.5703125" style="87" customWidth="1"/>
    <col min="2303" max="2303" width="60.42578125" style="87" customWidth="1"/>
    <col min="2304" max="2304" width="0" style="87" hidden="1" customWidth="1"/>
    <col min="2305" max="2305" width="13.5703125" style="87" customWidth="1"/>
    <col min="2306" max="2306" width="16.140625" style="87" customWidth="1"/>
    <col min="2307" max="2307" width="35.7109375" style="87" customWidth="1"/>
    <col min="2308" max="2312" width="0" style="87" hidden="1" customWidth="1"/>
    <col min="2313" max="2314" width="12.28515625" style="87" customWidth="1"/>
    <col min="2315" max="2514" width="9.140625" style="87" customWidth="1"/>
    <col min="2515" max="2515" width="8.5703125" style="87" customWidth="1"/>
    <col min="2516" max="2516" width="63.140625" style="87" customWidth="1"/>
    <col min="2517" max="2517" width="18.42578125" style="87" customWidth="1"/>
    <col min="2518" max="2557" width="0" style="87" hidden="1"/>
    <col min="2558" max="2558" width="5.5703125" style="87" customWidth="1"/>
    <col min="2559" max="2559" width="60.42578125" style="87" customWidth="1"/>
    <col min="2560" max="2560" width="0" style="87" hidden="1" customWidth="1"/>
    <col min="2561" max="2561" width="13.5703125" style="87" customWidth="1"/>
    <col min="2562" max="2562" width="16.140625" style="87" customWidth="1"/>
    <col min="2563" max="2563" width="35.7109375" style="87" customWidth="1"/>
    <col min="2564" max="2568" width="0" style="87" hidden="1" customWidth="1"/>
    <col min="2569" max="2570" width="12.28515625" style="87" customWidth="1"/>
    <col min="2571" max="2770" width="9.140625" style="87" customWidth="1"/>
    <col min="2771" max="2771" width="8.5703125" style="87" customWidth="1"/>
    <col min="2772" max="2772" width="63.140625" style="87" customWidth="1"/>
    <col min="2773" max="2773" width="18.42578125" style="87" customWidth="1"/>
    <col min="2774" max="2813" width="0" style="87" hidden="1"/>
    <col min="2814" max="2814" width="5.5703125" style="87" customWidth="1"/>
    <col min="2815" max="2815" width="60.42578125" style="87" customWidth="1"/>
    <col min="2816" max="2816" width="0" style="87" hidden="1" customWidth="1"/>
    <col min="2817" max="2817" width="13.5703125" style="87" customWidth="1"/>
    <col min="2818" max="2818" width="16.140625" style="87" customWidth="1"/>
    <col min="2819" max="2819" width="35.7109375" style="87" customWidth="1"/>
    <col min="2820" max="2824" width="0" style="87" hidden="1" customWidth="1"/>
    <col min="2825" max="2826" width="12.28515625" style="87" customWidth="1"/>
    <col min="2827" max="3026" width="9.140625" style="87" customWidth="1"/>
    <col min="3027" max="3027" width="8.5703125" style="87" customWidth="1"/>
    <col min="3028" max="3028" width="63.140625" style="87" customWidth="1"/>
    <col min="3029" max="3029" width="18.42578125" style="87" customWidth="1"/>
    <col min="3030" max="3069" width="0" style="87" hidden="1"/>
    <col min="3070" max="3070" width="5.5703125" style="87" customWidth="1"/>
    <col min="3071" max="3071" width="60.42578125" style="87" customWidth="1"/>
    <col min="3072" max="3072" width="0" style="87" hidden="1" customWidth="1"/>
    <col min="3073" max="3073" width="13.5703125" style="87" customWidth="1"/>
    <col min="3074" max="3074" width="16.140625" style="87" customWidth="1"/>
    <col min="3075" max="3075" width="35.7109375" style="87" customWidth="1"/>
    <col min="3076" max="3080" width="0" style="87" hidden="1" customWidth="1"/>
    <col min="3081" max="3082" width="12.28515625" style="87" customWidth="1"/>
    <col min="3083" max="3282" width="9.140625" style="87" customWidth="1"/>
    <col min="3283" max="3283" width="8.5703125" style="87" customWidth="1"/>
    <col min="3284" max="3284" width="63.140625" style="87" customWidth="1"/>
    <col min="3285" max="3285" width="18.42578125" style="87" customWidth="1"/>
    <col min="3286" max="3325" width="0" style="87" hidden="1"/>
    <col min="3326" max="3326" width="5.5703125" style="87" customWidth="1"/>
    <col min="3327" max="3327" width="60.42578125" style="87" customWidth="1"/>
    <col min="3328" max="3328" width="0" style="87" hidden="1" customWidth="1"/>
    <col min="3329" max="3329" width="13.5703125" style="87" customWidth="1"/>
    <col min="3330" max="3330" width="16.140625" style="87" customWidth="1"/>
    <col min="3331" max="3331" width="35.7109375" style="87" customWidth="1"/>
    <col min="3332" max="3336" width="0" style="87" hidden="1" customWidth="1"/>
    <col min="3337" max="3338" width="12.28515625" style="87" customWidth="1"/>
    <col min="3339" max="3538" width="9.140625" style="87" customWidth="1"/>
    <col min="3539" max="3539" width="8.5703125" style="87" customWidth="1"/>
    <col min="3540" max="3540" width="63.140625" style="87" customWidth="1"/>
    <col min="3541" max="3541" width="18.42578125" style="87" customWidth="1"/>
    <col min="3542" max="3581" width="0" style="87" hidden="1"/>
    <col min="3582" max="3582" width="5.5703125" style="87" customWidth="1"/>
    <col min="3583" max="3583" width="60.42578125" style="87" customWidth="1"/>
    <col min="3584" max="3584" width="0" style="87" hidden="1" customWidth="1"/>
    <col min="3585" max="3585" width="13.5703125" style="87" customWidth="1"/>
    <col min="3586" max="3586" width="16.140625" style="87" customWidth="1"/>
    <col min="3587" max="3587" width="35.7109375" style="87" customWidth="1"/>
    <col min="3588" max="3592" width="0" style="87" hidden="1" customWidth="1"/>
    <col min="3593" max="3594" width="12.28515625" style="87" customWidth="1"/>
    <col min="3595" max="3794" width="9.140625" style="87" customWidth="1"/>
    <col min="3795" max="3795" width="8.5703125" style="87" customWidth="1"/>
    <col min="3796" max="3796" width="63.140625" style="87" customWidth="1"/>
    <col min="3797" max="3797" width="18.42578125" style="87" customWidth="1"/>
    <col min="3798" max="3837" width="0" style="87" hidden="1"/>
    <col min="3838" max="3838" width="5.5703125" style="87" customWidth="1"/>
    <col min="3839" max="3839" width="60.42578125" style="87" customWidth="1"/>
    <col min="3840" max="3840" width="0" style="87" hidden="1" customWidth="1"/>
    <col min="3841" max="3841" width="13.5703125" style="87" customWidth="1"/>
    <col min="3842" max="3842" width="16.140625" style="87" customWidth="1"/>
    <col min="3843" max="3843" width="35.7109375" style="87" customWidth="1"/>
    <col min="3844" max="3848" width="0" style="87" hidden="1" customWidth="1"/>
    <col min="3849" max="3850" width="12.28515625" style="87" customWidth="1"/>
    <col min="3851" max="4050" width="9.140625" style="87" customWidth="1"/>
    <col min="4051" max="4051" width="8.5703125" style="87" customWidth="1"/>
    <col min="4052" max="4052" width="63.140625" style="87" customWidth="1"/>
    <col min="4053" max="4053" width="18.42578125" style="87" customWidth="1"/>
    <col min="4054" max="4093" width="0" style="87" hidden="1"/>
    <col min="4094" max="4094" width="5.5703125" style="87" customWidth="1"/>
    <col min="4095" max="4095" width="60.42578125" style="87" customWidth="1"/>
    <col min="4096" max="4096" width="0" style="87" hidden="1" customWidth="1"/>
    <col min="4097" max="4097" width="13.5703125" style="87" customWidth="1"/>
    <col min="4098" max="4098" width="16.140625" style="87" customWidth="1"/>
    <col min="4099" max="4099" width="35.7109375" style="87" customWidth="1"/>
    <col min="4100" max="4104" width="0" style="87" hidden="1" customWidth="1"/>
    <col min="4105" max="4106" width="12.28515625" style="87" customWidth="1"/>
    <col min="4107" max="4306" width="9.140625" style="87" customWidth="1"/>
    <col min="4307" max="4307" width="8.5703125" style="87" customWidth="1"/>
    <col min="4308" max="4308" width="63.140625" style="87" customWidth="1"/>
    <col min="4309" max="4309" width="18.42578125" style="87" customWidth="1"/>
    <col min="4310" max="4349" width="0" style="87" hidden="1"/>
    <col min="4350" max="4350" width="5.5703125" style="87" customWidth="1"/>
    <col min="4351" max="4351" width="60.42578125" style="87" customWidth="1"/>
    <col min="4352" max="4352" width="0" style="87" hidden="1" customWidth="1"/>
    <col min="4353" max="4353" width="13.5703125" style="87" customWidth="1"/>
    <col min="4354" max="4354" width="16.140625" style="87" customWidth="1"/>
    <col min="4355" max="4355" width="35.7109375" style="87" customWidth="1"/>
    <col min="4356" max="4360" width="0" style="87" hidden="1" customWidth="1"/>
    <col min="4361" max="4362" width="12.28515625" style="87" customWidth="1"/>
    <col min="4363" max="4562" width="9.140625" style="87" customWidth="1"/>
    <col min="4563" max="4563" width="8.5703125" style="87" customWidth="1"/>
    <col min="4564" max="4564" width="63.140625" style="87" customWidth="1"/>
    <col min="4565" max="4565" width="18.42578125" style="87" customWidth="1"/>
    <col min="4566" max="4605" width="0" style="87" hidden="1"/>
    <col min="4606" max="4606" width="5.5703125" style="87" customWidth="1"/>
    <col min="4607" max="4607" width="60.42578125" style="87" customWidth="1"/>
    <col min="4608" max="4608" width="0" style="87" hidden="1" customWidth="1"/>
    <col min="4609" max="4609" width="13.5703125" style="87" customWidth="1"/>
    <col min="4610" max="4610" width="16.140625" style="87" customWidth="1"/>
    <col min="4611" max="4611" width="35.7109375" style="87" customWidth="1"/>
    <col min="4612" max="4616" width="0" style="87" hidden="1" customWidth="1"/>
    <col min="4617" max="4618" width="12.28515625" style="87" customWidth="1"/>
    <col min="4619" max="4818" width="9.140625" style="87" customWidth="1"/>
    <col min="4819" max="4819" width="8.5703125" style="87" customWidth="1"/>
    <col min="4820" max="4820" width="63.140625" style="87" customWidth="1"/>
    <col min="4821" max="4821" width="18.42578125" style="87" customWidth="1"/>
    <col min="4822" max="4861" width="0" style="87" hidden="1"/>
    <col min="4862" max="4862" width="5.5703125" style="87" customWidth="1"/>
    <col min="4863" max="4863" width="60.42578125" style="87" customWidth="1"/>
    <col min="4864" max="4864" width="0" style="87" hidden="1" customWidth="1"/>
    <col min="4865" max="4865" width="13.5703125" style="87" customWidth="1"/>
    <col min="4866" max="4866" width="16.140625" style="87" customWidth="1"/>
    <col min="4867" max="4867" width="35.7109375" style="87" customWidth="1"/>
    <col min="4868" max="4872" width="0" style="87" hidden="1" customWidth="1"/>
    <col min="4873" max="4874" width="12.28515625" style="87" customWidth="1"/>
    <col min="4875" max="5074" width="9.140625" style="87" customWidth="1"/>
    <col min="5075" max="5075" width="8.5703125" style="87" customWidth="1"/>
    <col min="5076" max="5076" width="63.140625" style="87" customWidth="1"/>
    <col min="5077" max="5077" width="18.42578125" style="87" customWidth="1"/>
    <col min="5078" max="5117" width="0" style="87" hidden="1"/>
    <col min="5118" max="5118" width="5.5703125" style="87" customWidth="1"/>
    <col min="5119" max="5119" width="60.42578125" style="87" customWidth="1"/>
    <col min="5120" max="5120" width="0" style="87" hidden="1" customWidth="1"/>
    <col min="5121" max="5121" width="13.5703125" style="87" customWidth="1"/>
    <col min="5122" max="5122" width="16.140625" style="87" customWidth="1"/>
    <col min="5123" max="5123" width="35.7109375" style="87" customWidth="1"/>
    <col min="5124" max="5128" width="0" style="87" hidden="1" customWidth="1"/>
    <col min="5129" max="5130" width="12.28515625" style="87" customWidth="1"/>
    <col min="5131" max="5330" width="9.140625" style="87" customWidth="1"/>
    <col min="5331" max="5331" width="8.5703125" style="87" customWidth="1"/>
    <col min="5332" max="5332" width="63.140625" style="87" customWidth="1"/>
    <col min="5333" max="5333" width="18.42578125" style="87" customWidth="1"/>
    <col min="5334" max="5373" width="0" style="87" hidden="1"/>
    <col min="5374" max="5374" width="5.5703125" style="87" customWidth="1"/>
    <col min="5375" max="5375" width="60.42578125" style="87" customWidth="1"/>
    <col min="5376" max="5376" width="0" style="87" hidden="1" customWidth="1"/>
    <col min="5377" max="5377" width="13.5703125" style="87" customWidth="1"/>
    <col min="5378" max="5378" width="16.140625" style="87" customWidth="1"/>
    <col min="5379" max="5379" width="35.7109375" style="87" customWidth="1"/>
    <col min="5380" max="5384" width="0" style="87" hidden="1" customWidth="1"/>
    <col min="5385" max="5386" width="12.28515625" style="87" customWidth="1"/>
    <col min="5387" max="5586" width="9.140625" style="87" customWidth="1"/>
    <col min="5587" max="5587" width="8.5703125" style="87" customWidth="1"/>
    <col min="5588" max="5588" width="63.140625" style="87" customWidth="1"/>
    <col min="5589" max="5589" width="18.42578125" style="87" customWidth="1"/>
    <col min="5590" max="5629" width="0" style="87" hidden="1"/>
    <col min="5630" max="5630" width="5.5703125" style="87" customWidth="1"/>
    <col min="5631" max="5631" width="60.42578125" style="87" customWidth="1"/>
    <col min="5632" max="5632" width="0" style="87" hidden="1" customWidth="1"/>
    <col min="5633" max="5633" width="13.5703125" style="87" customWidth="1"/>
    <col min="5634" max="5634" width="16.140625" style="87" customWidth="1"/>
    <col min="5635" max="5635" width="35.7109375" style="87" customWidth="1"/>
    <col min="5636" max="5640" width="0" style="87" hidden="1" customWidth="1"/>
    <col min="5641" max="5642" width="12.28515625" style="87" customWidth="1"/>
    <col min="5643" max="5842" width="9.140625" style="87" customWidth="1"/>
    <col min="5843" max="5843" width="8.5703125" style="87" customWidth="1"/>
    <col min="5844" max="5844" width="63.140625" style="87" customWidth="1"/>
    <col min="5845" max="5845" width="18.42578125" style="87" customWidth="1"/>
    <col min="5846" max="5885" width="0" style="87" hidden="1"/>
    <col min="5886" max="5886" width="5.5703125" style="87" customWidth="1"/>
    <col min="5887" max="5887" width="60.42578125" style="87" customWidth="1"/>
    <col min="5888" max="5888" width="0" style="87" hidden="1" customWidth="1"/>
    <col min="5889" max="5889" width="13.5703125" style="87" customWidth="1"/>
    <col min="5890" max="5890" width="16.140625" style="87" customWidth="1"/>
    <col min="5891" max="5891" width="35.7109375" style="87" customWidth="1"/>
    <col min="5892" max="5896" width="0" style="87" hidden="1" customWidth="1"/>
    <col min="5897" max="5898" width="12.28515625" style="87" customWidth="1"/>
    <col min="5899" max="6098" width="9.140625" style="87" customWidth="1"/>
    <col min="6099" max="6099" width="8.5703125" style="87" customWidth="1"/>
    <col min="6100" max="6100" width="63.140625" style="87" customWidth="1"/>
    <col min="6101" max="6101" width="18.42578125" style="87" customWidth="1"/>
    <col min="6102" max="6141" width="0" style="87" hidden="1"/>
    <col min="6142" max="6142" width="5.5703125" style="87" customWidth="1"/>
    <col min="6143" max="6143" width="60.42578125" style="87" customWidth="1"/>
    <col min="6144" max="6144" width="0" style="87" hidden="1" customWidth="1"/>
    <col min="6145" max="6145" width="13.5703125" style="87" customWidth="1"/>
    <col min="6146" max="6146" width="16.140625" style="87" customWidth="1"/>
    <col min="6147" max="6147" width="35.7109375" style="87" customWidth="1"/>
    <col min="6148" max="6152" width="0" style="87" hidden="1" customWidth="1"/>
    <col min="6153" max="6154" width="12.28515625" style="87" customWidth="1"/>
    <col min="6155" max="6354" width="9.140625" style="87" customWidth="1"/>
    <col min="6355" max="6355" width="8.5703125" style="87" customWidth="1"/>
    <col min="6356" max="6356" width="63.140625" style="87" customWidth="1"/>
    <col min="6357" max="6357" width="18.42578125" style="87" customWidth="1"/>
    <col min="6358" max="6397" width="0" style="87" hidden="1"/>
    <col min="6398" max="6398" width="5.5703125" style="87" customWidth="1"/>
    <col min="6399" max="6399" width="60.42578125" style="87" customWidth="1"/>
    <col min="6400" max="6400" width="0" style="87" hidden="1" customWidth="1"/>
    <col min="6401" max="6401" width="13.5703125" style="87" customWidth="1"/>
    <col min="6402" max="6402" width="16.140625" style="87" customWidth="1"/>
    <col min="6403" max="6403" width="35.7109375" style="87" customWidth="1"/>
    <col min="6404" max="6408" width="0" style="87" hidden="1" customWidth="1"/>
    <col min="6409" max="6410" width="12.28515625" style="87" customWidth="1"/>
    <col min="6411" max="6610" width="9.140625" style="87" customWidth="1"/>
    <col min="6611" max="6611" width="8.5703125" style="87" customWidth="1"/>
    <col min="6612" max="6612" width="63.140625" style="87" customWidth="1"/>
    <col min="6613" max="6613" width="18.42578125" style="87" customWidth="1"/>
    <col min="6614" max="6653" width="0" style="87" hidden="1"/>
    <col min="6654" max="6654" width="5.5703125" style="87" customWidth="1"/>
    <col min="6655" max="6655" width="60.42578125" style="87" customWidth="1"/>
    <col min="6656" max="6656" width="0" style="87" hidden="1" customWidth="1"/>
    <col min="6657" max="6657" width="13.5703125" style="87" customWidth="1"/>
    <col min="6658" max="6658" width="16.140625" style="87" customWidth="1"/>
    <col min="6659" max="6659" width="35.7109375" style="87" customWidth="1"/>
    <col min="6660" max="6664" width="0" style="87" hidden="1" customWidth="1"/>
    <col min="6665" max="6666" width="12.28515625" style="87" customWidth="1"/>
    <col min="6667" max="6866" width="9.140625" style="87" customWidth="1"/>
    <col min="6867" max="6867" width="8.5703125" style="87" customWidth="1"/>
    <col min="6868" max="6868" width="63.140625" style="87" customWidth="1"/>
    <col min="6869" max="6869" width="18.42578125" style="87" customWidth="1"/>
    <col min="6870" max="6909" width="0" style="87" hidden="1"/>
    <col min="6910" max="6910" width="5.5703125" style="87" customWidth="1"/>
    <col min="6911" max="6911" width="60.42578125" style="87" customWidth="1"/>
    <col min="6912" max="6912" width="0" style="87" hidden="1" customWidth="1"/>
    <col min="6913" max="6913" width="13.5703125" style="87" customWidth="1"/>
    <col min="6914" max="6914" width="16.140625" style="87" customWidth="1"/>
    <col min="6915" max="6915" width="35.7109375" style="87" customWidth="1"/>
    <col min="6916" max="6920" width="0" style="87" hidden="1" customWidth="1"/>
    <col min="6921" max="6922" width="12.28515625" style="87" customWidth="1"/>
    <col min="6923" max="7122" width="9.140625" style="87" customWidth="1"/>
    <col min="7123" max="7123" width="8.5703125" style="87" customWidth="1"/>
    <col min="7124" max="7124" width="63.140625" style="87" customWidth="1"/>
    <col min="7125" max="7125" width="18.42578125" style="87" customWidth="1"/>
    <col min="7126" max="7165" width="0" style="87" hidden="1"/>
    <col min="7166" max="7166" width="5.5703125" style="87" customWidth="1"/>
    <col min="7167" max="7167" width="60.42578125" style="87" customWidth="1"/>
    <col min="7168" max="7168" width="0" style="87" hidden="1" customWidth="1"/>
    <col min="7169" max="7169" width="13.5703125" style="87" customWidth="1"/>
    <col min="7170" max="7170" width="16.140625" style="87" customWidth="1"/>
    <col min="7171" max="7171" width="35.7109375" style="87" customWidth="1"/>
    <col min="7172" max="7176" width="0" style="87" hidden="1" customWidth="1"/>
    <col min="7177" max="7178" width="12.28515625" style="87" customWidth="1"/>
    <col min="7179" max="7378" width="9.140625" style="87" customWidth="1"/>
    <col min="7379" max="7379" width="8.5703125" style="87" customWidth="1"/>
    <col min="7380" max="7380" width="63.140625" style="87" customWidth="1"/>
    <col min="7381" max="7381" width="18.42578125" style="87" customWidth="1"/>
    <col min="7382" max="7421" width="0" style="87" hidden="1"/>
    <col min="7422" max="7422" width="5.5703125" style="87" customWidth="1"/>
    <col min="7423" max="7423" width="60.42578125" style="87" customWidth="1"/>
    <col min="7424" max="7424" width="0" style="87" hidden="1" customWidth="1"/>
    <col min="7425" max="7425" width="13.5703125" style="87" customWidth="1"/>
    <col min="7426" max="7426" width="16.140625" style="87" customWidth="1"/>
    <col min="7427" max="7427" width="35.7109375" style="87" customWidth="1"/>
    <col min="7428" max="7432" width="0" style="87" hidden="1" customWidth="1"/>
    <col min="7433" max="7434" width="12.28515625" style="87" customWidth="1"/>
    <col min="7435" max="7634" width="9.140625" style="87" customWidth="1"/>
    <col min="7635" max="7635" width="8.5703125" style="87" customWidth="1"/>
    <col min="7636" max="7636" width="63.140625" style="87" customWidth="1"/>
    <col min="7637" max="7637" width="18.42578125" style="87" customWidth="1"/>
    <col min="7638" max="7677" width="0" style="87" hidden="1"/>
    <col min="7678" max="7678" width="5.5703125" style="87" customWidth="1"/>
    <col min="7679" max="7679" width="60.42578125" style="87" customWidth="1"/>
    <col min="7680" max="7680" width="0" style="87" hidden="1" customWidth="1"/>
    <col min="7681" max="7681" width="13.5703125" style="87" customWidth="1"/>
    <col min="7682" max="7682" width="16.140625" style="87" customWidth="1"/>
    <col min="7683" max="7683" width="35.7109375" style="87" customWidth="1"/>
    <col min="7684" max="7688" width="0" style="87" hidden="1" customWidth="1"/>
    <col min="7689" max="7690" width="12.28515625" style="87" customWidth="1"/>
    <col min="7691" max="7890" width="9.140625" style="87" customWidth="1"/>
    <col min="7891" max="7891" width="8.5703125" style="87" customWidth="1"/>
    <col min="7892" max="7892" width="63.140625" style="87" customWidth="1"/>
    <col min="7893" max="7893" width="18.42578125" style="87" customWidth="1"/>
    <col min="7894" max="7933" width="0" style="87" hidden="1"/>
    <col min="7934" max="7934" width="5.5703125" style="87" customWidth="1"/>
    <col min="7935" max="7935" width="60.42578125" style="87" customWidth="1"/>
    <col min="7936" max="7936" width="0" style="87" hidden="1" customWidth="1"/>
    <col min="7937" max="7937" width="13.5703125" style="87" customWidth="1"/>
    <col min="7938" max="7938" width="16.140625" style="87" customWidth="1"/>
    <col min="7939" max="7939" width="35.7109375" style="87" customWidth="1"/>
    <col min="7940" max="7944" width="0" style="87" hidden="1" customWidth="1"/>
    <col min="7945" max="7946" width="12.28515625" style="87" customWidth="1"/>
    <col min="7947" max="8146" width="9.140625" style="87" customWidth="1"/>
    <col min="8147" max="8147" width="8.5703125" style="87" customWidth="1"/>
    <col min="8148" max="8148" width="63.140625" style="87" customWidth="1"/>
    <col min="8149" max="8149" width="18.42578125" style="87" customWidth="1"/>
    <col min="8150" max="8189" width="0" style="87" hidden="1"/>
    <col min="8190" max="8190" width="5.5703125" style="87" customWidth="1"/>
    <col min="8191" max="8191" width="60.42578125" style="87" customWidth="1"/>
    <col min="8192" max="8192" width="0" style="87" hidden="1" customWidth="1"/>
    <col min="8193" max="8193" width="13.5703125" style="87" customWidth="1"/>
    <col min="8194" max="8194" width="16.140625" style="87" customWidth="1"/>
    <col min="8195" max="8195" width="35.7109375" style="87" customWidth="1"/>
    <col min="8196" max="8200" width="0" style="87" hidden="1" customWidth="1"/>
    <col min="8201" max="8202" width="12.28515625" style="87" customWidth="1"/>
    <col min="8203" max="8402" width="9.140625" style="87" customWidth="1"/>
    <col min="8403" max="8403" width="8.5703125" style="87" customWidth="1"/>
    <col min="8404" max="8404" width="63.140625" style="87" customWidth="1"/>
    <col min="8405" max="8405" width="18.42578125" style="87" customWidth="1"/>
    <col min="8406" max="8445" width="0" style="87" hidden="1"/>
    <col min="8446" max="8446" width="5.5703125" style="87" customWidth="1"/>
    <col min="8447" max="8447" width="60.42578125" style="87" customWidth="1"/>
    <col min="8448" max="8448" width="0" style="87" hidden="1" customWidth="1"/>
    <col min="8449" max="8449" width="13.5703125" style="87" customWidth="1"/>
    <col min="8450" max="8450" width="16.140625" style="87" customWidth="1"/>
    <col min="8451" max="8451" width="35.7109375" style="87" customWidth="1"/>
    <col min="8452" max="8456" width="0" style="87" hidden="1" customWidth="1"/>
    <col min="8457" max="8458" width="12.28515625" style="87" customWidth="1"/>
    <col min="8459" max="8658" width="9.140625" style="87" customWidth="1"/>
    <col min="8659" max="8659" width="8.5703125" style="87" customWidth="1"/>
    <col min="8660" max="8660" width="63.140625" style="87" customWidth="1"/>
    <col min="8661" max="8661" width="18.42578125" style="87" customWidth="1"/>
    <col min="8662" max="8701" width="0" style="87" hidden="1"/>
    <col min="8702" max="8702" width="5.5703125" style="87" customWidth="1"/>
    <col min="8703" max="8703" width="60.42578125" style="87" customWidth="1"/>
    <col min="8704" max="8704" width="0" style="87" hidden="1" customWidth="1"/>
    <col min="8705" max="8705" width="13.5703125" style="87" customWidth="1"/>
    <col min="8706" max="8706" width="16.140625" style="87" customWidth="1"/>
    <col min="8707" max="8707" width="35.7109375" style="87" customWidth="1"/>
    <col min="8708" max="8712" width="0" style="87" hidden="1" customWidth="1"/>
    <col min="8713" max="8714" width="12.28515625" style="87" customWidth="1"/>
    <col min="8715" max="8914" width="9.140625" style="87" customWidth="1"/>
    <col min="8915" max="8915" width="8.5703125" style="87" customWidth="1"/>
    <col min="8916" max="8916" width="63.140625" style="87" customWidth="1"/>
    <col min="8917" max="8917" width="18.42578125" style="87" customWidth="1"/>
    <col min="8918" max="8957" width="0" style="87" hidden="1"/>
    <col min="8958" max="8958" width="5.5703125" style="87" customWidth="1"/>
    <col min="8959" max="8959" width="60.42578125" style="87" customWidth="1"/>
    <col min="8960" max="8960" width="0" style="87" hidden="1" customWidth="1"/>
    <col min="8961" max="8961" width="13.5703125" style="87" customWidth="1"/>
    <col min="8962" max="8962" width="16.140625" style="87" customWidth="1"/>
    <col min="8963" max="8963" width="35.7109375" style="87" customWidth="1"/>
    <col min="8964" max="8968" width="0" style="87" hidden="1" customWidth="1"/>
    <col min="8969" max="8970" width="12.28515625" style="87" customWidth="1"/>
    <col min="8971" max="9170" width="9.140625" style="87" customWidth="1"/>
    <col min="9171" max="9171" width="8.5703125" style="87" customWidth="1"/>
    <col min="9172" max="9172" width="63.140625" style="87" customWidth="1"/>
    <col min="9173" max="9173" width="18.42578125" style="87" customWidth="1"/>
    <col min="9174" max="9213" width="0" style="87" hidden="1"/>
    <col min="9214" max="9214" width="5.5703125" style="87" customWidth="1"/>
    <col min="9215" max="9215" width="60.42578125" style="87" customWidth="1"/>
    <col min="9216" max="9216" width="0" style="87" hidden="1" customWidth="1"/>
    <col min="9217" max="9217" width="13.5703125" style="87" customWidth="1"/>
    <col min="9218" max="9218" width="16.140625" style="87" customWidth="1"/>
    <col min="9219" max="9219" width="35.7109375" style="87" customWidth="1"/>
    <col min="9220" max="9224" width="0" style="87" hidden="1" customWidth="1"/>
    <col min="9225" max="9226" width="12.28515625" style="87" customWidth="1"/>
    <col min="9227" max="9426" width="9.140625" style="87" customWidth="1"/>
    <col min="9427" max="9427" width="8.5703125" style="87" customWidth="1"/>
    <col min="9428" max="9428" width="63.140625" style="87" customWidth="1"/>
    <col min="9429" max="9429" width="18.42578125" style="87" customWidth="1"/>
    <col min="9430" max="9469" width="0" style="87" hidden="1"/>
    <col min="9470" max="9470" width="5.5703125" style="87" customWidth="1"/>
    <col min="9471" max="9471" width="60.42578125" style="87" customWidth="1"/>
    <col min="9472" max="9472" width="0" style="87" hidden="1" customWidth="1"/>
    <col min="9473" max="9473" width="13.5703125" style="87" customWidth="1"/>
    <col min="9474" max="9474" width="16.140625" style="87" customWidth="1"/>
    <col min="9475" max="9475" width="35.7109375" style="87" customWidth="1"/>
    <col min="9476" max="9480" width="0" style="87" hidden="1" customWidth="1"/>
    <col min="9481" max="9482" width="12.28515625" style="87" customWidth="1"/>
    <col min="9483" max="9682" width="9.140625" style="87" customWidth="1"/>
    <col min="9683" max="9683" width="8.5703125" style="87" customWidth="1"/>
    <col min="9684" max="9684" width="63.140625" style="87" customWidth="1"/>
    <col min="9685" max="9685" width="18.42578125" style="87" customWidth="1"/>
    <col min="9686" max="9725" width="0" style="87" hidden="1"/>
    <col min="9726" max="9726" width="5.5703125" style="87" customWidth="1"/>
    <col min="9727" max="9727" width="60.42578125" style="87" customWidth="1"/>
    <col min="9728" max="9728" width="0" style="87" hidden="1" customWidth="1"/>
    <col min="9729" max="9729" width="13.5703125" style="87" customWidth="1"/>
    <col min="9730" max="9730" width="16.140625" style="87" customWidth="1"/>
    <col min="9731" max="9731" width="35.7109375" style="87" customWidth="1"/>
    <col min="9732" max="9736" width="0" style="87" hidden="1" customWidth="1"/>
    <col min="9737" max="9738" width="12.28515625" style="87" customWidth="1"/>
    <col min="9739" max="9938" width="9.140625" style="87" customWidth="1"/>
    <col min="9939" max="9939" width="8.5703125" style="87" customWidth="1"/>
    <col min="9940" max="9940" width="63.140625" style="87" customWidth="1"/>
    <col min="9941" max="9941" width="18.42578125" style="87" customWidth="1"/>
    <col min="9942" max="9981" width="0" style="87" hidden="1"/>
    <col min="9982" max="9982" width="5.5703125" style="87" customWidth="1"/>
    <col min="9983" max="9983" width="60.42578125" style="87" customWidth="1"/>
    <col min="9984" max="9984" width="0" style="87" hidden="1" customWidth="1"/>
    <col min="9985" max="9985" width="13.5703125" style="87" customWidth="1"/>
    <col min="9986" max="9986" width="16.140625" style="87" customWidth="1"/>
    <col min="9987" max="9987" width="35.7109375" style="87" customWidth="1"/>
    <col min="9988" max="9992" width="0" style="87" hidden="1" customWidth="1"/>
    <col min="9993" max="9994" width="12.28515625" style="87" customWidth="1"/>
    <col min="9995" max="10194" width="9.140625" style="87" customWidth="1"/>
    <col min="10195" max="10195" width="8.5703125" style="87" customWidth="1"/>
    <col min="10196" max="10196" width="63.140625" style="87" customWidth="1"/>
    <col min="10197" max="10197" width="18.42578125" style="87" customWidth="1"/>
    <col min="10198" max="10237" width="0" style="87" hidden="1"/>
    <col min="10238" max="10238" width="5.5703125" style="87" customWidth="1"/>
    <col min="10239" max="10239" width="60.42578125" style="87" customWidth="1"/>
    <col min="10240" max="10240" width="0" style="87" hidden="1" customWidth="1"/>
    <col min="10241" max="10241" width="13.5703125" style="87" customWidth="1"/>
    <col min="10242" max="10242" width="16.140625" style="87" customWidth="1"/>
    <col min="10243" max="10243" width="35.7109375" style="87" customWidth="1"/>
    <col min="10244" max="10248" width="0" style="87" hidden="1" customWidth="1"/>
    <col min="10249" max="10250" width="12.28515625" style="87" customWidth="1"/>
    <col min="10251" max="10450" width="9.140625" style="87" customWidth="1"/>
    <col min="10451" max="10451" width="8.5703125" style="87" customWidth="1"/>
    <col min="10452" max="10452" width="63.140625" style="87" customWidth="1"/>
    <col min="10453" max="10453" width="18.42578125" style="87" customWidth="1"/>
    <col min="10454" max="10493" width="0" style="87" hidden="1"/>
    <col min="10494" max="10494" width="5.5703125" style="87" customWidth="1"/>
    <col min="10495" max="10495" width="60.42578125" style="87" customWidth="1"/>
    <col min="10496" max="10496" width="0" style="87" hidden="1" customWidth="1"/>
    <col min="10497" max="10497" width="13.5703125" style="87" customWidth="1"/>
    <col min="10498" max="10498" width="16.140625" style="87" customWidth="1"/>
    <col min="10499" max="10499" width="35.7109375" style="87" customWidth="1"/>
    <col min="10500" max="10504" width="0" style="87" hidden="1" customWidth="1"/>
    <col min="10505" max="10506" width="12.28515625" style="87" customWidth="1"/>
    <col min="10507" max="10706" width="9.140625" style="87" customWidth="1"/>
    <col min="10707" max="10707" width="8.5703125" style="87" customWidth="1"/>
    <col min="10708" max="10708" width="63.140625" style="87" customWidth="1"/>
    <col min="10709" max="10709" width="18.42578125" style="87" customWidth="1"/>
    <col min="10710" max="10749" width="0" style="87" hidden="1"/>
    <col min="10750" max="10750" width="5.5703125" style="87" customWidth="1"/>
    <col min="10751" max="10751" width="60.42578125" style="87" customWidth="1"/>
    <col min="10752" max="10752" width="0" style="87" hidden="1" customWidth="1"/>
    <col min="10753" max="10753" width="13.5703125" style="87" customWidth="1"/>
    <col min="10754" max="10754" width="16.140625" style="87" customWidth="1"/>
    <col min="10755" max="10755" width="35.7109375" style="87" customWidth="1"/>
    <col min="10756" max="10760" width="0" style="87" hidden="1" customWidth="1"/>
    <col min="10761" max="10762" width="12.28515625" style="87" customWidth="1"/>
    <col min="10763" max="10962" width="9.140625" style="87" customWidth="1"/>
    <col min="10963" max="10963" width="8.5703125" style="87" customWidth="1"/>
    <col min="10964" max="10964" width="63.140625" style="87" customWidth="1"/>
    <col min="10965" max="10965" width="18.42578125" style="87" customWidth="1"/>
    <col min="10966" max="11005" width="0" style="87" hidden="1"/>
    <col min="11006" max="11006" width="5.5703125" style="87" customWidth="1"/>
    <col min="11007" max="11007" width="60.42578125" style="87" customWidth="1"/>
    <col min="11008" max="11008" width="0" style="87" hidden="1" customWidth="1"/>
    <col min="11009" max="11009" width="13.5703125" style="87" customWidth="1"/>
    <col min="11010" max="11010" width="16.140625" style="87" customWidth="1"/>
    <col min="11011" max="11011" width="35.7109375" style="87" customWidth="1"/>
    <col min="11012" max="11016" width="0" style="87" hidden="1" customWidth="1"/>
    <col min="11017" max="11018" width="12.28515625" style="87" customWidth="1"/>
    <col min="11019" max="11218" width="9.140625" style="87" customWidth="1"/>
    <col min="11219" max="11219" width="8.5703125" style="87" customWidth="1"/>
    <col min="11220" max="11220" width="63.140625" style="87" customWidth="1"/>
    <col min="11221" max="11221" width="18.42578125" style="87" customWidth="1"/>
    <col min="11222" max="11261" width="0" style="87" hidden="1"/>
    <col min="11262" max="11262" width="5.5703125" style="87" customWidth="1"/>
    <col min="11263" max="11263" width="60.42578125" style="87" customWidth="1"/>
    <col min="11264" max="11264" width="0" style="87" hidden="1" customWidth="1"/>
    <col min="11265" max="11265" width="13.5703125" style="87" customWidth="1"/>
    <col min="11266" max="11266" width="16.140625" style="87" customWidth="1"/>
    <col min="11267" max="11267" width="35.7109375" style="87" customWidth="1"/>
    <col min="11268" max="11272" width="0" style="87" hidden="1" customWidth="1"/>
    <col min="11273" max="11274" width="12.28515625" style="87" customWidth="1"/>
    <col min="11275" max="11474" width="9.140625" style="87" customWidth="1"/>
    <col min="11475" max="11475" width="8.5703125" style="87" customWidth="1"/>
    <col min="11476" max="11476" width="63.140625" style="87" customWidth="1"/>
    <col min="11477" max="11477" width="18.42578125" style="87" customWidth="1"/>
    <col min="11478" max="11517" width="0" style="87" hidden="1"/>
    <col min="11518" max="11518" width="5.5703125" style="87" customWidth="1"/>
    <col min="11519" max="11519" width="60.42578125" style="87" customWidth="1"/>
    <col min="11520" max="11520" width="0" style="87" hidden="1" customWidth="1"/>
    <col min="11521" max="11521" width="13.5703125" style="87" customWidth="1"/>
    <col min="11522" max="11522" width="16.140625" style="87" customWidth="1"/>
    <col min="11523" max="11523" width="35.7109375" style="87" customWidth="1"/>
    <col min="11524" max="11528" width="0" style="87" hidden="1" customWidth="1"/>
    <col min="11529" max="11530" width="12.28515625" style="87" customWidth="1"/>
    <col min="11531" max="11730" width="9.140625" style="87" customWidth="1"/>
    <col min="11731" max="11731" width="8.5703125" style="87" customWidth="1"/>
    <col min="11732" max="11732" width="63.140625" style="87" customWidth="1"/>
    <col min="11733" max="11733" width="18.42578125" style="87" customWidth="1"/>
    <col min="11734" max="11773" width="0" style="87" hidden="1"/>
    <col min="11774" max="11774" width="5.5703125" style="87" customWidth="1"/>
    <col min="11775" max="11775" width="60.42578125" style="87" customWidth="1"/>
    <col min="11776" max="11776" width="0" style="87" hidden="1" customWidth="1"/>
    <col min="11777" max="11777" width="13.5703125" style="87" customWidth="1"/>
    <col min="11778" max="11778" width="16.140625" style="87" customWidth="1"/>
    <col min="11779" max="11779" width="35.7109375" style="87" customWidth="1"/>
    <col min="11780" max="11784" width="0" style="87" hidden="1" customWidth="1"/>
    <col min="11785" max="11786" width="12.28515625" style="87" customWidth="1"/>
    <col min="11787" max="11986" width="9.140625" style="87" customWidth="1"/>
    <col min="11987" max="11987" width="8.5703125" style="87" customWidth="1"/>
    <col min="11988" max="11988" width="63.140625" style="87" customWidth="1"/>
    <col min="11989" max="11989" width="18.42578125" style="87" customWidth="1"/>
    <col min="11990" max="12029" width="0" style="87" hidden="1"/>
    <col min="12030" max="12030" width="5.5703125" style="87" customWidth="1"/>
    <col min="12031" max="12031" width="60.42578125" style="87" customWidth="1"/>
    <col min="12032" max="12032" width="0" style="87" hidden="1" customWidth="1"/>
    <col min="12033" max="12033" width="13.5703125" style="87" customWidth="1"/>
    <col min="12034" max="12034" width="16.140625" style="87" customWidth="1"/>
    <col min="12035" max="12035" width="35.7109375" style="87" customWidth="1"/>
    <col min="12036" max="12040" width="0" style="87" hidden="1" customWidth="1"/>
    <col min="12041" max="12042" width="12.28515625" style="87" customWidth="1"/>
    <col min="12043" max="12242" width="9.140625" style="87" customWidth="1"/>
    <col min="12243" max="12243" width="8.5703125" style="87" customWidth="1"/>
    <col min="12244" max="12244" width="63.140625" style="87" customWidth="1"/>
    <col min="12245" max="12245" width="18.42578125" style="87" customWidth="1"/>
    <col min="12246" max="12285" width="0" style="87" hidden="1"/>
    <col min="12286" max="12286" width="5.5703125" style="87" customWidth="1"/>
    <col min="12287" max="12287" width="60.42578125" style="87" customWidth="1"/>
    <col min="12288" max="12288" width="0" style="87" hidden="1" customWidth="1"/>
    <col min="12289" max="12289" width="13.5703125" style="87" customWidth="1"/>
    <col min="12290" max="12290" width="16.140625" style="87" customWidth="1"/>
    <col min="12291" max="12291" width="35.7109375" style="87" customWidth="1"/>
    <col min="12292" max="12296" width="0" style="87" hidden="1" customWidth="1"/>
    <col min="12297" max="12298" width="12.28515625" style="87" customWidth="1"/>
    <col min="12299" max="12498" width="9.140625" style="87" customWidth="1"/>
    <col min="12499" max="12499" width="8.5703125" style="87" customWidth="1"/>
    <col min="12500" max="12500" width="63.140625" style="87" customWidth="1"/>
    <col min="12501" max="12501" width="18.42578125" style="87" customWidth="1"/>
    <col min="12502" max="12541" width="0" style="87" hidden="1"/>
    <col min="12542" max="12542" width="5.5703125" style="87" customWidth="1"/>
    <col min="12543" max="12543" width="60.42578125" style="87" customWidth="1"/>
    <col min="12544" max="12544" width="0" style="87" hidden="1" customWidth="1"/>
    <col min="12545" max="12545" width="13.5703125" style="87" customWidth="1"/>
    <col min="12546" max="12546" width="16.140625" style="87" customWidth="1"/>
    <col min="12547" max="12547" width="35.7109375" style="87" customWidth="1"/>
    <col min="12548" max="12552" width="0" style="87" hidden="1" customWidth="1"/>
    <col min="12553" max="12554" width="12.28515625" style="87" customWidth="1"/>
    <col min="12555" max="12754" width="9.140625" style="87" customWidth="1"/>
    <col min="12755" max="12755" width="8.5703125" style="87" customWidth="1"/>
    <col min="12756" max="12756" width="63.140625" style="87" customWidth="1"/>
    <col min="12757" max="12757" width="18.42578125" style="87" customWidth="1"/>
    <col min="12758" max="12797" width="0" style="87" hidden="1"/>
    <col min="12798" max="12798" width="5.5703125" style="87" customWidth="1"/>
    <col min="12799" max="12799" width="60.42578125" style="87" customWidth="1"/>
    <col min="12800" max="12800" width="0" style="87" hidden="1" customWidth="1"/>
    <col min="12801" max="12801" width="13.5703125" style="87" customWidth="1"/>
    <col min="12802" max="12802" width="16.140625" style="87" customWidth="1"/>
    <col min="12803" max="12803" width="35.7109375" style="87" customWidth="1"/>
    <col min="12804" max="12808" width="0" style="87" hidden="1" customWidth="1"/>
    <col min="12809" max="12810" width="12.28515625" style="87" customWidth="1"/>
    <col min="12811" max="13010" width="9.140625" style="87" customWidth="1"/>
    <col min="13011" max="13011" width="8.5703125" style="87" customWidth="1"/>
    <col min="13012" max="13012" width="63.140625" style="87" customWidth="1"/>
    <col min="13013" max="13013" width="18.42578125" style="87" customWidth="1"/>
    <col min="13014" max="13053" width="0" style="87" hidden="1"/>
    <col min="13054" max="13054" width="5.5703125" style="87" customWidth="1"/>
    <col min="13055" max="13055" width="60.42578125" style="87" customWidth="1"/>
    <col min="13056" max="13056" width="0" style="87" hidden="1" customWidth="1"/>
    <col min="13057" max="13057" width="13.5703125" style="87" customWidth="1"/>
    <col min="13058" max="13058" width="16.140625" style="87" customWidth="1"/>
    <col min="13059" max="13059" width="35.7109375" style="87" customWidth="1"/>
    <col min="13060" max="13064" width="0" style="87" hidden="1" customWidth="1"/>
    <col min="13065" max="13066" width="12.28515625" style="87" customWidth="1"/>
    <col min="13067" max="13266" width="9.140625" style="87" customWidth="1"/>
    <col min="13267" max="13267" width="8.5703125" style="87" customWidth="1"/>
    <col min="13268" max="13268" width="63.140625" style="87" customWidth="1"/>
    <col min="13269" max="13269" width="18.42578125" style="87" customWidth="1"/>
    <col min="13270" max="13309" width="0" style="87" hidden="1"/>
    <col min="13310" max="13310" width="5.5703125" style="87" customWidth="1"/>
    <col min="13311" max="13311" width="60.42578125" style="87" customWidth="1"/>
    <col min="13312" max="13312" width="0" style="87" hidden="1" customWidth="1"/>
    <col min="13313" max="13313" width="13.5703125" style="87" customWidth="1"/>
    <col min="13314" max="13314" width="16.140625" style="87" customWidth="1"/>
    <col min="13315" max="13315" width="35.7109375" style="87" customWidth="1"/>
    <col min="13316" max="13320" width="0" style="87" hidden="1" customWidth="1"/>
    <col min="13321" max="13322" width="12.28515625" style="87" customWidth="1"/>
    <col min="13323" max="13522" width="9.140625" style="87" customWidth="1"/>
    <col min="13523" max="13523" width="8.5703125" style="87" customWidth="1"/>
    <col min="13524" max="13524" width="63.140625" style="87" customWidth="1"/>
    <col min="13525" max="13525" width="18.42578125" style="87" customWidth="1"/>
    <col min="13526" max="13565" width="0" style="87" hidden="1"/>
    <col min="13566" max="13566" width="5.5703125" style="87" customWidth="1"/>
    <col min="13567" max="13567" width="60.42578125" style="87" customWidth="1"/>
    <col min="13568" max="13568" width="0" style="87" hidden="1" customWidth="1"/>
    <col min="13569" max="13569" width="13.5703125" style="87" customWidth="1"/>
    <col min="13570" max="13570" width="16.140625" style="87" customWidth="1"/>
    <col min="13571" max="13571" width="35.7109375" style="87" customWidth="1"/>
    <col min="13572" max="13576" width="0" style="87" hidden="1" customWidth="1"/>
    <col min="13577" max="13578" width="12.28515625" style="87" customWidth="1"/>
    <col min="13579" max="13778" width="9.140625" style="87" customWidth="1"/>
    <col min="13779" max="13779" width="8.5703125" style="87" customWidth="1"/>
    <col min="13780" max="13780" width="63.140625" style="87" customWidth="1"/>
    <col min="13781" max="13781" width="18.42578125" style="87" customWidth="1"/>
    <col min="13782" max="13821" width="0" style="87" hidden="1"/>
    <col min="13822" max="13822" width="5.5703125" style="87" customWidth="1"/>
    <col min="13823" max="13823" width="60.42578125" style="87" customWidth="1"/>
    <col min="13824" max="13824" width="0" style="87" hidden="1" customWidth="1"/>
    <col min="13825" max="13825" width="13.5703125" style="87" customWidth="1"/>
    <col min="13826" max="13826" width="16.140625" style="87" customWidth="1"/>
    <col min="13827" max="13827" width="35.7109375" style="87" customWidth="1"/>
    <col min="13828" max="13832" width="0" style="87" hidden="1" customWidth="1"/>
    <col min="13833" max="13834" width="12.28515625" style="87" customWidth="1"/>
    <col min="13835" max="14034" width="9.140625" style="87" customWidth="1"/>
    <col min="14035" max="14035" width="8.5703125" style="87" customWidth="1"/>
    <col min="14036" max="14036" width="63.140625" style="87" customWidth="1"/>
    <col min="14037" max="14037" width="18.42578125" style="87" customWidth="1"/>
    <col min="14038" max="14077" width="0" style="87" hidden="1"/>
    <col min="14078" max="14078" width="5.5703125" style="87" customWidth="1"/>
    <col min="14079" max="14079" width="60.42578125" style="87" customWidth="1"/>
    <col min="14080" max="14080" width="0" style="87" hidden="1" customWidth="1"/>
    <col min="14081" max="14081" width="13.5703125" style="87" customWidth="1"/>
    <col min="14082" max="14082" width="16.140625" style="87" customWidth="1"/>
    <col min="14083" max="14083" width="35.7109375" style="87" customWidth="1"/>
    <col min="14084" max="14088" width="0" style="87" hidden="1" customWidth="1"/>
    <col min="14089" max="14090" width="12.28515625" style="87" customWidth="1"/>
    <col min="14091" max="14290" width="9.140625" style="87" customWidth="1"/>
    <col min="14291" max="14291" width="8.5703125" style="87" customWidth="1"/>
    <col min="14292" max="14292" width="63.140625" style="87" customWidth="1"/>
    <col min="14293" max="14293" width="18.42578125" style="87" customWidth="1"/>
    <col min="14294" max="14333" width="0" style="87" hidden="1"/>
    <col min="14334" max="14334" width="5.5703125" style="87" customWidth="1"/>
    <col min="14335" max="14335" width="60.42578125" style="87" customWidth="1"/>
    <col min="14336" max="14336" width="0" style="87" hidden="1" customWidth="1"/>
    <col min="14337" max="14337" width="13.5703125" style="87" customWidth="1"/>
    <col min="14338" max="14338" width="16.140625" style="87" customWidth="1"/>
    <col min="14339" max="14339" width="35.7109375" style="87" customWidth="1"/>
    <col min="14340" max="14344" width="0" style="87" hidden="1" customWidth="1"/>
    <col min="14345" max="14346" width="12.28515625" style="87" customWidth="1"/>
    <col min="14347" max="14546" width="9.140625" style="87" customWidth="1"/>
    <col min="14547" max="14547" width="8.5703125" style="87" customWidth="1"/>
    <col min="14548" max="14548" width="63.140625" style="87" customWidth="1"/>
    <col min="14549" max="14549" width="18.42578125" style="87" customWidth="1"/>
    <col min="14550" max="14589" width="0" style="87" hidden="1"/>
    <col min="14590" max="14590" width="5.5703125" style="87" customWidth="1"/>
    <col min="14591" max="14591" width="60.42578125" style="87" customWidth="1"/>
    <col min="14592" max="14592" width="0" style="87" hidden="1" customWidth="1"/>
    <col min="14593" max="14593" width="13.5703125" style="87" customWidth="1"/>
    <col min="14594" max="14594" width="16.140625" style="87" customWidth="1"/>
    <col min="14595" max="14595" width="35.7109375" style="87" customWidth="1"/>
    <col min="14596" max="14600" width="0" style="87" hidden="1" customWidth="1"/>
    <col min="14601" max="14602" width="12.28515625" style="87" customWidth="1"/>
    <col min="14603" max="14802" width="9.140625" style="87" customWidth="1"/>
    <col min="14803" max="14803" width="8.5703125" style="87" customWidth="1"/>
    <col min="14804" max="14804" width="63.140625" style="87" customWidth="1"/>
    <col min="14805" max="14805" width="18.42578125" style="87" customWidth="1"/>
    <col min="14806" max="14845" width="0" style="87" hidden="1"/>
    <col min="14846" max="14846" width="5.5703125" style="87" customWidth="1"/>
    <col min="14847" max="14847" width="60.42578125" style="87" customWidth="1"/>
    <col min="14848" max="14848" width="0" style="87" hidden="1" customWidth="1"/>
    <col min="14849" max="14849" width="13.5703125" style="87" customWidth="1"/>
    <col min="14850" max="14850" width="16.140625" style="87" customWidth="1"/>
    <col min="14851" max="14851" width="35.7109375" style="87" customWidth="1"/>
    <col min="14852" max="14856" width="0" style="87" hidden="1" customWidth="1"/>
    <col min="14857" max="14858" width="12.28515625" style="87" customWidth="1"/>
    <col min="14859" max="15058" width="9.140625" style="87" customWidth="1"/>
    <col min="15059" max="15059" width="8.5703125" style="87" customWidth="1"/>
    <col min="15060" max="15060" width="63.140625" style="87" customWidth="1"/>
    <col min="15061" max="15061" width="18.42578125" style="87" customWidth="1"/>
    <col min="15062" max="15101" width="0" style="87" hidden="1"/>
    <col min="15102" max="15102" width="5.5703125" style="87" customWidth="1"/>
    <col min="15103" max="15103" width="60.42578125" style="87" customWidth="1"/>
    <col min="15104" max="15104" width="0" style="87" hidden="1" customWidth="1"/>
    <col min="15105" max="15105" width="13.5703125" style="87" customWidth="1"/>
    <col min="15106" max="15106" width="16.140625" style="87" customWidth="1"/>
    <col min="15107" max="15107" width="35.7109375" style="87" customWidth="1"/>
    <col min="15108" max="15112" width="0" style="87" hidden="1" customWidth="1"/>
    <col min="15113" max="15114" width="12.28515625" style="87" customWidth="1"/>
    <col min="15115" max="15314" width="9.140625" style="87" customWidth="1"/>
    <col min="15315" max="15315" width="8.5703125" style="87" customWidth="1"/>
    <col min="15316" max="15316" width="63.140625" style="87" customWidth="1"/>
    <col min="15317" max="15317" width="18.42578125" style="87" customWidth="1"/>
    <col min="15318" max="15357" width="0" style="87" hidden="1"/>
    <col min="15358" max="15358" width="5.5703125" style="87" customWidth="1"/>
    <col min="15359" max="15359" width="60.42578125" style="87" customWidth="1"/>
    <col min="15360" max="15360" width="0" style="87" hidden="1" customWidth="1"/>
    <col min="15361" max="15361" width="13.5703125" style="87" customWidth="1"/>
    <col min="15362" max="15362" width="16.140625" style="87" customWidth="1"/>
    <col min="15363" max="15363" width="35.7109375" style="87" customWidth="1"/>
    <col min="15364" max="15368" width="0" style="87" hidden="1" customWidth="1"/>
    <col min="15369" max="15370" width="12.28515625" style="87" customWidth="1"/>
    <col min="15371" max="15570" width="9.140625" style="87" customWidth="1"/>
    <col min="15571" max="15571" width="8.5703125" style="87" customWidth="1"/>
    <col min="15572" max="15572" width="63.140625" style="87" customWidth="1"/>
    <col min="15573" max="15573" width="18.42578125" style="87" customWidth="1"/>
    <col min="15574" max="15613" width="0" style="87" hidden="1"/>
    <col min="15614" max="15614" width="5.5703125" style="87" customWidth="1"/>
    <col min="15615" max="15615" width="60.42578125" style="87" customWidth="1"/>
    <col min="15616" max="15616" width="0" style="87" hidden="1" customWidth="1"/>
    <col min="15617" max="15617" width="13.5703125" style="87" customWidth="1"/>
    <col min="15618" max="15618" width="16.140625" style="87" customWidth="1"/>
    <col min="15619" max="15619" width="35.7109375" style="87" customWidth="1"/>
    <col min="15620" max="15624" width="0" style="87" hidden="1" customWidth="1"/>
    <col min="15625" max="15626" width="12.28515625" style="87" customWidth="1"/>
    <col min="15627" max="15826" width="9.140625" style="87" customWidth="1"/>
    <col min="15827" max="15827" width="8.5703125" style="87" customWidth="1"/>
    <col min="15828" max="15828" width="63.140625" style="87" customWidth="1"/>
    <col min="15829" max="15829" width="18.42578125" style="87" customWidth="1"/>
    <col min="15830" max="15869" width="0" style="87" hidden="1"/>
    <col min="15870" max="15870" width="5.5703125" style="87" customWidth="1"/>
    <col min="15871" max="15871" width="60.42578125" style="87" customWidth="1"/>
    <col min="15872" max="15872" width="0" style="87" hidden="1" customWidth="1"/>
    <col min="15873" max="15873" width="13.5703125" style="87" customWidth="1"/>
    <col min="15874" max="15874" width="16.140625" style="87" customWidth="1"/>
    <col min="15875" max="15875" width="35.7109375" style="87" customWidth="1"/>
    <col min="15876" max="15880" width="0" style="87" hidden="1" customWidth="1"/>
    <col min="15881" max="15882" width="12.28515625" style="87" customWidth="1"/>
    <col min="15883" max="16082" width="9.140625" style="87" customWidth="1"/>
    <col min="16083" max="16083" width="8.5703125" style="87" customWidth="1"/>
    <col min="16084" max="16084" width="63.140625" style="87" customWidth="1"/>
    <col min="16085" max="16085" width="18.42578125" style="87" customWidth="1"/>
    <col min="16086" max="16125" width="0" style="87" hidden="1"/>
    <col min="16126" max="16126" width="5.5703125" style="87" customWidth="1"/>
    <col min="16127" max="16127" width="60.42578125" style="87" customWidth="1"/>
    <col min="16128" max="16128" width="0" style="87" hidden="1" customWidth="1"/>
    <col min="16129" max="16129" width="13.5703125" style="87" customWidth="1"/>
    <col min="16130" max="16130" width="16.140625" style="87" customWidth="1"/>
    <col min="16131" max="16131" width="35.7109375" style="87" customWidth="1"/>
    <col min="16132" max="16136" width="0" style="87" hidden="1" customWidth="1"/>
    <col min="16137" max="16138" width="12.28515625" style="87" customWidth="1"/>
    <col min="16139" max="16338" width="9.140625" style="87" customWidth="1"/>
    <col min="16339" max="16339" width="8.5703125" style="87" customWidth="1"/>
    <col min="16340" max="16340" width="63.140625" style="87" customWidth="1"/>
    <col min="16341" max="16341" width="18.42578125" style="87" customWidth="1"/>
    <col min="16342" max="16384" width="0" style="87" hidden="1"/>
  </cols>
  <sheetData>
    <row r="1" spans="1:228" ht="21.75" customHeight="1">
      <c r="A1" s="285" t="s">
        <v>155</v>
      </c>
      <c r="B1" s="285"/>
      <c r="C1" s="285"/>
      <c r="D1" s="285"/>
      <c r="E1" s="285"/>
      <c r="F1" s="285"/>
      <c r="G1" s="285"/>
      <c r="H1" s="285"/>
      <c r="I1" s="285"/>
      <c r="J1" s="285"/>
      <c r="K1" s="285"/>
      <c r="L1" s="285"/>
    </row>
    <row r="2" spans="1:228" ht="22.5" customHeight="1">
      <c r="A2" s="287" t="s">
        <v>394</v>
      </c>
      <c r="B2" s="287"/>
      <c r="C2" s="287"/>
      <c r="D2" s="287"/>
      <c r="E2" s="287"/>
      <c r="F2" s="287"/>
      <c r="G2" s="287"/>
      <c r="H2" s="287"/>
      <c r="I2" s="287"/>
      <c r="J2" s="287"/>
      <c r="K2" s="287"/>
      <c r="L2" s="287"/>
      <c r="M2" s="139"/>
      <c r="N2" s="139"/>
      <c r="O2" s="139"/>
      <c r="P2" s="139"/>
      <c r="Q2" s="139"/>
      <c r="R2" s="139"/>
      <c r="S2" s="139"/>
    </row>
    <row r="3" spans="1:228" ht="21" customHeight="1">
      <c r="A3" s="288" t="str">
        <f>TH!A3</f>
        <v>(Kèm theo Báo cáo số                 /BC-UBND ngày            tháng 6 năm 2025 của UBND huyện Tuần Giáo)</v>
      </c>
      <c r="B3" s="288"/>
      <c r="C3" s="288"/>
      <c r="D3" s="288"/>
      <c r="E3" s="288"/>
      <c r="F3" s="288"/>
      <c r="G3" s="288"/>
      <c r="H3" s="288"/>
      <c r="I3" s="288"/>
      <c r="J3" s="288"/>
      <c r="K3" s="288"/>
      <c r="L3" s="288"/>
    </row>
    <row r="4" spans="1:228" ht="25.5" customHeight="1">
      <c r="B4" s="90"/>
      <c r="C4" s="90"/>
      <c r="D4" s="90"/>
      <c r="E4" s="91"/>
      <c r="G4" s="289" t="s">
        <v>395</v>
      </c>
      <c r="H4" s="289"/>
      <c r="I4" s="289"/>
      <c r="J4" s="289"/>
      <c r="K4" s="289"/>
      <c r="L4" s="289"/>
    </row>
    <row r="5" spans="1:228" ht="28.5" customHeight="1">
      <c r="A5" s="290" t="s">
        <v>0</v>
      </c>
      <c r="B5" s="290" t="s">
        <v>251</v>
      </c>
      <c r="C5" s="286" t="s">
        <v>352</v>
      </c>
      <c r="D5" s="291" t="s">
        <v>353</v>
      </c>
      <c r="E5" s="292"/>
      <c r="F5" s="293"/>
      <c r="G5" s="294" t="s">
        <v>351</v>
      </c>
      <c r="H5" s="277" t="s">
        <v>388</v>
      </c>
      <c r="I5" s="278"/>
      <c r="J5" s="277" t="s">
        <v>389</v>
      </c>
      <c r="K5" s="278"/>
      <c r="L5" s="286" t="s">
        <v>253</v>
      </c>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row>
    <row r="6" spans="1:228" ht="67.5" customHeight="1">
      <c r="A6" s="290"/>
      <c r="B6" s="290"/>
      <c r="C6" s="286"/>
      <c r="D6" s="129" t="s">
        <v>354</v>
      </c>
      <c r="E6" s="128" t="s">
        <v>355</v>
      </c>
      <c r="F6" s="129" t="s">
        <v>356</v>
      </c>
      <c r="G6" s="295"/>
      <c r="H6" s="232" t="str">
        <f>TH!L6</f>
        <v>Ước KLTH từ 01/01/2025 đến 30/6/2025</v>
      </c>
      <c r="I6" s="232" t="s">
        <v>390</v>
      </c>
      <c r="J6" s="232" t="str">
        <f>TH!N6</f>
        <v>Ước giải ngân từ 01/01/2025 đến 30/6/2025</v>
      </c>
      <c r="K6" s="232" t="s">
        <v>391</v>
      </c>
      <c r="L6" s="286"/>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row>
    <row r="7" spans="1:228" ht="28.5" customHeight="1">
      <c r="A7" s="130"/>
      <c r="B7" s="131" t="s">
        <v>30</v>
      </c>
      <c r="C7" s="132">
        <f>C8</f>
        <v>8100</v>
      </c>
      <c r="D7" s="132">
        <f t="shared" ref="D7:H7" si="0">D8</f>
        <v>5071000000</v>
      </c>
      <c r="E7" s="132">
        <f t="shared" si="0"/>
        <v>2537000000</v>
      </c>
      <c r="F7" s="132">
        <f t="shared" si="0"/>
        <v>2534000000</v>
      </c>
      <c r="G7" s="132">
        <f t="shared" si="0"/>
        <v>2266</v>
      </c>
      <c r="H7" s="132">
        <f t="shared" si="0"/>
        <v>1083.3109999999999</v>
      </c>
      <c r="I7" s="132">
        <f t="shared" ref="I7" si="1">I8</f>
        <v>7317.2610000000004</v>
      </c>
      <c r="J7" s="132">
        <f t="shared" ref="J7" si="2">J8</f>
        <v>1453.164</v>
      </c>
      <c r="K7" s="132">
        <f t="shared" ref="K7" si="3">K8</f>
        <v>7317.2610000000004</v>
      </c>
      <c r="L7" s="133"/>
    </row>
    <row r="8" spans="1:228" ht="28.5" customHeight="1">
      <c r="A8" s="131" t="s">
        <v>205</v>
      </c>
      <c r="B8" s="134" t="s">
        <v>357</v>
      </c>
      <c r="C8" s="132">
        <f>SUM(C9:C13)</f>
        <v>8100</v>
      </c>
      <c r="D8" s="132">
        <f t="shared" ref="D8:H8" si="4">SUM(D9:D13)</f>
        <v>5071000000</v>
      </c>
      <c r="E8" s="132">
        <f t="shared" si="4"/>
        <v>2537000000</v>
      </c>
      <c r="F8" s="132">
        <f t="shared" si="4"/>
        <v>2534000000</v>
      </c>
      <c r="G8" s="132">
        <f t="shared" si="4"/>
        <v>2266</v>
      </c>
      <c r="H8" s="132">
        <f t="shared" si="4"/>
        <v>1083.3109999999999</v>
      </c>
      <c r="I8" s="132">
        <f t="shared" ref="I8" si="5">SUM(I9:I13)</f>
        <v>7317.2610000000004</v>
      </c>
      <c r="J8" s="132">
        <f t="shared" ref="J8" si="6">SUM(J9:J13)</f>
        <v>1453.164</v>
      </c>
      <c r="K8" s="132">
        <f t="shared" ref="K8" si="7">SUM(K9:K13)</f>
        <v>7317.2610000000004</v>
      </c>
      <c r="L8" s="135"/>
    </row>
    <row r="9" spans="1:228" ht="28.5" customHeight="1">
      <c r="A9" s="135">
        <v>1</v>
      </c>
      <c r="B9" s="136" t="s">
        <v>358</v>
      </c>
      <c r="C9" s="137">
        <v>2900</v>
      </c>
      <c r="D9" s="137">
        <v>2537000000</v>
      </c>
      <c r="E9" s="137">
        <v>2537000000</v>
      </c>
      <c r="F9" s="137"/>
      <c r="G9" s="137">
        <v>38.085999999999999</v>
      </c>
      <c r="H9" s="137"/>
      <c r="I9" s="137">
        <v>2575</v>
      </c>
      <c r="J9" s="137">
        <v>38</v>
      </c>
      <c r="K9" s="137">
        <f>2537+J9</f>
        <v>2575</v>
      </c>
      <c r="L9" s="138" t="s">
        <v>359</v>
      </c>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row>
    <row r="10" spans="1:228" ht="28.5" customHeight="1">
      <c r="A10" s="135">
        <v>2</v>
      </c>
      <c r="B10" s="136" t="s">
        <v>266</v>
      </c>
      <c r="C10" s="137">
        <v>900</v>
      </c>
      <c r="D10" s="137">
        <v>500000000</v>
      </c>
      <c r="E10" s="137"/>
      <c r="F10" s="137">
        <v>500000000</v>
      </c>
      <c r="G10" s="137">
        <f>300+46</f>
        <v>346</v>
      </c>
      <c r="H10" s="137">
        <f>300+46</f>
        <v>346</v>
      </c>
      <c r="I10" s="137">
        <f>500+300+46</f>
        <v>846</v>
      </c>
      <c r="J10" s="137">
        <f>300+46</f>
        <v>346</v>
      </c>
      <c r="K10" s="137">
        <f>500+300+46</f>
        <v>846</v>
      </c>
      <c r="L10" s="138" t="s">
        <v>425</v>
      </c>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row>
    <row r="11" spans="1:228" ht="28.5" customHeight="1">
      <c r="A11" s="135">
        <v>3</v>
      </c>
      <c r="B11" s="136" t="s">
        <v>267</v>
      </c>
      <c r="C11" s="137">
        <v>700</v>
      </c>
      <c r="D11" s="137">
        <v>400000000</v>
      </c>
      <c r="E11" s="137"/>
      <c r="F11" s="137">
        <v>400000000</v>
      </c>
      <c r="G11" s="137">
        <f>200+87.397</f>
        <v>287.39699999999999</v>
      </c>
      <c r="H11" s="137">
        <v>259</v>
      </c>
      <c r="I11" s="137">
        <f>400+259</f>
        <v>659</v>
      </c>
      <c r="J11" s="137">
        <f>200+87.397</f>
        <v>287.39699999999999</v>
      </c>
      <c r="K11" s="137">
        <f>I11</f>
        <v>659</v>
      </c>
      <c r="L11" s="138" t="s">
        <v>359</v>
      </c>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row>
    <row r="12" spans="1:228" ht="28.5" customHeight="1">
      <c r="A12" s="135">
        <v>4</v>
      </c>
      <c r="B12" s="136" t="s">
        <v>268</v>
      </c>
      <c r="C12" s="137">
        <v>1000</v>
      </c>
      <c r="D12" s="137">
        <v>600000000</v>
      </c>
      <c r="E12" s="137"/>
      <c r="F12" s="137">
        <v>600000000</v>
      </c>
      <c r="G12" s="137">
        <f>300+3.456</f>
        <v>303.45600000000002</v>
      </c>
      <c r="H12" s="137"/>
      <c r="I12" s="137">
        <v>850</v>
      </c>
      <c r="J12" s="137">
        <f>G12</f>
        <v>303.45600000000002</v>
      </c>
      <c r="K12" s="137">
        <f>I12</f>
        <v>850</v>
      </c>
      <c r="L12" s="138" t="s">
        <v>359</v>
      </c>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row>
    <row r="13" spans="1:228" ht="28.5" customHeight="1">
      <c r="A13" s="135">
        <v>5</v>
      </c>
      <c r="B13" s="136" t="s">
        <v>361</v>
      </c>
      <c r="C13" s="137">
        <v>2600</v>
      </c>
      <c r="D13" s="137">
        <v>1034000000</v>
      </c>
      <c r="E13" s="137"/>
      <c r="F13" s="137">
        <v>1034000000</v>
      </c>
      <c r="G13" s="137">
        <v>1291.0609999999999</v>
      </c>
      <c r="H13" s="137">
        <v>478.31099999999998</v>
      </c>
      <c r="I13" s="137">
        <f>1908.95+H13</f>
        <v>2387.261</v>
      </c>
      <c r="J13" s="137">
        <f>H13</f>
        <v>478.31099999999998</v>
      </c>
      <c r="K13" s="137">
        <f>+J13+1908.95</f>
        <v>2387.261</v>
      </c>
      <c r="L13" s="138" t="s">
        <v>359</v>
      </c>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row>
    <row r="14" spans="1:228" hidden="1"/>
    <row r="15" spans="1:228" hidden="1"/>
  </sheetData>
  <mergeCells count="12">
    <mergeCell ref="A1:L1"/>
    <mergeCell ref="L5:L6"/>
    <mergeCell ref="A2:L2"/>
    <mergeCell ref="A3:L3"/>
    <mergeCell ref="G4:L4"/>
    <mergeCell ref="A5:A6"/>
    <mergeCell ref="B5:B6"/>
    <mergeCell ref="C5:C6"/>
    <mergeCell ref="D5:F5"/>
    <mergeCell ref="G5:G6"/>
    <mergeCell ref="H5:I5"/>
    <mergeCell ref="J5:K5"/>
  </mergeCells>
  <pageMargins left="0.37" right="0.23622047244094491" top="0.5" bottom="0.74803149606299213" header="0.31496062992125984" footer="0.31496062992125984"/>
  <pageSetup paperSize="9" scale="92"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Thu</vt:lpstr>
      <vt:lpstr>Chi</vt:lpstr>
      <vt:lpstr>Chi xã, TT</vt:lpstr>
      <vt:lpstr>TH</vt:lpstr>
      <vt:lpstr>SNKT</vt:lpstr>
      <vt:lpstr>SNGD</vt:lpstr>
      <vt:lpstr>Đất lúa</vt:lpstr>
      <vt:lpstr>Chi!Print_Area</vt:lpstr>
      <vt:lpstr>'Chi xã, TT'!Print_Area</vt:lpstr>
      <vt:lpstr>'Đất lúa'!Print_Area</vt:lpstr>
      <vt:lpstr>SNGD!Print_Area</vt:lpstr>
      <vt:lpstr>SNKT!Print_Area</vt:lpstr>
      <vt:lpstr>TH!Print_Area</vt:lpstr>
      <vt:lpstr>Thu!Print_Area</vt:lpstr>
      <vt:lpstr>Chi!Print_Titles</vt:lpstr>
      <vt:lpstr>'Chi xã, TT'!Print_Titles</vt:lpstr>
      <vt:lpstr>SNKT!Print_Titles</vt:lpstr>
      <vt:lpstr>Thu!Print_Titles</vt:lpstr>
    </vt:vector>
  </TitlesOfParts>
  <Company>Doanh nghiep tu nhan T&amp;V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Cop.</dc:creator>
  <cp:lastModifiedBy>Tran Trung Kien</cp:lastModifiedBy>
  <cp:lastPrinted>2025-04-15T17:48:52Z</cp:lastPrinted>
  <dcterms:created xsi:type="dcterms:W3CDTF">2008-10-28T01:28:18Z</dcterms:created>
  <dcterms:modified xsi:type="dcterms:W3CDTF">2025-06-05T00:46:30Z</dcterms:modified>
</cp:coreProperties>
</file>