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RANTR~1\AppData\Local\Temp\Tandan JSC\files\"/>
    </mc:Choice>
  </mc:AlternateContent>
  <bookViews>
    <workbookView xWindow="0" yWindow="0" windowWidth="20730" windowHeight="11760" tabRatio="823" firstSheet="3" activeTab="3"/>
  </bookViews>
  <sheets>
    <sheet name="Biểu tổng hợp" sheetId="19" state="hidden" r:id="rId1"/>
    <sheet name="TH vốn ĐT" sheetId="20" state="hidden" r:id="rId2"/>
    <sheet name="Vốn ĐT" sheetId="18" state="hidden" r:id="rId3"/>
    <sheet name="PHỤ LỤC SỐ 02" sheetId="23" r:id="rId4"/>
    <sheet name="BIỂU SỐ 01" sheetId="16" r:id="rId5"/>
    <sheet name="NTM" sheetId="14" state="hidden" r:id="rId6"/>
    <sheet name="GNBV" sheetId="15" state="hidden" r:id="rId7"/>
    <sheet name="BIỂU SỐ 02" sheetId="21" r:id="rId8"/>
    <sheet name="BIỂU SỐ 03" sheetId="22" r:id="rId9"/>
  </sheets>
  <externalReferences>
    <externalReference r:id="rId10"/>
    <externalReference r:id="rId11"/>
  </externalReference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REC">#N/A</definedName>
    <definedName name="CATSYU">#N/A</definedName>
    <definedName name="CC">#REF!</definedName>
    <definedName name="CCS">#REF!</definedName>
    <definedName name="CDD">#REF!</definedName>
    <definedName name="CH">#REF!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g">#REF!</definedName>
    <definedName name="n1pint">#REF!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n">#REF!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PK">#REF!</definedName>
    <definedName name="PRICE">#REF!</definedName>
    <definedName name="PRICE1">#REF!</definedName>
    <definedName name="_xlnm.Print_Area" localSheetId="4">'BIỂU SỐ 01'!$A$1:$U$36</definedName>
    <definedName name="_xlnm.Print_Area" localSheetId="0">'Biểu tổng hợp'!$A$1:$Q$17</definedName>
    <definedName name="_xlnm.Print_Area" localSheetId="5">NTM!$A$1:$N$18</definedName>
    <definedName name="_xlnm.Print_Area" localSheetId="1">'TH vốn ĐT'!$A$1:$AF$145</definedName>
    <definedName name="_xlnm.Print_Area">#REF!</definedName>
    <definedName name="_xlnm.Print_Titles" localSheetId="4">'BIỂU SỐ 01'!$8:$10</definedName>
    <definedName name="_xlnm.Print_Titles" localSheetId="6">GNBV!$5:$7</definedName>
    <definedName name="_xlnm.Print_Titles" localSheetId="5">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HGO1pnc">#REF!</definedName>
    <definedName name="thht">#REF!</definedName>
    <definedName name="thkp3">#REF!</definedName>
    <definedName name="thtt">#REF!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RADE2">#REF!</definedName>
    <definedName name="TT_1P">#REF!</definedName>
    <definedName name="TT_3p">#REF!</definedName>
    <definedName name="ttronmk">#REF!</definedName>
    <definedName name="tv75nc">#REF!</definedName>
    <definedName name="tv75vl">#REF!</definedName>
    <definedName name="VARIINST">#REF!</definedName>
    <definedName name="VARIPURC">#REF!</definedName>
    <definedName name="VCHT">#REF!</definedName>
    <definedName name="VCT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g">#REF!</definedName>
    <definedName name="x1pint">#REF!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62913"/>
</workbook>
</file>

<file path=xl/calcChain.xml><?xml version="1.0" encoding="utf-8"?>
<calcChain xmlns="http://schemas.openxmlformats.org/spreadsheetml/2006/main">
  <c r="M14" i="23" l="1"/>
  <c r="M13" i="23"/>
  <c r="M12" i="23"/>
  <c r="M11" i="23"/>
  <c r="C11" i="23"/>
  <c r="C13" i="23"/>
  <c r="C14" i="23"/>
  <c r="C12" i="23"/>
  <c r="R11" i="23"/>
  <c r="Q11" i="23"/>
  <c r="P11" i="23"/>
  <c r="O11" i="23"/>
  <c r="N11" i="23"/>
  <c r="E11" i="23"/>
  <c r="F11" i="23"/>
  <c r="G11" i="23"/>
  <c r="D11" i="23"/>
  <c r="D14" i="23"/>
  <c r="E14" i="23"/>
  <c r="F14" i="23"/>
  <c r="G14" i="23"/>
  <c r="H14" i="23"/>
  <c r="I14" i="23"/>
  <c r="J14" i="23"/>
  <c r="K14" i="23"/>
  <c r="L14" i="23"/>
  <c r="N14" i="23"/>
  <c r="O14" i="23"/>
  <c r="P14" i="23"/>
  <c r="Q14" i="23"/>
  <c r="R14" i="23"/>
  <c r="D13" i="23"/>
  <c r="E13" i="23"/>
  <c r="F13" i="23"/>
  <c r="G13" i="23"/>
  <c r="H13" i="23"/>
  <c r="I13" i="23"/>
  <c r="J13" i="23"/>
  <c r="K13" i="23"/>
  <c r="L13" i="23"/>
  <c r="N13" i="23"/>
  <c r="O13" i="23"/>
  <c r="P13" i="23"/>
  <c r="Q13" i="23"/>
  <c r="R13" i="23"/>
  <c r="D12" i="23"/>
  <c r="E12" i="23"/>
  <c r="F12" i="23"/>
  <c r="G12" i="23"/>
  <c r="H12" i="23"/>
  <c r="I12" i="23"/>
  <c r="J12" i="23"/>
  <c r="K12" i="23"/>
  <c r="L12" i="23"/>
  <c r="N12" i="23"/>
  <c r="O12" i="23"/>
  <c r="P12" i="23"/>
  <c r="Q12" i="23"/>
  <c r="R12" i="23"/>
  <c r="N9" i="23"/>
  <c r="F9" i="23"/>
  <c r="P9" i="23" s="1"/>
  <c r="D9" i="23"/>
  <c r="F5" i="23"/>
  <c r="H25" i="22"/>
  <c r="C25" i="22"/>
  <c r="H24" i="22"/>
  <c r="C24" i="22"/>
  <c r="H23" i="22"/>
  <c r="G23" i="22"/>
  <c r="F23" i="22"/>
  <c r="E23" i="22"/>
  <c r="D23" i="22"/>
  <c r="C23" i="22" s="1"/>
  <c r="H22" i="22"/>
  <c r="C22" i="22"/>
  <c r="H21" i="22"/>
  <c r="C21" i="22"/>
  <c r="H20" i="22"/>
  <c r="G20" i="22"/>
  <c r="C20" i="22" s="1"/>
  <c r="F20" i="22"/>
  <c r="E20" i="22"/>
  <c r="D20" i="22"/>
  <c r="H19" i="22"/>
  <c r="C19" i="22"/>
  <c r="H18" i="22"/>
  <c r="F18" i="22"/>
  <c r="C18" i="22" s="1"/>
  <c r="H17" i="22"/>
  <c r="F17" i="22"/>
  <c r="C17" i="22"/>
  <c r="H16" i="22"/>
  <c r="C16" i="22"/>
  <c r="J15" i="22"/>
  <c r="I15" i="22"/>
  <c r="H15" i="22" s="1"/>
  <c r="G15" i="22"/>
  <c r="E15" i="22"/>
  <c r="D15" i="22"/>
  <c r="H14" i="22"/>
  <c r="F14" i="22"/>
  <c r="C14" i="22" s="1"/>
  <c r="H13" i="22"/>
  <c r="F13" i="22"/>
  <c r="C13" i="22"/>
  <c r="J12" i="22"/>
  <c r="I12" i="22"/>
  <c r="H12" i="22" s="1"/>
  <c r="G12" i="22"/>
  <c r="G7" i="22" s="1"/>
  <c r="E12" i="22"/>
  <c r="D12" i="22"/>
  <c r="H11" i="22"/>
  <c r="F11" i="22"/>
  <c r="C11" i="22" s="1"/>
  <c r="H10" i="22"/>
  <c r="F10" i="22"/>
  <c r="D10" i="22"/>
  <c r="C10" i="22" s="1"/>
  <c r="H9" i="22"/>
  <c r="F9" i="22"/>
  <c r="C9" i="22" s="1"/>
  <c r="J8" i="22"/>
  <c r="I8" i="22"/>
  <c r="H8" i="22" s="1"/>
  <c r="H7" i="22" s="1"/>
  <c r="G8" i="22"/>
  <c r="E8" i="22"/>
  <c r="D8" i="22"/>
  <c r="J7" i="22"/>
  <c r="I7" i="22"/>
  <c r="E7" i="22"/>
  <c r="D7" i="22"/>
  <c r="F5" i="22"/>
  <c r="D5" i="22"/>
  <c r="F8" i="22" l="1"/>
  <c r="F15" i="22"/>
  <c r="C15" i="22" s="1"/>
  <c r="F12" i="22"/>
  <c r="C12" i="22" s="1"/>
  <c r="F7" i="22" l="1"/>
  <c r="C8" i="22"/>
  <c r="C7" i="22" s="1"/>
  <c r="H18" i="21"/>
  <c r="K18" i="21" s="1"/>
  <c r="D18" i="21"/>
  <c r="C18" i="21"/>
  <c r="J17" i="21"/>
  <c r="I17" i="21"/>
  <c r="H17" i="21"/>
  <c r="G17" i="21"/>
  <c r="F17" i="21"/>
  <c r="E17" i="21"/>
  <c r="D17" i="21"/>
  <c r="C17" i="21" s="1"/>
  <c r="H16" i="21"/>
  <c r="D16" i="21"/>
  <c r="C16" i="21" s="1"/>
  <c r="J15" i="21"/>
  <c r="I15" i="21"/>
  <c r="H15" i="21" s="1"/>
  <c r="G15" i="21"/>
  <c r="F15" i="21"/>
  <c r="E15" i="21"/>
  <c r="H14" i="21"/>
  <c r="K14" i="21" s="1"/>
  <c r="C14" i="21"/>
  <c r="J13" i="21"/>
  <c r="I13" i="21"/>
  <c r="H13" i="21" s="1"/>
  <c r="G13" i="21"/>
  <c r="F13" i="21"/>
  <c r="E13" i="21"/>
  <c r="D13" i="21"/>
  <c r="C13" i="21" s="1"/>
  <c r="J12" i="21"/>
  <c r="J10" i="21" s="1"/>
  <c r="J7" i="21" s="1"/>
  <c r="C12" i="21"/>
  <c r="K11" i="21"/>
  <c r="H11" i="21"/>
  <c r="D11" i="21"/>
  <c r="C11" i="21"/>
  <c r="G10" i="21"/>
  <c r="F10" i="21"/>
  <c r="E10" i="21"/>
  <c r="D10" i="21"/>
  <c r="C10" i="21"/>
  <c r="H9" i="21"/>
  <c r="K9" i="21" s="1"/>
  <c r="D9" i="21"/>
  <c r="C9" i="21"/>
  <c r="J8" i="21"/>
  <c r="I8" i="21"/>
  <c r="H8" i="21"/>
  <c r="G8" i="21"/>
  <c r="F8" i="21"/>
  <c r="F7" i="21" s="1"/>
  <c r="E8" i="21"/>
  <c r="D8" i="21"/>
  <c r="C8" i="21" s="1"/>
  <c r="M7" i="21"/>
  <c r="L7" i="21"/>
  <c r="G7" i="21"/>
  <c r="E7" i="21"/>
  <c r="F5" i="21"/>
  <c r="D5" i="21"/>
  <c r="F4" i="23" l="1"/>
  <c r="P6" i="23"/>
  <c r="R6" i="23" s="1"/>
  <c r="S6" i="23" s="1"/>
  <c r="K16" i="21"/>
  <c r="K17" i="21"/>
  <c r="C7" i="21"/>
  <c r="K8" i="21"/>
  <c r="K13" i="21"/>
  <c r="D7" i="21"/>
  <c r="I12" i="21"/>
  <c r="D15" i="21"/>
  <c r="C15" i="21" s="1"/>
  <c r="K15" i="21" s="1"/>
  <c r="H12" i="21" l="1"/>
  <c r="K12" i="21" s="1"/>
  <c r="I10" i="21"/>
  <c r="H10" i="21" l="1"/>
  <c r="I7" i="21"/>
  <c r="K10" i="21" l="1"/>
  <c r="K7" i="21" s="1"/>
  <c r="H7" i="21"/>
  <c r="D17" i="16" l="1"/>
  <c r="D16" i="16" s="1"/>
  <c r="E17" i="16"/>
  <c r="E16" i="16" s="1"/>
  <c r="D20" i="16"/>
  <c r="D19" i="16" s="1"/>
  <c r="E20" i="16"/>
  <c r="E19" i="16" s="1"/>
  <c r="E11" i="16" l="1"/>
  <c r="D11" i="16"/>
  <c r="M36" i="16"/>
  <c r="P35" i="16"/>
  <c r="P32" i="16" s="1"/>
  <c r="M32" i="16" s="1"/>
  <c r="P21" i="16"/>
  <c r="P18" i="16"/>
  <c r="F36" i="16"/>
  <c r="F34" i="16"/>
  <c r="F28" i="16"/>
  <c r="F21" i="16"/>
  <c r="M35" i="16" l="1"/>
  <c r="P17" i="16"/>
  <c r="P16" i="16" s="1"/>
  <c r="M16" i="16" s="1"/>
  <c r="M18" i="16"/>
  <c r="M13" i="16"/>
  <c r="P12" i="16"/>
  <c r="M12" i="16" s="1"/>
  <c r="M17" i="16" l="1"/>
  <c r="F9" i="16"/>
  <c r="D9" i="16"/>
  <c r="M21" i="16" l="1"/>
  <c r="P20" i="16"/>
  <c r="M20" i="16" s="1"/>
  <c r="P19" i="16" l="1"/>
  <c r="M19" i="16" l="1"/>
  <c r="P11" i="16"/>
  <c r="M11" i="16" s="1"/>
  <c r="C13" i="16"/>
  <c r="R13" i="16" s="1"/>
  <c r="C15" i="16"/>
  <c r="R15" i="16" s="1"/>
  <c r="C24" i="16"/>
  <c r="R24" i="16" s="1"/>
  <c r="C26" i="16"/>
  <c r="R26" i="16" s="1"/>
  <c r="C31" i="16"/>
  <c r="R31" i="16" s="1"/>
  <c r="F30" i="16"/>
  <c r="F29" i="16" s="1"/>
  <c r="C29" i="16" s="1"/>
  <c r="R29" i="16" s="1"/>
  <c r="F25" i="16"/>
  <c r="C25" i="16" s="1"/>
  <c r="R25" i="16" s="1"/>
  <c r="F23" i="16"/>
  <c r="F22" i="16" s="1"/>
  <c r="C22" i="16" s="1"/>
  <c r="R22" i="16" s="1"/>
  <c r="F14" i="16"/>
  <c r="C14" i="16" s="1"/>
  <c r="R14" i="16" s="1"/>
  <c r="F12" i="16"/>
  <c r="C12" i="16" l="1"/>
  <c r="R12" i="16" s="1"/>
  <c r="C30" i="16"/>
  <c r="R30" i="16" s="1"/>
  <c r="C23" i="16"/>
  <c r="R23" i="16" s="1"/>
  <c r="F18" i="16"/>
  <c r="F17" i="16" l="1"/>
  <c r="C18" i="16"/>
  <c r="R18" i="16" s="1"/>
  <c r="F20" i="16"/>
  <c r="F19" i="16" s="1"/>
  <c r="C21" i="16"/>
  <c r="R21" i="16" s="1"/>
  <c r="C28" i="16"/>
  <c r="R28" i="16" s="1"/>
  <c r="F27" i="16"/>
  <c r="C27" i="16" s="1"/>
  <c r="R27" i="16" s="1"/>
  <c r="C34" i="16"/>
  <c r="R34" i="16" s="1"/>
  <c r="F33" i="16"/>
  <c r="F35" i="16"/>
  <c r="C35" i="16" s="1"/>
  <c r="R35" i="16" s="1"/>
  <c r="C36" i="16"/>
  <c r="R36" i="16" s="1"/>
  <c r="N9" i="16"/>
  <c r="F32" i="16" l="1"/>
  <c r="C32" i="16" s="1"/>
  <c r="R32" i="16" s="1"/>
  <c r="C33" i="16"/>
  <c r="R33" i="16" s="1"/>
  <c r="C19" i="16"/>
  <c r="R19" i="16" s="1"/>
  <c r="C20" i="16"/>
  <c r="R20" i="16" s="1"/>
  <c r="F16" i="16"/>
  <c r="F11" i="16" s="1"/>
  <c r="C11" i="16" s="1"/>
  <c r="C17" i="16"/>
  <c r="R17" i="16" s="1"/>
  <c r="P9" i="16"/>
  <c r="C16" i="16" l="1"/>
  <c r="R16" i="16" s="1"/>
  <c r="R11" i="16"/>
  <c r="F5" i="16"/>
  <c r="P6" i="16" l="1"/>
  <c r="R6" i="16" s="1"/>
  <c r="S6" i="16" s="1"/>
  <c r="N14" i="19" l="1"/>
  <c r="N12" i="19" s="1"/>
  <c r="C10" i="14"/>
  <c r="E11" i="14"/>
  <c r="F11" i="14"/>
  <c r="F132" i="20"/>
  <c r="F132" i="18"/>
  <c r="AA135" i="20"/>
  <c r="Q135" i="20"/>
  <c r="P135" i="20" s="1"/>
  <c r="N135" i="20"/>
  <c r="G135" i="20"/>
  <c r="F135" i="20" s="1"/>
  <c r="E135" i="20"/>
  <c r="E133" i="20" s="1"/>
  <c r="E131" i="20" s="1"/>
  <c r="AA134" i="20"/>
  <c r="Q134" i="20"/>
  <c r="P134" i="20" s="1"/>
  <c r="N134" i="20"/>
  <c r="G134" i="20"/>
  <c r="F134" i="20"/>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F130" i="20" s="1"/>
  <c r="E130" i="20"/>
  <c r="E129" i="20"/>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E128" i="20"/>
  <c r="AA127" i="20"/>
  <c r="Q127" i="20"/>
  <c r="N127" i="20"/>
  <c r="M127" i="20" s="1"/>
  <c r="G127" i="20"/>
  <c r="F127" i="20" s="1"/>
  <c r="E127" i="20"/>
  <c r="AA126" i="20"/>
  <c r="N126" i="20"/>
  <c r="W126" i="20" s="1"/>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N123" i="20"/>
  <c r="N122" i="20" s="1"/>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E101" i="20"/>
  <c r="AA100" i="20"/>
  <c r="Q100" i="20"/>
  <c r="P100" i="20" s="1"/>
  <c r="N100" i="20"/>
  <c r="G100" i="20"/>
  <c r="E100" i="20"/>
  <c r="AA99" i="20"/>
  <c r="Q99" i="20"/>
  <c r="P99" i="20" s="1"/>
  <c r="N99" i="20"/>
  <c r="G99" i="20"/>
  <c r="F99" i="20" s="1"/>
  <c r="E99" i="20"/>
  <c r="AA98" i="20"/>
  <c r="Q98" i="20"/>
  <c r="P98" i="20" s="1"/>
  <c r="N98" i="20"/>
  <c r="M98" i="20" s="1"/>
  <c r="G98" i="20"/>
  <c r="F98" i="20" s="1"/>
  <c r="E98" i="20"/>
  <c r="AA97" i="20"/>
  <c r="Q97" i="20"/>
  <c r="N97" i="20"/>
  <c r="G97" i="20"/>
  <c r="E97" i="20"/>
  <c r="AA96" i="20"/>
  <c r="Q96" i="20"/>
  <c r="P96" i="20" s="1"/>
  <c r="N96" i="20"/>
  <c r="G96" i="20"/>
  <c r="F96" i="20" s="1"/>
  <c r="E96" i="20"/>
  <c r="V95" i="20"/>
  <c r="V93" i="20" s="1"/>
  <c r="V88" i="20" s="1"/>
  <c r="U95" i="20"/>
  <c r="U93" i="20" s="1"/>
  <c r="U88" i="20" s="1"/>
  <c r="T95" i="20"/>
  <c r="T93" i="20" s="1"/>
  <c r="T88" i="20" s="1"/>
  <c r="S95" i="20"/>
  <c r="S93" i="20" s="1"/>
  <c r="S88" i="20" s="1"/>
  <c r="R95" i="20"/>
  <c r="R93" i="20" s="1"/>
  <c r="R88" i="20" s="1"/>
  <c r="O95" i="20"/>
  <c r="O93" i="20" s="1"/>
  <c r="O88" i="20" s="1"/>
  <c r="L95" i="20"/>
  <c r="L93" i="20" s="1"/>
  <c r="L88" i="20" s="1"/>
  <c r="K95" i="20"/>
  <c r="K93" i="20" s="1"/>
  <c r="K88" i="20" s="1"/>
  <c r="J95" i="20"/>
  <c r="J93" i="20" s="1"/>
  <c r="J88" i="20" s="1"/>
  <c r="I95" i="20"/>
  <c r="H95" i="20"/>
  <c r="H93" i="20" s="1"/>
  <c r="H88" i="20" s="1"/>
  <c r="D95" i="20"/>
  <c r="D93" i="20" s="1"/>
  <c r="D88" i="20" s="1"/>
  <c r="AE93" i="20"/>
  <c r="AE88" i="20" s="1"/>
  <c r="AD93" i="20"/>
  <c r="AD88" i="20"/>
  <c r="AC93" i="20"/>
  <c r="AC88" i="20" s="1"/>
  <c r="AB93" i="20"/>
  <c r="AB88" i="20" s="1"/>
  <c r="Z93" i="20"/>
  <c r="Z88" i="20" s="1"/>
  <c r="X93" i="20"/>
  <c r="X88" i="20" s="1"/>
  <c r="AA75" i="20"/>
  <c r="Q75" i="20"/>
  <c r="P75" i="20" s="1"/>
  <c r="P74" i="20" s="1"/>
  <c r="N75" i="20"/>
  <c r="M75" i="20" s="1"/>
  <c r="M74" i="20" s="1"/>
  <c r="G75" i="20"/>
  <c r="F75" i="20"/>
  <c r="F74" i="20" s="1"/>
  <c r="V74" i="20"/>
  <c r="U74" i="20"/>
  <c r="T74" i="20"/>
  <c r="S74" i="20"/>
  <c r="R74" i="20"/>
  <c r="O74" i="20"/>
  <c r="L74" i="20"/>
  <c r="K74" i="20"/>
  <c r="J74" i="20"/>
  <c r="I74" i="20"/>
  <c r="H74" i="20"/>
  <c r="G74" i="20"/>
  <c r="E74" i="20"/>
  <c r="D74" i="20"/>
  <c r="AA73" i="20"/>
  <c r="Q73" i="20"/>
  <c r="P73" i="20" s="1"/>
  <c r="N73" i="20"/>
  <c r="M73" i="20" s="1"/>
  <c r="G73" i="20"/>
  <c r="F73" i="20" s="1"/>
  <c r="AA72" i="20"/>
  <c r="Q72" i="20"/>
  <c r="P72" i="20" s="1"/>
  <c r="N72" i="20"/>
  <c r="M72" i="20" s="1"/>
  <c r="G72" i="20"/>
  <c r="F72" i="20" s="1"/>
  <c r="AA71" i="20"/>
  <c r="Q71" i="20"/>
  <c r="P71" i="20" s="1"/>
  <c r="N71" i="20"/>
  <c r="M71" i="20" s="1"/>
  <c r="G71" i="20"/>
  <c r="AA70" i="20"/>
  <c r="Q70" i="20"/>
  <c r="P70" i="20" s="1"/>
  <c r="N70" i="20"/>
  <c r="G70" i="20"/>
  <c r="F70" i="20" s="1"/>
  <c r="AA69" i="20"/>
  <c r="Q69" i="20"/>
  <c r="P69" i="20" s="1"/>
  <c r="N69" i="20"/>
  <c r="G69" i="20"/>
  <c r="F69" i="20" s="1"/>
  <c r="V68" i="20"/>
  <c r="U68" i="20"/>
  <c r="T68" i="20"/>
  <c r="S68" i="20"/>
  <c r="R68" i="20"/>
  <c r="O68" i="20"/>
  <c r="L68" i="20"/>
  <c r="K68" i="20"/>
  <c r="J68" i="20"/>
  <c r="I68" i="20"/>
  <c r="H68" i="20"/>
  <c r="H67" i="20" s="1"/>
  <c r="E68" i="20"/>
  <c r="D68" i="20"/>
  <c r="AA65" i="20"/>
  <c r="Q65" i="20"/>
  <c r="P65" i="20" s="1"/>
  <c r="N65" i="20"/>
  <c r="G65" i="20"/>
  <c r="F65" i="20" s="1"/>
  <c r="AA64" i="20"/>
  <c r="Q64" i="20"/>
  <c r="P64" i="20" s="1"/>
  <c r="N64" i="20"/>
  <c r="G64" i="20"/>
  <c r="F64" i="20" s="1"/>
  <c r="AA63" i="20"/>
  <c r="Q63" i="20"/>
  <c r="N63" i="20"/>
  <c r="G63" i="20"/>
  <c r="AA62" i="20"/>
  <c r="Q62" i="20"/>
  <c r="P62" i="20" s="1"/>
  <c r="N62" i="20"/>
  <c r="M62" i="20" s="1"/>
  <c r="G62" i="20"/>
  <c r="F62" i="20" s="1"/>
  <c r="AA61" i="20"/>
  <c r="Q61" i="20"/>
  <c r="P61" i="20" s="1"/>
  <c r="N61" i="20"/>
  <c r="G61" i="20"/>
  <c r="F61" i="20" s="1"/>
  <c r="AA60" i="20"/>
  <c r="Q60" i="20"/>
  <c r="P60" i="20" s="1"/>
  <c r="N60" i="20"/>
  <c r="G60" i="20"/>
  <c r="W60" i="20" s="1"/>
  <c r="AA59" i="20"/>
  <c r="Q59" i="20"/>
  <c r="P59" i="20" s="1"/>
  <c r="N59" i="20"/>
  <c r="M59" i="20" s="1"/>
  <c r="G59" i="20"/>
  <c r="AA58" i="20"/>
  <c r="Q58" i="20"/>
  <c r="N58" i="20"/>
  <c r="M58" i="20" s="1"/>
  <c r="G58" i="20"/>
  <c r="F58" i="20" s="1"/>
  <c r="AA57" i="20"/>
  <c r="Q57" i="20"/>
  <c r="P57" i="20" s="1"/>
  <c r="N57" i="20"/>
  <c r="M57" i="20" s="1"/>
  <c r="G57" i="20"/>
  <c r="AA56" i="20"/>
  <c r="Q56" i="20"/>
  <c r="N56" i="20"/>
  <c r="M56" i="20" s="1"/>
  <c r="G56" i="20"/>
  <c r="F56" i="20" s="1"/>
  <c r="AA55" i="20"/>
  <c r="Q55" i="20"/>
  <c r="P55" i="20" s="1"/>
  <c r="N55" i="20"/>
  <c r="M55" i="20" s="1"/>
  <c r="G55" i="20"/>
  <c r="AA54" i="20"/>
  <c r="Q54" i="20"/>
  <c r="P54" i="20" s="1"/>
  <c r="N54" i="20"/>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N49" i="20"/>
  <c r="G49" i="20"/>
  <c r="F49" i="20" s="1"/>
  <c r="AA48" i="20"/>
  <c r="Q48" i="20"/>
  <c r="P48" i="20" s="1"/>
  <c r="N48" i="20"/>
  <c r="M48" i="20" s="1"/>
  <c r="G48" i="20"/>
  <c r="AA47" i="20"/>
  <c r="Q47" i="20"/>
  <c r="N47" i="20"/>
  <c r="M47" i="20" s="1"/>
  <c r="G47" i="20"/>
  <c r="AA46" i="20"/>
  <c r="Q46" i="20"/>
  <c r="N46" i="20"/>
  <c r="G46" i="20"/>
  <c r="F46" i="20" s="1"/>
  <c r="AA45" i="20"/>
  <c r="Q45" i="20"/>
  <c r="N45" i="20"/>
  <c r="G45" i="20"/>
  <c r="F45" i="20" s="1"/>
  <c r="AA44" i="20"/>
  <c r="Q44" i="20"/>
  <c r="P44" i="20" s="1"/>
  <c r="N44" i="20"/>
  <c r="M44" i="20" s="1"/>
  <c r="G44" i="20"/>
  <c r="F44" i="20" s="1"/>
  <c r="AA43" i="20"/>
  <c r="Q43" i="20"/>
  <c r="N43" i="20"/>
  <c r="M43" i="20" s="1"/>
  <c r="G43" i="20"/>
  <c r="F43" i="20" s="1"/>
  <c r="AA42" i="20"/>
  <c r="Q42" i="20"/>
  <c r="N42" i="20"/>
  <c r="M42" i="20" s="1"/>
  <c r="G42" i="20"/>
  <c r="F42" i="20" s="1"/>
  <c r="AA41" i="20"/>
  <c r="Q41" i="20"/>
  <c r="P41" i="20" s="1"/>
  <c r="N41" i="20"/>
  <c r="G41" i="20"/>
  <c r="F41" i="20" s="1"/>
  <c r="AA40" i="20"/>
  <c r="Q40" i="20"/>
  <c r="N40" i="20"/>
  <c r="G40" i="20"/>
  <c r="F40" i="20" s="1"/>
  <c r="AA39" i="20"/>
  <c r="Q39" i="20"/>
  <c r="P39" i="20" s="1"/>
  <c r="N39" i="20"/>
  <c r="M39" i="20" s="1"/>
  <c r="G39" i="20"/>
  <c r="AA38" i="20"/>
  <c r="Q38" i="20"/>
  <c r="P38" i="20" s="1"/>
  <c r="N38" i="20"/>
  <c r="G38" i="20"/>
  <c r="AA37" i="20"/>
  <c r="Q37" i="20"/>
  <c r="P37" i="20" s="1"/>
  <c r="N37" i="20"/>
  <c r="G37" i="20"/>
  <c r="AA36" i="20"/>
  <c r="Q36" i="20"/>
  <c r="N36" i="20"/>
  <c r="G36" i="20"/>
  <c r="F36" i="20" s="1"/>
  <c r="S35" i="20"/>
  <c r="I35" i="20"/>
  <c r="E35" i="20"/>
  <c r="D35" i="20"/>
  <c r="D34" i="20" s="1"/>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s="1"/>
  <c r="D24" i="20" s="1"/>
  <c r="AA21" i="20"/>
  <c r="Q21" i="20"/>
  <c r="N21" i="20"/>
  <c r="M21" i="20" s="1"/>
  <c r="G21" i="20"/>
  <c r="E21" i="20"/>
  <c r="E19" i="20" s="1"/>
  <c r="E18" i="20" s="1"/>
  <c r="E13" i="20" s="1"/>
  <c r="AA20" i="20"/>
  <c r="Q20" i="20"/>
  <c r="P20" i="20" s="1"/>
  <c r="N20" i="20"/>
  <c r="G20" i="20"/>
  <c r="F20" i="20" s="1"/>
  <c r="S19" i="20"/>
  <c r="I19" i="20"/>
  <c r="D19" i="20"/>
  <c r="D18" i="20" s="1"/>
  <c r="D13" i="20" s="1"/>
  <c r="I18" i="20"/>
  <c r="E16" i="14"/>
  <c r="F16" i="14"/>
  <c r="E9" i="14"/>
  <c r="F9"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G135" i="18"/>
  <c r="E135" i="18"/>
  <c r="AA134" i="18"/>
  <c r="Q134" i="18"/>
  <c r="P134" i="18" s="1"/>
  <c r="N134" i="18"/>
  <c r="G134" i="18"/>
  <c r="E134" i="18"/>
  <c r="V133" i="18"/>
  <c r="V131" i="18" s="1"/>
  <c r="U133" i="18"/>
  <c r="U131" i="18" s="1"/>
  <c r="T133" i="18"/>
  <c r="T131" i="18" s="1"/>
  <c r="S133" i="18"/>
  <c r="S131" i="18" s="1"/>
  <c r="R133" i="18"/>
  <c r="R131" i="18" s="1"/>
  <c r="O133" i="18"/>
  <c r="O131" i="18" s="1"/>
  <c r="L133" i="18"/>
  <c r="L131" i="18" s="1"/>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M127" i="18" s="1"/>
  <c r="G127" i="18"/>
  <c r="F127" i="18" s="1"/>
  <c r="E127" i="18"/>
  <c r="AA126" i="18"/>
  <c r="N126" i="18"/>
  <c r="M126" i="18" s="1"/>
  <c r="G126" i="18"/>
  <c r="F126" i="18" s="1"/>
  <c r="E126" i="18"/>
  <c r="AA125" i="18"/>
  <c r="Z125" i="18"/>
  <c r="Q125" i="18"/>
  <c r="P125" i="18" s="1"/>
  <c r="N125" i="18"/>
  <c r="G125" i="18"/>
  <c r="E125" i="18"/>
  <c r="V124" i="18"/>
  <c r="U124" i="18"/>
  <c r="T124" i="18"/>
  <c r="S124" i="18"/>
  <c r="R124" i="18"/>
  <c r="O124" i="18"/>
  <c r="L124" i="18"/>
  <c r="K124" i="18"/>
  <c r="J124" i="18"/>
  <c r="I124" i="18"/>
  <c r="H124" i="18"/>
  <c r="D124" i="18"/>
  <c r="S123" i="18"/>
  <c r="Q123" i="18" s="1"/>
  <c r="N123" i="18"/>
  <c r="N122" i="18" s="1"/>
  <c r="G123" i="18"/>
  <c r="G122" i="18" s="1"/>
  <c r="AE122" i="18"/>
  <c r="AE121" i="18" s="1"/>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P100" i="18" s="1"/>
  <c r="N100" i="18"/>
  <c r="G100" i="18"/>
  <c r="F100" i="18" s="1"/>
  <c r="E100" i="18"/>
  <c r="AA99" i="18"/>
  <c r="Q99" i="18"/>
  <c r="N99" i="18"/>
  <c r="G99" i="18"/>
  <c r="F99" i="18" s="1"/>
  <c r="E99" i="18"/>
  <c r="AA98" i="18"/>
  <c r="Q98" i="18"/>
  <c r="N98" i="18"/>
  <c r="M98" i="18" s="1"/>
  <c r="G98" i="18"/>
  <c r="E98" i="18"/>
  <c r="AA97" i="18"/>
  <c r="Q97" i="18"/>
  <c r="P97" i="18" s="1"/>
  <c r="N97" i="18"/>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N73" i="18"/>
  <c r="M73" i="18" s="1"/>
  <c r="G73" i="18"/>
  <c r="F73" i="18" s="1"/>
  <c r="AA72" i="18"/>
  <c r="Q72" i="18"/>
  <c r="P72" i="18" s="1"/>
  <c r="N72" i="18"/>
  <c r="G72" i="18"/>
  <c r="F72" i="18" s="1"/>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M64" i="18" s="1"/>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M57" i="18" s="1"/>
  <c r="G57" i="18"/>
  <c r="AA56" i="18"/>
  <c r="Q56" i="18"/>
  <c r="P56" i="18" s="1"/>
  <c r="N56" i="18"/>
  <c r="M56" i="18" s="1"/>
  <c r="G56" i="18"/>
  <c r="AA55" i="18"/>
  <c r="Q55" i="18"/>
  <c r="N55" i="18"/>
  <c r="M55" i="18" s="1"/>
  <c r="G55" i="18"/>
  <c r="AA54" i="18"/>
  <c r="Q54" i="18"/>
  <c r="P54" i="18" s="1"/>
  <c r="N54" i="18"/>
  <c r="M54" i="18" s="1"/>
  <c r="G54" i="18"/>
  <c r="F54" i="18" s="1"/>
  <c r="AA53" i="18"/>
  <c r="Q53" i="18"/>
  <c r="N53" i="18"/>
  <c r="M53" i="18" s="1"/>
  <c r="G53" i="18"/>
  <c r="AA52" i="18"/>
  <c r="Q52" i="18"/>
  <c r="P52" i="18" s="1"/>
  <c r="N52" i="18"/>
  <c r="G52" i="18"/>
  <c r="AA51" i="18"/>
  <c r="Q51" i="18"/>
  <c r="N51" i="18"/>
  <c r="M51" i="18" s="1"/>
  <c r="G51" i="18"/>
  <c r="F51" i="18" s="1"/>
  <c r="S50" i="18"/>
  <c r="I50" i="18"/>
  <c r="E50" i="18"/>
  <c r="D50" i="18"/>
  <c r="AA49" i="18"/>
  <c r="Q49" i="18"/>
  <c r="P49" i="18" s="1"/>
  <c r="N49" i="18"/>
  <c r="M49" i="18" s="1"/>
  <c r="G49" i="18"/>
  <c r="AA48" i="18"/>
  <c r="Q48" i="18"/>
  <c r="N48" i="18"/>
  <c r="M48" i="18" s="1"/>
  <c r="G48" i="18"/>
  <c r="F48" i="18" s="1"/>
  <c r="AA47" i="18"/>
  <c r="Q47" i="18"/>
  <c r="P47" i="18" s="1"/>
  <c r="N47" i="18"/>
  <c r="M47" i="18" s="1"/>
  <c r="G47" i="18"/>
  <c r="AA46" i="18"/>
  <c r="Q46" i="18"/>
  <c r="P46" i="18" s="1"/>
  <c r="N46" i="18"/>
  <c r="M46" i="18" s="1"/>
  <c r="G46" i="18"/>
  <c r="AA45" i="18"/>
  <c r="Q45" i="18"/>
  <c r="P45" i="18" s="1"/>
  <c r="N45" i="18"/>
  <c r="M45" i="18" s="1"/>
  <c r="G45" i="18"/>
  <c r="F45" i="18" s="1"/>
  <c r="AA44" i="18"/>
  <c r="Q44" i="18"/>
  <c r="N44" i="18"/>
  <c r="G44" i="18"/>
  <c r="F44" i="18" s="1"/>
  <c r="AA43" i="18"/>
  <c r="Q43" i="18"/>
  <c r="N43" i="18"/>
  <c r="M43" i="18" s="1"/>
  <c r="G43" i="18"/>
  <c r="AA42" i="18"/>
  <c r="Q42" i="18"/>
  <c r="N42" i="18"/>
  <c r="G42" i="18"/>
  <c r="F42" i="18" s="1"/>
  <c r="AA41" i="18"/>
  <c r="Q41" i="18"/>
  <c r="P41" i="18" s="1"/>
  <c r="N41" i="18"/>
  <c r="M41" i="18" s="1"/>
  <c r="G41" i="18"/>
  <c r="AA40" i="18"/>
  <c r="Q40" i="18"/>
  <c r="N40" i="18"/>
  <c r="M40" i="18" s="1"/>
  <c r="G40" i="18"/>
  <c r="AA39" i="18"/>
  <c r="Q39" i="18"/>
  <c r="P39" i="18" s="1"/>
  <c r="N39" i="18"/>
  <c r="G39" i="18"/>
  <c r="F39" i="18" s="1"/>
  <c r="AA38" i="18"/>
  <c r="Q38" i="18"/>
  <c r="P38" i="18" s="1"/>
  <c r="N38" i="18"/>
  <c r="G38" i="18"/>
  <c r="AA37" i="18"/>
  <c r="Q37" i="18"/>
  <c r="P37" i="18" s="1"/>
  <c r="N37" i="18"/>
  <c r="M37" i="18" s="1"/>
  <c r="G37" i="18"/>
  <c r="AA36" i="18"/>
  <c r="Q36" i="18"/>
  <c r="P36" i="18" s="1"/>
  <c r="N36" i="18"/>
  <c r="M36" i="18" s="1"/>
  <c r="G36" i="18"/>
  <c r="S35" i="18"/>
  <c r="I35" i="18"/>
  <c r="E35" i="18"/>
  <c r="D35" i="18"/>
  <c r="D34" i="18" s="1"/>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AA26" i="18" s="1"/>
  <c r="E26" i="18"/>
  <c r="E25" i="18" s="1"/>
  <c r="E24" i="18" s="1"/>
  <c r="D26" i="18"/>
  <c r="D25" i="18" s="1"/>
  <c r="D24" i="18" s="1"/>
  <c r="AA21" i="18"/>
  <c r="Q21" i="18"/>
  <c r="P21" i="18" s="1"/>
  <c r="N21" i="18"/>
  <c r="M21" i="18" s="1"/>
  <c r="G21" i="18"/>
  <c r="F21" i="18" s="1"/>
  <c r="E21" i="18"/>
  <c r="E19" i="18" s="1"/>
  <c r="E18" i="18" s="1"/>
  <c r="E13" i="18" s="1"/>
  <c r="AA20" i="18"/>
  <c r="Q20" i="18"/>
  <c r="N20" i="18"/>
  <c r="G20" i="18"/>
  <c r="F20" i="18" s="1"/>
  <c r="S19" i="18"/>
  <c r="S18" i="18" s="1"/>
  <c r="I19" i="18"/>
  <c r="D19" i="18"/>
  <c r="D18" i="18" s="1"/>
  <c r="D13" i="18" s="1"/>
  <c r="M135" i="18"/>
  <c r="A3" i="14"/>
  <c r="A3" i="15" s="1"/>
  <c r="E24" i="15"/>
  <c r="D24" i="15"/>
  <c r="E21" i="15"/>
  <c r="D21" i="15"/>
  <c r="E16" i="15"/>
  <c r="D16" i="15"/>
  <c r="E13" i="15"/>
  <c r="D13" i="15"/>
  <c r="E9" i="15"/>
  <c r="D9" i="15"/>
  <c r="D16" i="14"/>
  <c r="D14" i="14"/>
  <c r="C14" i="14" s="1"/>
  <c r="D11" i="14"/>
  <c r="D9" i="14"/>
  <c r="M39" i="18"/>
  <c r="F126" i="20"/>
  <c r="M123" i="20"/>
  <c r="M122" i="20" s="1"/>
  <c r="G129" i="20"/>
  <c r="F129" i="20" s="1"/>
  <c r="W135" i="20"/>
  <c r="Q133" i="20"/>
  <c r="Q131" i="20" s="1"/>
  <c r="N133" i="20"/>
  <c r="M135" i="20"/>
  <c r="I24" i="20"/>
  <c r="AA24" i="20" s="1"/>
  <c r="AA26" i="20"/>
  <c r="AA19" i="20"/>
  <c r="M37" i="20"/>
  <c r="P49" i="20"/>
  <c r="M36" i="20"/>
  <c r="P42" i="20"/>
  <c r="P46" i="20"/>
  <c r="S18" i="20"/>
  <c r="S13" i="20" s="1"/>
  <c r="M38" i="20"/>
  <c r="P63" i="20"/>
  <c r="Q123" i="20"/>
  <c r="P123" i="20" s="1"/>
  <c r="P122" i="20" s="1"/>
  <c r="Y72" i="20"/>
  <c r="M63" i="20"/>
  <c r="M99" i="20"/>
  <c r="M125" i="20"/>
  <c r="W125" i="18"/>
  <c r="M125" i="18"/>
  <c r="P53" i="18"/>
  <c r="F134" i="18"/>
  <c r="F47" i="20"/>
  <c r="M100" i="18"/>
  <c r="W72" i="20"/>
  <c r="P43" i="20"/>
  <c r="M60" i="20"/>
  <c r="Y130" i="20"/>
  <c r="Y129" i="20" s="1"/>
  <c r="H14" i="19"/>
  <c r="J17" i="19"/>
  <c r="H17" i="19"/>
  <c r="P127" i="20"/>
  <c r="Y127" i="20"/>
  <c r="Q124" i="20"/>
  <c r="O11" i="19"/>
  <c r="O9" i="19" s="1"/>
  <c r="F71" i="20"/>
  <c r="M20" i="18"/>
  <c r="M19" i="18" s="1"/>
  <c r="M18" i="18" s="1"/>
  <c r="M13" i="18" s="1"/>
  <c r="M97" i="18"/>
  <c r="Y71" i="20"/>
  <c r="Y127" i="18"/>
  <c r="O17" i="19"/>
  <c r="Y43" i="20"/>
  <c r="W21" i="18"/>
  <c r="AA95" i="18"/>
  <c r="AA93" i="18" s="1"/>
  <c r="AA88" i="18" s="1"/>
  <c r="Y46" i="20"/>
  <c r="N74" i="18"/>
  <c r="M54" i="20"/>
  <c r="F100" i="20"/>
  <c r="P21" i="20"/>
  <c r="M126" i="20"/>
  <c r="Y52" i="20"/>
  <c r="P52" i="20"/>
  <c r="M45" i="20"/>
  <c r="J14" i="19"/>
  <c r="J12" i="19" s="1"/>
  <c r="O14" i="19"/>
  <c r="O12" i="19" s="1"/>
  <c r="E8" i="14" l="1"/>
  <c r="V121" i="18"/>
  <c r="V120" i="18" s="1"/>
  <c r="V119" i="18" s="1"/>
  <c r="W45" i="20"/>
  <c r="Y51" i="20"/>
  <c r="W64" i="20"/>
  <c r="E67" i="20"/>
  <c r="R67" i="20"/>
  <c r="V67" i="20"/>
  <c r="Y100" i="20"/>
  <c r="G122" i="20"/>
  <c r="Y126" i="18"/>
  <c r="Y98" i="20"/>
  <c r="Y49" i="20"/>
  <c r="Y41" i="18"/>
  <c r="I67" i="18"/>
  <c r="K67" i="20"/>
  <c r="W96" i="20"/>
  <c r="W101" i="20"/>
  <c r="T121" i="20"/>
  <c r="T120" i="20" s="1"/>
  <c r="T119" i="20" s="1"/>
  <c r="D67" i="18"/>
  <c r="J67" i="18"/>
  <c r="H12" i="20"/>
  <c r="R121" i="20"/>
  <c r="R120" i="20" s="1"/>
  <c r="R119" i="20" s="1"/>
  <c r="C9" i="14"/>
  <c r="W64" i="18"/>
  <c r="G19" i="20"/>
  <c r="G18" i="20" s="1"/>
  <c r="Y36" i="20"/>
  <c r="I34" i="18"/>
  <c r="AA74" i="18"/>
  <c r="W39" i="18"/>
  <c r="W27" i="18"/>
  <c r="W49" i="20"/>
  <c r="Y128" i="20"/>
  <c r="G26" i="18"/>
  <c r="Y26" i="18" s="1"/>
  <c r="W75" i="18"/>
  <c r="G133" i="20"/>
  <c r="G131" i="20" s="1"/>
  <c r="Y53" i="20"/>
  <c r="G50" i="20"/>
  <c r="P133" i="20"/>
  <c r="P131" i="20" s="1"/>
  <c r="U121" i="20"/>
  <c r="U120" i="20" s="1"/>
  <c r="U119" i="20" s="1"/>
  <c r="G129" i="18"/>
  <c r="F129" i="18" s="1"/>
  <c r="W45" i="18"/>
  <c r="W44" i="20"/>
  <c r="Y73" i="18"/>
  <c r="AA35" i="20"/>
  <c r="W65" i="20"/>
  <c r="W134" i="20"/>
  <c r="Y27" i="18"/>
  <c r="Y96" i="20"/>
  <c r="M134" i="20"/>
  <c r="M133" i="20" s="1"/>
  <c r="M131" i="20" s="1"/>
  <c r="W128" i="20"/>
  <c r="C21" i="15"/>
  <c r="N19" i="18"/>
  <c r="F8" i="15"/>
  <c r="F17" i="19" s="1"/>
  <c r="C16" i="14"/>
  <c r="Y134" i="18"/>
  <c r="C16" i="15"/>
  <c r="Q95" i="20"/>
  <c r="Q93" i="20" s="1"/>
  <c r="Q88" i="20" s="1"/>
  <c r="M64" i="20"/>
  <c r="Y60" i="20"/>
  <c r="M130" i="18"/>
  <c r="M129" i="18" s="1"/>
  <c r="AA124" i="20"/>
  <c r="W134" i="18"/>
  <c r="F130" i="18"/>
  <c r="W54" i="18"/>
  <c r="Q19" i="20"/>
  <c r="Q18" i="20" s="1"/>
  <c r="Q13" i="20" s="1"/>
  <c r="M124" i="20"/>
  <c r="F101" i="20"/>
  <c r="Y69" i="20"/>
  <c r="W130" i="18"/>
  <c r="W129" i="18" s="1"/>
  <c r="C11" i="14"/>
  <c r="W44" i="18"/>
  <c r="E67" i="18"/>
  <c r="H67" i="18"/>
  <c r="H12" i="18" s="1"/>
  <c r="E95" i="18"/>
  <c r="E93" i="18" s="1"/>
  <c r="E88" i="18" s="1"/>
  <c r="W54" i="20"/>
  <c r="U67" i="20"/>
  <c r="U12" i="20" s="1"/>
  <c r="U10" i="20" s="1"/>
  <c r="Y75" i="20"/>
  <c r="O121" i="18"/>
  <c r="O120" i="18" s="1"/>
  <c r="O119" i="18" s="1"/>
  <c r="K121" i="18"/>
  <c r="K120" i="18" s="1"/>
  <c r="K119" i="18" s="1"/>
  <c r="M96" i="20"/>
  <c r="W72" i="18"/>
  <c r="Y63" i="20"/>
  <c r="Y48" i="18"/>
  <c r="Y73" i="20"/>
  <c r="W51" i="18"/>
  <c r="Q74" i="20"/>
  <c r="Y74" i="20" s="1"/>
  <c r="F123" i="18"/>
  <c r="F122" i="18" s="1"/>
  <c r="F60" i="20"/>
  <c r="AA133" i="20"/>
  <c r="AA131" i="20" s="1"/>
  <c r="W43" i="20"/>
  <c r="F68" i="20"/>
  <c r="F67" i="20" s="1"/>
  <c r="W100" i="20"/>
  <c r="V121" i="20"/>
  <c r="V120" i="20" s="1"/>
  <c r="V119" i="20" s="1"/>
  <c r="E124" i="20"/>
  <c r="E121" i="20" s="1"/>
  <c r="E120" i="20" s="1"/>
  <c r="E119" i="20" s="1"/>
  <c r="G14" i="19"/>
  <c r="Y51" i="18"/>
  <c r="P48" i="18"/>
  <c r="Y54" i="20"/>
  <c r="W40" i="20"/>
  <c r="W69" i="20"/>
  <c r="K12" i="20"/>
  <c r="Y21" i="20"/>
  <c r="N50" i="20"/>
  <c r="W51" i="20"/>
  <c r="I25" i="18"/>
  <c r="Y96" i="18"/>
  <c r="W62" i="20"/>
  <c r="P73" i="18"/>
  <c r="P51" i="18"/>
  <c r="Y62" i="20"/>
  <c r="Y59" i="20"/>
  <c r="W60" i="18"/>
  <c r="M69" i="20"/>
  <c r="F21" i="20"/>
  <c r="F19" i="20" s="1"/>
  <c r="F18" i="20" s="1"/>
  <c r="F13" i="20" s="1"/>
  <c r="M13" i="19"/>
  <c r="W20" i="18"/>
  <c r="M65" i="20"/>
  <c r="W57" i="20"/>
  <c r="M40" i="20"/>
  <c r="Y64" i="20"/>
  <c r="M49" i="20"/>
  <c r="Y41" i="20"/>
  <c r="C9" i="15"/>
  <c r="J12" i="18"/>
  <c r="Y39" i="18"/>
  <c r="Y54" i="18"/>
  <c r="Y72" i="18"/>
  <c r="AA124" i="18"/>
  <c r="I34" i="20"/>
  <c r="P36" i="20"/>
  <c r="W48" i="20"/>
  <c r="F59" i="20"/>
  <c r="T67" i="20"/>
  <c r="T12" i="20" s="1"/>
  <c r="T10" i="20" s="1"/>
  <c r="Y42" i="20"/>
  <c r="W127" i="20"/>
  <c r="W70" i="18"/>
  <c r="Q35" i="20"/>
  <c r="W71" i="20"/>
  <c r="Y44" i="20"/>
  <c r="C13" i="15"/>
  <c r="E8" i="15"/>
  <c r="E17" i="19" s="1"/>
  <c r="Y20" i="18"/>
  <c r="Y59" i="18"/>
  <c r="V67" i="18"/>
  <c r="V12" i="18" s="1"/>
  <c r="V10" i="18" s="1"/>
  <c r="G95" i="18"/>
  <c r="G93" i="18" s="1"/>
  <c r="G88" i="18" s="1"/>
  <c r="W100" i="18"/>
  <c r="T121" i="18"/>
  <c r="T120" i="18" s="1"/>
  <c r="T119" i="18" s="1"/>
  <c r="P19" i="20"/>
  <c r="P18" i="20" s="1"/>
  <c r="P13" i="20" s="1"/>
  <c r="W42" i="20"/>
  <c r="W47" i="20"/>
  <c r="Y61" i="20"/>
  <c r="M100" i="20"/>
  <c r="Q50" i="20"/>
  <c r="Y50" i="20" s="1"/>
  <c r="Y99" i="20"/>
  <c r="Y135" i="20"/>
  <c r="W123" i="20"/>
  <c r="W122" i="20" s="1"/>
  <c r="W121" i="20" s="1"/>
  <c r="Y64" i="18"/>
  <c r="Y46" i="18"/>
  <c r="K67" i="18"/>
  <c r="W73" i="18"/>
  <c r="Y100" i="18"/>
  <c r="J121" i="18"/>
  <c r="J120" i="18" s="1"/>
  <c r="J119" i="18" s="1"/>
  <c r="I121" i="18"/>
  <c r="E133" i="18"/>
  <c r="E131" i="18" s="1"/>
  <c r="E34" i="20"/>
  <c r="Y39" i="20"/>
  <c r="L67" i="20"/>
  <c r="L12" i="20" s="1"/>
  <c r="W98" i="20"/>
  <c r="K121" i="20"/>
  <c r="K120" i="20" s="1"/>
  <c r="K119" i="20" s="1"/>
  <c r="N124" i="20"/>
  <c r="I121" i="20"/>
  <c r="I120" i="20" s="1"/>
  <c r="I119" i="20" s="1"/>
  <c r="F133" i="20"/>
  <c r="F131" i="20" s="1"/>
  <c r="W37" i="18"/>
  <c r="F37" i="18"/>
  <c r="Y37" i="18"/>
  <c r="F53" i="18"/>
  <c r="Y53" i="18"/>
  <c r="W53" i="18"/>
  <c r="Q122" i="18"/>
  <c r="P123" i="18"/>
  <c r="P122" i="18" s="1"/>
  <c r="Y20" i="20"/>
  <c r="P68" i="20"/>
  <c r="P67" i="20" s="1"/>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F124" i="20" s="1"/>
  <c r="F121" i="20" s="1"/>
  <c r="G124" i="20"/>
  <c r="M124" i="18"/>
  <c r="W59" i="20"/>
  <c r="L13" i="19"/>
  <c r="W21" i="20"/>
  <c r="S13" i="18"/>
  <c r="F19" i="18"/>
  <c r="F18" i="18" s="1"/>
  <c r="F13" i="18" s="1"/>
  <c r="F49" i="18"/>
  <c r="Y49" i="18"/>
  <c r="P58" i="18"/>
  <c r="Y58" i="18"/>
  <c r="W62" i="18"/>
  <c r="Y62" i="18"/>
  <c r="F63" i="18"/>
  <c r="Y63" i="18"/>
  <c r="P70" i="18"/>
  <c r="Y70" i="18"/>
  <c r="L67" i="18"/>
  <c r="L12" i="18" s="1"/>
  <c r="Y101" i="18"/>
  <c r="P101" i="18"/>
  <c r="F37" i="20"/>
  <c r="Y37" i="20"/>
  <c r="W37" i="20"/>
  <c r="Y38" i="20"/>
  <c r="F38" i="20"/>
  <c r="W38" i="20"/>
  <c r="S34" i="20"/>
  <c r="AA50" i="20"/>
  <c r="Y97" i="20"/>
  <c r="P97" i="20"/>
  <c r="P101" i="20"/>
  <c r="Y101" i="20"/>
  <c r="N121" i="20"/>
  <c r="W124" i="20"/>
  <c r="F39" i="20"/>
  <c r="Q124" i="18"/>
  <c r="Y60" i="18"/>
  <c r="P59" i="18"/>
  <c r="W49" i="18"/>
  <c r="Q68" i="18"/>
  <c r="Y133" i="20"/>
  <c r="Y131" i="20" s="1"/>
  <c r="Y134" i="20"/>
  <c r="Y65" i="20"/>
  <c r="W36" i="20"/>
  <c r="I18" i="18"/>
  <c r="I13" i="18" s="1"/>
  <c r="AA19" i="18"/>
  <c r="F55" i="18"/>
  <c r="W55" i="18"/>
  <c r="F56" i="18"/>
  <c r="W56" i="18"/>
  <c r="F65" i="18"/>
  <c r="Y65" i="18"/>
  <c r="AA68" i="18"/>
  <c r="S67" i="18"/>
  <c r="AA67" i="18" s="1"/>
  <c r="M72" i="18"/>
  <c r="M68" i="18" s="1"/>
  <c r="M67" i="18" s="1"/>
  <c r="N68" i="18"/>
  <c r="N67" i="18" s="1"/>
  <c r="F97" i="18"/>
  <c r="W99" i="18"/>
  <c r="M99" i="18"/>
  <c r="F128" i="18"/>
  <c r="Y128" i="18"/>
  <c r="W128" i="18"/>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D12" i="20" s="1"/>
  <c r="I67" i="20"/>
  <c r="I93" i="20"/>
  <c r="I88" i="20" s="1"/>
  <c r="AA95" i="20"/>
  <c r="AA93" i="20" s="1"/>
  <c r="AA88" i="20" s="1"/>
  <c r="Y125" i="20"/>
  <c r="P125" i="20"/>
  <c r="P124" i="20" s="1"/>
  <c r="P121" i="20" s="1"/>
  <c r="P120" i="20" s="1"/>
  <c r="P119" i="20" s="1"/>
  <c r="P133" i="18"/>
  <c r="P131" i="18" s="1"/>
  <c r="C24" i="15"/>
  <c r="F36" i="18"/>
  <c r="Y36" i="18"/>
  <c r="W48" i="18"/>
  <c r="Y56" i="18"/>
  <c r="Y97" i="18"/>
  <c r="Z124" i="18"/>
  <c r="W126" i="18"/>
  <c r="N124" i="18"/>
  <c r="W127" i="18"/>
  <c r="E124" i="18"/>
  <c r="E121" i="18" s="1"/>
  <c r="P45" i="20"/>
  <c r="Y45" i="20"/>
  <c r="W46" i="20"/>
  <c r="M46" i="20"/>
  <c r="W52" i="20"/>
  <c r="M52" i="20"/>
  <c r="W63" i="20"/>
  <c r="F63" i="20"/>
  <c r="R12" i="20"/>
  <c r="R10" i="20" s="1"/>
  <c r="AA74" i="20"/>
  <c r="F97" i="20"/>
  <c r="F95" i="20" s="1"/>
  <c r="F93" i="20" s="1"/>
  <c r="F88" i="20" s="1"/>
  <c r="G95" i="20"/>
  <c r="O121" i="20"/>
  <c r="O120" i="20" s="1"/>
  <c r="O119" i="20" s="1"/>
  <c r="M130" i="20"/>
  <c r="M129" i="20" s="1"/>
  <c r="M121" i="20" s="1"/>
  <c r="W130" i="20"/>
  <c r="W129" i="20" s="1"/>
  <c r="D8" i="14"/>
  <c r="AA35" i="18"/>
  <c r="AA50" i="18"/>
  <c r="R67" i="18"/>
  <c r="R12" i="18" s="1"/>
  <c r="U67" i="18"/>
  <c r="U12" i="18" s="1"/>
  <c r="U121" i="18"/>
  <c r="U120" i="18" s="1"/>
  <c r="U119" i="18" s="1"/>
  <c r="I8" i="19"/>
  <c r="F8" i="14"/>
  <c r="F14" i="19" s="1"/>
  <c r="F12" i="19" s="1"/>
  <c r="N35" i="20"/>
  <c r="N34" i="20" s="1"/>
  <c r="G68" i="20"/>
  <c r="G67" i="20" s="1"/>
  <c r="W73" i="20"/>
  <c r="J67" i="20"/>
  <c r="J12" i="20" s="1"/>
  <c r="W99" i="20"/>
  <c r="Q133" i="18"/>
  <c r="W135" i="18"/>
  <c r="W39" i="20"/>
  <c r="W56" i="20"/>
  <c r="W58" i="20"/>
  <c r="D121" i="20"/>
  <c r="D120" i="20" s="1"/>
  <c r="D119" i="20" s="1"/>
  <c r="J121" i="20"/>
  <c r="J120" i="20" s="1"/>
  <c r="J119" i="20" s="1"/>
  <c r="F4" i="16"/>
  <c r="W38" i="18"/>
  <c r="M38" i="18"/>
  <c r="N35" i="18"/>
  <c r="M42" i="18"/>
  <c r="W42" i="18"/>
  <c r="F57" i="18"/>
  <c r="W57" i="18"/>
  <c r="M59" i="18"/>
  <c r="W59" i="18"/>
  <c r="Y61" i="18"/>
  <c r="F61" i="18"/>
  <c r="W61" i="18"/>
  <c r="D12" i="18"/>
  <c r="S34" i="18"/>
  <c r="N50" i="18"/>
  <c r="P13" i="19"/>
  <c r="F71" i="18"/>
  <c r="F68" i="18" s="1"/>
  <c r="Y71" i="18"/>
  <c r="G68" i="18"/>
  <c r="W71" i="18"/>
  <c r="F46" i="18"/>
  <c r="G35" i="18"/>
  <c r="W65" i="18"/>
  <c r="M65" i="18"/>
  <c r="W26" i="18"/>
  <c r="N18" i="18"/>
  <c r="G17" i="19"/>
  <c r="K12" i="18"/>
  <c r="K10" i="18" s="1"/>
  <c r="W40" i="18"/>
  <c r="F40" i="18"/>
  <c r="Y47" i="18"/>
  <c r="F47" i="18"/>
  <c r="F55" i="20"/>
  <c r="Y55" i="20"/>
  <c r="W55" i="20"/>
  <c r="P43" i="18"/>
  <c r="Y123" i="20"/>
  <c r="Y122" i="20" s="1"/>
  <c r="Q122" i="20"/>
  <c r="Q121" i="20" s="1"/>
  <c r="W133" i="20"/>
  <c r="W131" i="20" s="1"/>
  <c r="N131" i="20"/>
  <c r="Y45" i="18"/>
  <c r="W46" i="18"/>
  <c r="W52" i="18"/>
  <c r="M52" i="18"/>
  <c r="Y57" i="18"/>
  <c r="P57" i="18"/>
  <c r="L10" i="18"/>
  <c r="F75" i="18"/>
  <c r="F74" i="18" s="1"/>
  <c r="G74" i="18"/>
  <c r="W74" i="18" s="1"/>
  <c r="W96" i="18"/>
  <c r="N95" i="18"/>
  <c r="W101" i="18"/>
  <c r="M101" i="18"/>
  <c r="M95" i="18" s="1"/>
  <c r="M93" i="18" s="1"/>
  <c r="M88" i="18" s="1"/>
  <c r="W123" i="18"/>
  <c r="W122" i="18" s="1"/>
  <c r="W121" i="18" s="1"/>
  <c r="M123" i="18"/>
  <c r="M122" i="18" s="1"/>
  <c r="I13" i="20"/>
  <c r="AA18" i="20"/>
  <c r="W70" i="20"/>
  <c r="M70" i="20"/>
  <c r="M97" i="20"/>
  <c r="W97" i="20"/>
  <c r="N95" i="20"/>
  <c r="S122" i="20"/>
  <c r="S121" i="20" s="1"/>
  <c r="AA123" i="20"/>
  <c r="AA122" i="20" s="1"/>
  <c r="F41" i="18"/>
  <c r="W41" i="18"/>
  <c r="P42" i="18"/>
  <c r="Y42" i="18"/>
  <c r="Y55" i="18"/>
  <c r="Q50" i="18"/>
  <c r="F48" i="20"/>
  <c r="G35" i="20"/>
  <c r="Y48" i="20"/>
  <c r="F57" i="20"/>
  <c r="Y57" i="20"/>
  <c r="Y40" i="18"/>
  <c r="P55" i="18"/>
  <c r="D8" i="15"/>
  <c r="G50" i="18"/>
  <c r="W47" i="18"/>
  <c r="M44" i="18"/>
  <c r="G19" i="18"/>
  <c r="G18" i="18" s="1"/>
  <c r="G13" i="18" s="1"/>
  <c r="Q35" i="18"/>
  <c r="P40" i="18"/>
  <c r="T67" i="18"/>
  <c r="T12" i="18" s="1"/>
  <c r="T10" i="18" s="1"/>
  <c r="W69" i="18"/>
  <c r="Y69" i="18"/>
  <c r="Q95" i="18"/>
  <c r="Y98" i="18"/>
  <c r="P98" i="18"/>
  <c r="G124" i="18"/>
  <c r="F125" i="18"/>
  <c r="Y125" i="18"/>
  <c r="P20" i="18"/>
  <c r="P19" i="18" s="1"/>
  <c r="P18" i="18" s="1"/>
  <c r="P13" i="18" s="1"/>
  <c r="Q19" i="18"/>
  <c r="E34" i="18"/>
  <c r="E12" i="18" s="1"/>
  <c r="W36" i="18"/>
  <c r="Y75" i="18"/>
  <c r="Q74" i="18"/>
  <c r="W97" i="18"/>
  <c r="F98" i="18"/>
  <c r="W98" i="18"/>
  <c r="S67" i="20"/>
  <c r="AA68" i="20"/>
  <c r="N74" i="20"/>
  <c r="W74" i="20" s="1"/>
  <c r="W75" i="20"/>
  <c r="E95" i="20"/>
  <c r="E93" i="20" s="1"/>
  <c r="E88" i="20" s="1"/>
  <c r="G26" i="20"/>
  <c r="F27" i="20"/>
  <c r="F26" i="20" s="1"/>
  <c r="F25" i="20" s="1"/>
  <c r="F24" i="20" s="1"/>
  <c r="Y27" i="20"/>
  <c r="V12" i="20"/>
  <c r="F53" i="20"/>
  <c r="W53" i="20"/>
  <c r="O67" i="20"/>
  <c r="O12" i="20" s="1"/>
  <c r="Y135" i="18"/>
  <c r="I131" i="18"/>
  <c r="I120" i="18" s="1"/>
  <c r="AA133" i="18"/>
  <c r="AA131" i="18" s="1"/>
  <c r="N68" i="20"/>
  <c r="L121" i="20"/>
  <c r="L120" i="20" s="1"/>
  <c r="L119" i="20" s="1"/>
  <c r="L10" i="20" s="1"/>
  <c r="K10" i="20" l="1"/>
  <c r="Y35" i="20"/>
  <c r="G25" i="18"/>
  <c r="E12" i="20"/>
  <c r="V10" i="20"/>
  <c r="M68" i="20"/>
  <c r="M67" i="20" s="1"/>
  <c r="Y19" i="20"/>
  <c r="W50" i="20"/>
  <c r="AA121" i="18"/>
  <c r="M50" i="20"/>
  <c r="P95" i="20"/>
  <c r="P93" i="20" s="1"/>
  <c r="P88" i="20" s="1"/>
  <c r="J10" i="18"/>
  <c r="G12" i="19"/>
  <c r="W133" i="18"/>
  <c r="W131" i="18" s="1"/>
  <c r="Y124" i="18"/>
  <c r="P68" i="18"/>
  <c r="P67" i="18" s="1"/>
  <c r="AA13" i="18"/>
  <c r="AA67" i="20"/>
  <c r="AA34" i="20"/>
  <c r="E10" i="20"/>
  <c r="Y74" i="18"/>
  <c r="M121" i="18"/>
  <c r="M120" i="18" s="1"/>
  <c r="M119" i="18" s="1"/>
  <c r="Q34" i="20"/>
  <c r="M35" i="18"/>
  <c r="U10" i="18"/>
  <c r="O10" i="20"/>
  <c r="P95" i="18"/>
  <c r="P93" i="18" s="1"/>
  <c r="P88" i="18" s="1"/>
  <c r="P50" i="18"/>
  <c r="J10" i="20"/>
  <c r="E120" i="18"/>
  <c r="E119" i="18" s="1"/>
  <c r="E10" i="18" s="1"/>
  <c r="P50" i="20"/>
  <c r="M35" i="20"/>
  <c r="AA25" i="18"/>
  <c r="I24" i="18"/>
  <c r="AA24" i="18" s="1"/>
  <c r="F124" i="18"/>
  <c r="F121" i="18" s="1"/>
  <c r="F120" i="18" s="1"/>
  <c r="F119" i="18" s="1"/>
  <c r="P35" i="18"/>
  <c r="W19" i="20"/>
  <c r="M95" i="20"/>
  <c r="M93" i="20" s="1"/>
  <c r="M88" i="20" s="1"/>
  <c r="M120" i="20"/>
  <c r="M119" i="20" s="1"/>
  <c r="O10" i="18"/>
  <c r="F120" i="20"/>
  <c r="F119" i="20" s="1"/>
  <c r="Y68" i="20"/>
  <c r="F16" i="19"/>
  <c r="O16" i="19" s="1"/>
  <c r="O15" i="19" s="1"/>
  <c r="O8" i="19" s="1"/>
  <c r="H10" i="18"/>
  <c r="W19" i="18"/>
  <c r="F35" i="18"/>
  <c r="Q67" i="20"/>
  <c r="Y67" i="20" s="1"/>
  <c r="P35" i="20"/>
  <c r="F50" i="20"/>
  <c r="AE50" i="20" s="1"/>
  <c r="F95" i="18"/>
  <c r="F93" i="18" s="1"/>
  <c r="F88" i="18" s="1"/>
  <c r="S12" i="20"/>
  <c r="D14" i="19"/>
  <c r="C8" i="14"/>
  <c r="G93" i="20"/>
  <c r="G88" i="20" s="1"/>
  <c r="Y95" i="20"/>
  <c r="Y93" i="20" s="1"/>
  <c r="Y88" i="20" s="1"/>
  <c r="D10" i="20"/>
  <c r="N13" i="20"/>
  <c r="W18" i="20"/>
  <c r="Y18" i="20"/>
  <c r="G13" i="20"/>
  <c r="H120" i="20"/>
  <c r="Z121" i="20"/>
  <c r="P121" i="18"/>
  <c r="P120" i="18" s="1"/>
  <c r="P119" i="18" s="1"/>
  <c r="M34" i="20"/>
  <c r="M12" i="20" s="1"/>
  <c r="Q131" i="18"/>
  <c r="Y133" i="18"/>
  <c r="Y131" i="18" s="1"/>
  <c r="R120" i="18"/>
  <c r="Z121" i="18"/>
  <c r="W124" i="18"/>
  <c r="N121" i="18"/>
  <c r="N120" i="18" s="1"/>
  <c r="N119" i="18" s="1"/>
  <c r="AA18" i="18"/>
  <c r="F35" i="20"/>
  <c r="I12" i="20"/>
  <c r="I10" i="20" s="1"/>
  <c r="AE10" i="20" s="1"/>
  <c r="M50" i="18"/>
  <c r="N120" i="20"/>
  <c r="W120" i="20" s="1"/>
  <c r="W119" i="20" s="1"/>
  <c r="D10" i="18"/>
  <c r="F50" i="18"/>
  <c r="G121" i="20"/>
  <c r="G120" i="20" s="1"/>
  <c r="G119" i="20" s="1"/>
  <c r="Y124" i="20"/>
  <c r="Q121" i="18"/>
  <c r="H11" i="19"/>
  <c r="F11" i="19"/>
  <c r="F9" i="19" s="1"/>
  <c r="E11" i="19"/>
  <c r="Q18" i="18"/>
  <c r="Y19" i="18"/>
  <c r="P34" i="18"/>
  <c r="P12" i="18" s="1"/>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AA120" i="18"/>
  <c r="AA119" i="18" s="1"/>
  <c r="I119" i="18"/>
  <c r="G34" i="20"/>
  <c r="W35" i="20"/>
  <c r="N93" i="18"/>
  <c r="N88" i="18" s="1"/>
  <c r="W95" i="18"/>
  <c r="W93" i="18" s="1"/>
  <c r="W88" i="18" s="1"/>
  <c r="G67" i="18"/>
  <c r="W67" i="18" s="1"/>
  <c r="W68" i="18"/>
  <c r="Y68" i="18"/>
  <c r="Q34" i="18"/>
  <c r="Y35" i="18"/>
  <c r="N67" i="20"/>
  <c r="W67" i="20" s="1"/>
  <c r="W68" i="20"/>
  <c r="G25" i="20"/>
  <c r="Y26" i="20"/>
  <c r="W26" i="20"/>
  <c r="AA13" i="20"/>
  <c r="Y50" i="18"/>
  <c r="Q120" i="20"/>
  <c r="N13" i="18"/>
  <c r="W18" i="18"/>
  <c r="Y25" i="18"/>
  <c r="G24" i="18"/>
  <c r="W25" i="18"/>
  <c r="G34" i="18"/>
  <c r="F67" i="18"/>
  <c r="I12" i="18" l="1"/>
  <c r="F15" i="19"/>
  <c r="M34" i="18"/>
  <c r="M12" i="18" s="1"/>
  <c r="M10" i="18" s="1"/>
  <c r="Y34" i="20"/>
  <c r="Y67" i="18"/>
  <c r="G12" i="18"/>
  <c r="Y121" i="20"/>
  <c r="N119" i="20"/>
  <c r="AE50" i="18"/>
  <c r="M10" i="20"/>
  <c r="P34" i="20"/>
  <c r="P12" i="20" s="1"/>
  <c r="P10" i="20" s="1"/>
  <c r="Q120" i="18"/>
  <c r="Q119" i="18" s="1"/>
  <c r="F34" i="20"/>
  <c r="AA12" i="20"/>
  <c r="R119" i="18"/>
  <c r="Z120" i="18"/>
  <c r="Z119" i="18" s="1"/>
  <c r="Q12" i="20"/>
  <c r="P10" i="18"/>
  <c r="F34" i="18"/>
  <c r="AE34" i="18" s="1"/>
  <c r="W120" i="18"/>
  <c r="W119" i="18" s="1"/>
  <c r="H119" i="20"/>
  <c r="H10" i="20" s="1"/>
  <c r="Z10" i="20" s="1"/>
  <c r="Z120" i="20"/>
  <c r="Z119" i="20" s="1"/>
  <c r="W13" i="20"/>
  <c r="Y13" i="20"/>
  <c r="C14" i="19"/>
  <c r="M14" i="19"/>
  <c r="D12" i="19"/>
  <c r="J11" i="19"/>
  <c r="G11" i="19" s="1"/>
  <c r="D11" i="19"/>
  <c r="M11" i="19" s="1"/>
  <c r="F8" i="19"/>
  <c r="E9" i="19"/>
  <c r="E8" i="19" s="1"/>
  <c r="N11" i="19"/>
  <c r="N9" i="19" s="1"/>
  <c r="N8" i="19" s="1"/>
  <c r="D10" i="19"/>
  <c r="I10" i="18"/>
  <c r="AE10" i="18" s="1"/>
  <c r="D16" i="19"/>
  <c r="S119" i="20"/>
  <c r="S10" i="20" s="1"/>
  <c r="AA10" i="20" s="1"/>
  <c r="AA120" i="20"/>
  <c r="AA119" i="20" s="1"/>
  <c r="W13" i="18"/>
  <c r="N12" i="18"/>
  <c r="Y25" i="20"/>
  <c r="W25" i="20"/>
  <c r="G24" i="20"/>
  <c r="Y34" i="18"/>
  <c r="W34" i="20"/>
  <c r="W34" i="18"/>
  <c r="Q119" i="20"/>
  <c r="Y120" i="20"/>
  <c r="Y119" i="20" s="1"/>
  <c r="G120" i="18"/>
  <c r="Y121" i="18"/>
  <c r="Q13" i="18"/>
  <c r="Y18" i="18"/>
  <c r="Y24" i="18"/>
  <c r="W24" i="18"/>
  <c r="H10" i="19"/>
  <c r="S10" i="18"/>
  <c r="AA10" i="18" s="1"/>
  <c r="AA12" i="18"/>
  <c r="N12" i="20"/>
  <c r="C17" i="19"/>
  <c r="K17" i="19" s="1"/>
  <c r="M17" i="19"/>
  <c r="L17" i="19" s="1"/>
  <c r="P17" i="19" s="1"/>
  <c r="F12" i="18" l="1"/>
  <c r="AE12" i="18" s="1"/>
  <c r="Q10" i="20"/>
  <c r="F10" i="18"/>
  <c r="AE34" i="20"/>
  <c r="F12" i="20"/>
  <c r="C11" i="19"/>
  <c r="K11" i="19" s="1"/>
  <c r="C10" i="19"/>
  <c r="P10"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D8" i="19" l="1"/>
  <c r="AE12" i="20"/>
  <c r="F10" i="20"/>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alcChain>
</file>

<file path=xl/comments1.xml><?xml version="1.0" encoding="utf-8"?>
<comments xmlns="http://schemas.openxmlformats.org/spreadsheetml/2006/main">
  <authors>
    <author>MAY TINH DAT HONG</author>
  </authors>
  <commentList>
    <comment ref="P5" authorId="0" shapeId="0">
      <text>
        <r>
          <rPr>
            <b/>
            <sz val="9"/>
            <color indexed="81"/>
            <rFont val="Tahoma"/>
            <family val="2"/>
          </rPr>
          <t>ĐP</t>
        </r>
      </text>
    </comment>
    <comment ref="R6" authorId="0" shapeId="0">
      <text>
        <r>
          <rPr>
            <b/>
            <sz val="9"/>
            <color indexed="81"/>
            <rFont val="Tahoma"/>
            <family val="2"/>
          </rPr>
          <t>TW</t>
        </r>
      </text>
    </comment>
    <comment ref="K11" authorId="0" shapeId="0">
      <text>
        <r>
          <rPr>
            <b/>
            <sz val="9"/>
            <color indexed="81"/>
            <rFont val="Tahoma"/>
            <family val="2"/>
          </rPr>
          <t>- Chi vốn TW: 67.802,091984 trđ
- ĐP: 191 trđ</t>
        </r>
      </text>
    </comment>
  </commentList>
</comments>
</file>

<file path=xl/comments2.xml><?xml version="1.0" encoding="utf-8"?>
<comments xmlns="http://schemas.openxmlformats.org/spreadsheetml/2006/main">
  <authors>
    <author>MAY TINH DAT HONG</author>
    <author>Administrator</author>
  </authors>
  <commentList>
    <comment ref="P5" authorId="0" shapeId="0">
      <text>
        <r>
          <rPr>
            <b/>
            <sz val="9"/>
            <color indexed="81"/>
            <rFont val="Tahoma"/>
            <family val="2"/>
          </rPr>
          <t>ĐP</t>
        </r>
      </text>
    </comment>
    <comment ref="R6" authorId="0" shapeId="0">
      <text>
        <r>
          <rPr>
            <b/>
            <sz val="9"/>
            <color indexed="81"/>
            <rFont val="Tahoma"/>
            <family val="2"/>
          </rPr>
          <t>TW</t>
        </r>
      </text>
    </comment>
    <comment ref="F11" authorId="0" shapeId="0">
      <text>
        <r>
          <rPr>
            <b/>
            <sz val="9"/>
            <color indexed="81"/>
            <rFont val="Tahoma"/>
            <family val="2"/>
          </rPr>
          <t>Vốn TW + ĐP và QĐ 1830/UBND tỉnh</t>
        </r>
      </text>
    </comment>
    <comment ref="K11" authorId="0" shapeId="0">
      <text>
        <r>
          <rPr>
            <b/>
            <sz val="9"/>
            <color indexed="81"/>
            <rFont val="Tahoma"/>
            <family val="2"/>
          </rPr>
          <t>- Chi vốn TW: 67.802,091984 trđ
- ĐP: 191 trđ</t>
        </r>
      </text>
    </comment>
    <comment ref="P11" authorId="0" shapeId="0">
      <text>
        <r>
          <rPr>
            <b/>
            <sz val="9"/>
            <color indexed="81"/>
            <rFont val="Tahoma"/>
            <family val="2"/>
          </rPr>
          <t>Vốn TW + ĐP và QĐ 1830/UBND tỉnh</t>
        </r>
      </text>
    </comment>
    <comment ref="F15" authorId="1" shapeId="0">
      <text>
        <r>
          <rPr>
            <b/>
            <sz val="9"/>
            <color indexed="81"/>
            <rFont val="Tahoma"/>
            <family val="2"/>
          </rPr>
          <t>Administrator:</t>
        </r>
        <r>
          <rPr>
            <sz val="9"/>
            <color indexed="81"/>
            <rFont val="Tahoma"/>
            <family val="2"/>
          </rPr>
          <t xml:space="preserve">
TĂNG DT THEO NQ15 HĐND 28/3/2025 VÀ QĐ 435 UBNDHTG 02/4/2025</t>
        </r>
      </text>
    </comment>
    <comment ref="F18" authorId="1" shapeId="0">
      <text>
        <r>
          <rPr>
            <b/>
            <sz val="9"/>
            <color indexed="81"/>
            <rFont val="Tahoma"/>
            <family val="2"/>
          </rPr>
          <t>Administrator:</t>
        </r>
        <r>
          <rPr>
            <sz val="9"/>
            <color indexed="81"/>
            <rFont val="Tahoma"/>
            <family val="2"/>
          </rPr>
          <t xml:space="preserve">
GIẢM DỰ TOÁN THEO NQ 15 HĐND 28/3/2025 VÀ QĐ 435 UBNDHTG 02/4/2025</t>
        </r>
      </text>
    </comment>
    <comment ref="F21" authorId="1" shapeId="0">
      <text>
        <r>
          <rPr>
            <b/>
            <sz val="9"/>
            <color indexed="81"/>
            <rFont val="Tahoma"/>
            <family val="2"/>
          </rPr>
          <t>Administrator:</t>
        </r>
        <r>
          <rPr>
            <sz val="9"/>
            <color indexed="81"/>
            <rFont val="Tahoma"/>
            <family val="2"/>
          </rPr>
          <t xml:space="preserve">
(CHUYỂN NGUỒN: 3 công trình PGD + 3 công trình Ban QLDA + 4 công trình PKTHTĐT + 2 công trình PKTHTĐT + VỐN 2024 DƯ CỦA 4 XÃ) + (TĂNG DT THEO NQ15 HĐND 28/3/2025 VÀ QĐ 435 UBNDHTG 02/4/2025)</t>
        </r>
      </text>
    </comment>
    <comment ref="F24" authorId="1" shapeId="0">
      <text>
        <r>
          <rPr>
            <b/>
            <sz val="9"/>
            <color indexed="81"/>
            <rFont val="Tahoma"/>
            <family val="2"/>
          </rPr>
          <t>Administrator:</t>
        </r>
        <r>
          <rPr>
            <sz val="9"/>
            <color indexed="81"/>
            <rFont val="Tahoma"/>
            <family val="2"/>
          </rPr>
          <t xml:space="preserve">
TTGDNN-GDTX</t>
        </r>
      </text>
    </comment>
    <comment ref="F28" authorId="1" shapeId="0">
      <text>
        <r>
          <rPr>
            <b/>
            <sz val="9"/>
            <color indexed="81"/>
            <rFont val="Tahoma"/>
            <family val="2"/>
          </rPr>
          <t>Administrator:</t>
        </r>
        <r>
          <rPr>
            <sz val="9"/>
            <color indexed="81"/>
            <rFont val="Tahoma"/>
            <family val="2"/>
          </rPr>
          <t xml:space="preserve">
Hội LHPN + VỐN DƯ CỦA 12 XÃ</t>
        </r>
      </text>
    </comment>
    <comment ref="F31" authorId="1" shapeId="0">
      <text>
        <r>
          <rPr>
            <b/>
            <sz val="9"/>
            <color indexed="81"/>
            <rFont val="Tahoma"/>
            <family val="2"/>
          </rPr>
          <t>Administrator:</t>
        </r>
        <r>
          <rPr>
            <sz val="9"/>
            <color indexed="81"/>
            <rFont val="Tahoma"/>
            <family val="2"/>
          </rPr>
          <t xml:space="preserve">
VỐN 2024 DƯ CỦA 2 XÃ</t>
        </r>
      </text>
    </comment>
    <comment ref="B34" authorId="1" shapeId="0">
      <text>
        <r>
          <rPr>
            <b/>
            <sz val="9"/>
            <color indexed="81"/>
            <rFont val="Tahoma"/>
            <family val="2"/>
          </rPr>
          <t>Administrator:</t>
        </r>
        <r>
          <rPr>
            <sz val="9"/>
            <color indexed="81"/>
            <rFont val="Tahoma"/>
            <family val="2"/>
          </rPr>
          <t xml:space="preserve">
Dự kiến phân bổ thên ND cho Hội ND </t>
        </r>
      </text>
    </comment>
    <comment ref="F34" authorId="1" shapeId="0">
      <text>
        <r>
          <rPr>
            <b/>
            <sz val="9"/>
            <color indexed="81"/>
            <rFont val="Tahoma"/>
            <family val="2"/>
          </rPr>
          <t>Administrator:</t>
        </r>
        <r>
          <rPr>
            <sz val="9"/>
            <color indexed="81"/>
            <rFont val="Tahoma"/>
            <family val="2"/>
          </rPr>
          <t xml:space="preserve">
Phòng DTTG + Phòng VHKHTT
+ 4 XÃ</t>
        </r>
      </text>
    </comment>
    <comment ref="F36" authorId="1" shapeId="0">
      <text>
        <r>
          <rPr>
            <b/>
            <sz val="9"/>
            <color indexed="81"/>
            <rFont val="Tahoma"/>
            <family val="2"/>
          </rPr>
          <t>Administrator:</t>
        </r>
        <r>
          <rPr>
            <sz val="9"/>
            <color indexed="81"/>
            <rFont val="Tahoma"/>
            <family val="2"/>
          </rPr>
          <t xml:space="preserve">
Phòng DTTG + CÁC XÃ</t>
        </r>
      </text>
    </comment>
  </commentList>
</comments>
</file>

<file path=xl/comments3.xml><?xml version="1.0" encoding="utf-8"?>
<comments xmlns="http://schemas.openxmlformats.org/spreadsheetml/2006/main">
  <authors>
    <author>DH COMPUTER</author>
  </authors>
  <commentList>
    <comment ref="F9" authorId="0" shapeId="0">
      <text>
        <r>
          <rPr>
            <b/>
            <sz val="9"/>
            <color indexed="81"/>
            <rFont val="Tahoma"/>
            <family val="2"/>
          </rPr>
          <t>Giảm CN ở qđ 435</t>
        </r>
      </text>
    </comment>
    <comment ref="D10" authorId="0" shapeId="0">
      <text>
        <r>
          <rPr>
            <b/>
            <sz val="9"/>
            <color indexed="81"/>
            <rFont val="Tahoma"/>
            <family val="2"/>
          </rPr>
          <t>QĐ 435 VÀ qđ 766</t>
        </r>
      </text>
    </comment>
    <comment ref="F10" authorId="0" shapeId="0">
      <text>
        <r>
          <rPr>
            <b/>
            <sz val="9"/>
            <color indexed="81"/>
            <rFont val="Tahoma"/>
            <family val="2"/>
          </rPr>
          <t>Giảm CN ở qđ 435</t>
        </r>
        <r>
          <rPr>
            <sz val="9"/>
            <color indexed="81"/>
            <rFont val="Tahoma"/>
            <family val="2"/>
          </rPr>
          <t xml:space="preserve">
</t>
        </r>
      </text>
    </comment>
    <comment ref="D11" authorId="0" shapeId="0">
      <text>
        <r>
          <rPr>
            <b/>
            <sz val="9"/>
            <color indexed="81"/>
            <rFont val="Tahoma"/>
            <family val="2"/>
          </rPr>
          <t>QĐ 752</t>
        </r>
      </text>
    </comment>
    <comment ref="D13" authorId="0" shapeId="0">
      <text>
        <r>
          <rPr>
            <b/>
            <sz val="9"/>
            <color indexed="81"/>
            <rFont val="Tahoma"/>
            <family val="2"/>
          </rPr>
          <t>QĐ 435</t>
        </r>
      </text>
    </comment>
    <comment ref="D19" authorId="0" shapeId="0">
      <text>
        <r>
          <rPr>
            <b/>
            <sz val="9"/>
            <color indexed="81"/>
            <rFont val="Tahoma"/>
            <family val="2"/>
          </rPr>
          <t>QĐ 752</t>
        </r>
      </text>
    </comment>
    <comment ref="E19" authorId="0" shapeId="0">
      <text>
        <r>
          <rPr>
            <b/>
            <sz val="9"/>
            <color indexed="81"/>
            <rFont val="Tahoma"/>
            <family val="2"/>
          </rPr>
          <t>QĐ 752</t>
        </r>
      </text>
    </comment>
    <comment ref="F19" authorId="0" shapeId="0">
      <text>
        <r>
          <rPr>
            <b/>
            <sz val="9"/>
            <color indexed="81"/>
            <rFont val="Tahoma"/>
            <family val="2"/>
          </rPr>
          <t>Giảm CN ở qđ 435</t>
        </r>
        <r>
          <rPr>
            <sz val="9"/>
            <color indexed="81"/>
            <rFont val="Tahoma"/>
            <family val="2"/>
          </rPr>
          <t xml:space="preserve">
</t>
        </r>
      </text>
    </comment>
  </commentList>
</comments>
</file>

<file path=xl/sharedStrings.xml><?xml version="1.0" encoding="utf-8"?>
<sst xmlns="http://schemas.openxmlformats.org/spreadsheetml/2006/main" count="995" uniqueCount="320">
  <si>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</si>
  <si>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</si>
  <si>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</si>
  <si>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</si>
  <si>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</si>
  <si>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</si>
  <si>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</si>
  <si>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</si>
  <si>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</si>
  <si>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</si>
  <si>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</si>
  <si>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</si>
  <si>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</si>
  <si>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</si>
  <si>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</si>
  <si>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</si>
  <si>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</si>
  <si>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</si>
  <si>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</si>
  <si>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</si>
  <si>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</si>
  <si>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</si>
  <si>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</si>
  <si>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</si>
  <si>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</si>
  <si>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</si>
  <si>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</si>
  <si>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</si>
  <si>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</si>
  <si>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</si>
  <si>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</si>
  <si>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</si>
  <si>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</si>
  <si>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</si>
  <si>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</si>
  <si>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</si>
  <si>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</si>
  <si>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10: Truyền thông, tuyên truyền, vận động trong vùng đồng bào DTTS&amp;MN. Kiểm tra, giám sát đánh giá việc tổ chức thực hiện Chương trình</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</si>
  <si>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</si>
  <si>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</si>
  <si>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</si>
  <si>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</si>
  <si>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</si>
  <si>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</si>
  <si>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</si>
  <si>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</si>
  <si>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</si>
  <si>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</si>
  <si>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</si>
  <si>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</si>
  <si>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</si>
  <si>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</si>
  <si>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</si>
  <si>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</si>
  <si>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</si>
  <si>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</si>
  <si>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</si>
  <si>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</si>
  <si>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</si>
  <si>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</si>
  <si>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</si>
  <si>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</si>
  <si>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</si>
  <si>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</si>
  <si>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</si>
  <si>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</si>
  <si>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</si>
  <si>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</si>
  <si>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</si>
  <si>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</si>
  <si>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</si>
  <si>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</si>
  <si>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</si>
  <si>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</si>
  <si>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</si>
  <si>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</si>
  <si>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</si>
  <si>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</si>
  <si>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</si>
  <si>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</si>
  <si>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</si>
  <si>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</si>
  <si>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</si>
  <si>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</si>
  <si>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</si>
  <si>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</si>
  <si>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</si>
  <si>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</si>
  <si>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</si>
  <si>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</si>
  <si>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</si>
  <si>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</si>
  <si>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</si>
  <si>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</si>
  <si>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</si>
  <si>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</si>
  <si>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</si>
  <si>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</si>
  <si>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</si>
  <si>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</si>
  <si>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</si>
  <si>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</si>
  <si>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</si>
  <si>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</si>
  <si>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</si>
  <si>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</si>
  <si>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</si>
  <si>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</si>
  <si>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</si>
  <si>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</si>
  <si>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</si>
  <si>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</si>
  <si>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</si>
  <si>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</si>
  <si>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</si>
  <si>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</si>
  <si>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</si>
  <si>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</si>
  <si>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</si>
  <si>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</si>
  <si>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</si>
  <si>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</si>
  <si>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</si>
  <si>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</si>
  <si>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</si>
  <si>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</si>
  <si>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</si>
  <si>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</si>
  <si>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</si>
  <si>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</si>
  <si>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</si>
  <si>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</si>
  <si>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</si>
  <si>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</si>
  <si>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</si>
  <si>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</si>
  <si>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</si>
  <si>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</si>
  <si>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</si>
  <si>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</si>
  <si>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</si>
  <si>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</si>
  <si>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</si>
  <si>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</si>
  <si>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</si>
  <si>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</si>
  <si>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</si>
  <si>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</si>
  <si>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</si>
  <si>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</si>
  <si>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</si>
  <si>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</si>
  <si>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</si>
  <si>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</si>
  <si>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</si>
  <si>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</si>
  <si>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</si>
  <si>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</si>
  <si>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</si>
  <si>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</si>
  <si>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</si>
  <si>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</si>
  <si>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</si>
  <si>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</si>
  <si>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</si>
  <si>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</si>
  <si>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</si>
  <si>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</si>
  <si>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</si>
  <si>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</si>
  <si>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</si>
  <si>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</si>
  <si>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</si>
  <si>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</si>
  <si>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</si>
  <si>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</si>
  <si>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</si>
  <si>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</si>
  <si>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</si>
  <si>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</si>
  <si>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</si>
  <si>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</si>
  <si>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</si>
  <si>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</si>
  <si>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</si>
  <si>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</si>
  <si>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</si>
  <si>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</si>
  <si>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</si>
  <si>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</si>
  <si>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</si>
  <si>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</si>
  <si>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</si>
  <si>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</si>
  <si>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</si>
  <si>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</si>
  <si>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</si>
  <si>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</si>
  <si>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</si>
  <si>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</si>
  <si>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</si>
  <si>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</si>
  <si>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</si>
  <si>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</si>
  <si>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</si>
  <si>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</si>
  <si>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</si>
  <si>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</si>
  <si>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</si>
  <si>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</si>
  <si>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</si>
  <si>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</si>
  <si>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</si>
  <si>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</si>
  <si>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</si>
  <si>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</si>
  <si>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</si>
  <si>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</si>
  <si>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</si>
  <si>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</si>
  <si>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</si>
  <si>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</si>
  <si>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</si>
  <si>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</si>
  <si>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</si>
  <si>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</si>
  <si>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</si>
  <si>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</si>
  <si>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</si>
  <si>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</si>
  <si>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</si>
  <si>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</si>
  <si>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</si>
  <si>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</si>
  <si>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</si>
  <si>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</si>
  <si>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</si>
  <si>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</si>
  <si>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</si>
  <si>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</si>
  <si>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</si>
  <si>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</si>
  <si>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</si>
  <si>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</si>
  <si>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</si>
  <si>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</si>
  <si>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</si>
  <si>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</si>
  <si>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</si>
  <si>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</si>
  <si>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</si>
  <si>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</si>
  <si>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</si>
  <si>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</si>
  <si>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</si>
  <si>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</si>
  <si>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</si>
  <si>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</si>
  <si>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</si>
  <si>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Kết quả triển khai các dự án, tiểu dự án</t>
  </si>
  <si>
    <t>Khó khăn, vướng mắc</t>
  </si>
  <si>
    <t>Ghi chú/Đơn vị được giao vốn</t>
  </si>
  <si>
    <t>Tỷ lệ giải ngân(%)</t>
  </si>
  <si>
    <t>Giải ngân 10 tháng đầu năm 2024</t>
  </si>
  <si>
    <t>a</t>
  </si>
  <si>
    <t>Dự toán giao Năm 2025</t>
  </si>
  <si>
    <t>Tỷ lệ giải ngân …………..
(%)</t>
  </si>
  <si>
    <t xml:space="preserve">Hỗ trợ nước sinh hoạt phân tán cho khoảng 1.500 hộ nghèo sinh sống ở các xã, thôn, bản đặc biệt khó khăn vùng đồng bào dân tộc thiểu số và miền núi. </t>
  </si>
  <si>
    <t>Phòng Dân tộc và Tôn giáo</t>
  </si>
  <si>
    <t>Bố trí ổn định chỗ ở theo hình thức bố trí dân xen ghép đối với 22 hộ gia đình trên cung sạt, trượt có nguy cơ sụt sạt của xã Nà Tòng (Điều chỉnh đất ở, đất sản xuất giao cho các hộ mới đến Khai hoang, bồi thường theo quy định khi thu hồi đất của các tổ chức, cá nhân khi thu hồi đất).</t>
  </si>
  <si>
    <t>UBND XÃ NÀ TÒNG</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</si>
  <si>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</si>
  <si>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dân tộc thiểu số và miền núi</t>
  </si>
  <si>
    <t>Hỗ trợ phát triển sản xuất theo chuỗi giá trị</t>
  </si>
  <si>
    <t>Trung tâm Dịch vụ nông nghiệp</t>
  </si>
  <si>
    <t>Dự án 4: Đầu tư cơ sở hạ tầng thiết yếu, phục vụ sản xuất, đời sống trong vùng đồng bào dân tộc thiểu số và miền núi</t>
  </si>
  <si>
    <t>Tiểu dự án 1: Đầu tư cơ sở hạ tầng thiết yếu, phục vụ sản xuất, đời sống trong vùng đồng bào dân tộc thiểu số và miền núi</t>
  </si>
  <si>
    <t>Thực hiện sửa chữa, duy tu, bảo dưỡng các công trình cơ sở hạ tầng trên địa bàn các xã đặc biệt khó khăn đã đầu tư từ giai đoạn trước</t>
  </si>
  <si>
    <t>Phòng GD&amp;ĐT; Ban QLDA&amp;PTQĐ; Phòng KT-HT-ĐT và UBND các xã</t>
  </si>
  <si>
    <t>Tiểu dự án 3: Dự án phát triển giáo dục nghề nghiệp và giải quyết việc làm cho người lao động vùng đồng bào dân tộc thiểu số và miền núi</t>
  </si>
  <si>
    <t>Thực hiện Nội dung: Hỗ trợ đào tạo nghề cho khoảng 395 học viên</t>
  </si>
  <si>
    <t>TT GDNN-GDTX</t>
  </si>
  <si>
    <t xml:space="preserve"> - Nội dung số 1: Tổ chức lớp tập huấn, bồi dưỡng chuyên môn, nghiệp vụ, truyền dạy văn hóa phi vật thể (dự kiến mở 5- 7 lớp truyền dạy các dân tộc Mông; Phù Lá, Kháng; Khơ Mú).
- Nội dung số 2: Hỗ trợ tuyên truyền, quảng bá rộng rãi giá trị văn hóa truyền thống tiêu biểu của các dân tộc thiểu số; chương trình quảng bá, xúc tiến du lịch tại các vùng đồng bào dân tộc thiểu số và miền núi kết hợp với nghiên cứu, khảo sát tiềm năng du lịch, lựa chọn xây dựng các sản phẩm du lịch đặc trưng cho các vùng đồng bào dân tộc thiểu số và miền núi (dự kiến Bản Có xã Quài Tở).
- Nội dung số 3: Hỗ trợ đầu tư xây dựng thiết chế văn hóa, thể thao và trang thiết bị tại các thôn vùng đồng bào dân tộc thiểu số và miền núi (dự kiến 2-4 nhà văn hóa bản).</t>
  </si>
  <si>
    <t>Phòng Văn hóa - Khoa học và Thông tin</t>
  </si>
  <si>
    <t>Dự án 8: Thực hiện bình đẳng giới và giải quyết những vấn đề cấp thiết đối với phụ nữ và trẻ em</t>
  </si>
  <si>
    <t>Tuyên truyền, vận động thay đổi “nếp nghĩ, cách làm”; tổ chức các chiến dịch truyền thông; xây dựng video, phóng sự truyền hình bằng tiếng Kinh, chuyển thể sang tiếng Thái, Mông; tổ chức các cuộc đối thoại chính sách; tổ chức các hoạt động giao lưu, chia sẻ; các hội thi, liên hoan... góp phần xóa bỏ các định kiến và khuôn mẫu giới trong gia đình và cộng đồng, những tập tục văn hóa có hại và một số vấn đề xã hội cấp thiết cho phụ nữ và trẻ em; Thực hiện các chiến dịch truyền thông xóa bỏ định kiến và khuôn mẫu giới, những tập tục văn hóa có hại, một số vấn đề xã hội cấp thiết cho phụ nữ và trẻ em, xây dựng môi trường sống an toàn cho phụ nữ và trẻ em; truyền thông và hỗ trợ chi trả 4 gói chính sách cho phụ nữ sinh đẻ an toàn; tổ chức tập huấn nâng cao năng lực Địa chỉ tin cậy; các hội thảo, diễn đàn giao lưu chia sẻ kinh nghiệm, giải pháp nâng cao chất lượng mô hình CLB thủ lĩnh của sự thay đổi.</t>
  </si>
  <si>
    <t>Hội LHPN huyện và Hội LHPN 12 xã</t>
  </si>
  <si>
    <t>Dự án 9: Đầu tư phát triển nhóm dân tộc thiểu số còn nhiều khó khăn và khó khăn đặc thù</t>
  </si>
  <si>
    <t>Tiểu dự án 2: Giảm thiểu tình trạng tảo hôn và hôn nhân cận huyết thống trong vùng đồng bào dân tộc thiểu số và miền núi</t>
  </si>
  <si>
    <r>
      <t>Tổ chức các hội nghị lồng ghép, hội thảo, tọa đàm, giao lưu văn hóa, nhằm tuyên truyền hạn chế tình trạng tảo hôn và hôn nhân cận huyết thống trong vùng đồng bào DTTS&amp;MN</t>
    </r>
    <r>
      <rPr>
        <sz val="10"/>
        <rFont val="Times New Roman"/>
        <family val="1"/>
      </rPr>
      <t xml:space="preserve">; </t>
    </r>
    <r>
      <rPr>
        <i/>
        <sz val="10"/>
        <rFont val="Times New Roman"/>
        <family val="1"/>
      </rPr>
      <t>Truyền thông, tăng cường các hoạt động tư vấn, can thiệp, lồng ghép với các chương trình, dự án, mô hình chăm sóc sức khỏe sinh sản, sức khỏe bà mẹ, trẻ em; duy trì và triển khai mô hình tại các xã, huyện, trường có tỷ lệ tảo hôn và hôn nhân cận huyết thống cao; bồi dưỡng nâng cao năng lực về chuyên môn, nghiệp vụ cho cán bộ, công chức làm công tác dân tộc, đội ngũ báo cáo viên, tuyên truyền viên pháp luật.</t>
    </r>
  </si>
  <si>
    <t>Phòng Dân tộc và Hội LHPN các xã</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</si>
  <si>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</si>
  <si>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</si>
  <si>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Tiểu dự án 3: Kiểm tra, giám sát, đánh giá, đào tạo, tập huấn tổ chức thực hiện Chương trình</t>
  </si>
  <si>
    <t>Thực hiện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và tổ chức các hoạt động tuyên truyền về tái cơ cấu ngành nông nghiệp vùng đồng bào DTTS và MN.</t>
  </si>
  <si>
    <t>Phòng DTTG và Phòng VHKHTT</t>
  </si>
  <si>
    <t>Tổ chức kiểm tra, giám sát và đánh giá kết quả thực hiện Chương trình trên địa bàn xã, huyện…</t>
  </si>
  <si>
    <t xml:space="preserve">Phòng Dân tộc và Tôn giáo; UBND các xã </t>
  </si>
  <si>
    <t>b</t>
  </si>
  <si>
    <t>KẾT QUẢ THỰC HIỆN NGUỒN VỐN SỰ NGHIỆP CHƯƠNG TRÌNH MTQG PHÁT TRIỂN KT-XH VÙNG ĐỒNG BÀO DÂN TỘC THIỂU SỐ VÀ MIỀN NÚI 5 THÁNG ĐẦU NĂM 2025</t>
  </si>
  <si>
    <t xml:space="preserve"> BIỂU SỐ 01 - PHỤ LỤC SỐ 02</t>
  </si>
  <si>
    <t>Dự toán giao năm 2025</t>
  </si>
  <si>
    <t>Nội dung thành phần số 6 (00496)</t>
  </si>
  <si>
    <t>Nội dung 01: Nâng cao hiệu quả hoạt động của hệ thống thiết chế văn hóa, thể thao cơ sở; tăng cường nâng cao chất lượng hoạt động văn hóa, thể thao nông thôn, gắn với các tổ chức cộng đồng</t>
  </si>
  <si>
    <t xml:space="preserve"> BIỂU SỐ 02 - PHỤ LỤC SỐ 02</t>
  </si>
  <si>
    <t xml:space="preserve"> BIỂU SỐ 03 - PHỤ LỤC SỐ 02</t>
  </si>
  <si>
    <t>PHỤ LỤC SỐ 02</t>
  </si>
  <si>
    <t>KẾT QUẢ THỰC HIỆN NGUỒN VỐN SỰ NGHIỆP 3 CHƯƠNG TRÌNH MTQG TRONG 6 THÁNG ĐẦU NĂM 2025</t>
  </si>
  <si>
    <t>(Kèm theo báo cáo số       /BC-UBND ngày     tháng 6 năm 2025 của UBND huyện Tuần Giáo)</t>
  </si>
  <si>
    <t>CHƯƠNG TRÌNH MTQG PHÁT TRIỂN KT-XH VÙNG ĐỒNG BÀO DÂN TỘC THIỂU SỐ VÀ MIỀN NÚI</t>
  </si>
  <si>
    <t>CHƯƠNG TRÌNH MTQG XÂY DỰNG NÔNG THÔN MỚI</t>
  </si>
  <si>
    <t>CHƯƠNG TRÌNH MTQG GIẢM NGHÈO BỀN VỮNG</t>
  </si>
  <si>
    <t>KẾT QUẢ THỰC HIỆN NGUỒN VỐN SỰ NGHIỆP CHƯƠNG TRÌNH MTQG XÂY DỰNG NÔNG THÔN MỚI 6 THÁNG ĐẦU NĂM 2025</t>
  </si>
  <si>
    <t>KẾT QUẢ THỰC HIỆN NGUỒN VỐN SỰ NGHIỆP CHƯƠNG TRÌNH MTQG GIẢM NGHÈO BỀN VỮNG 6 THÁNG ĐẦU NĂM 2025</t>
  </si>
  <si>
    <t>Chi tiết như Biểu số 01</t>
  </si>
  <si>
    <t>Chi tiết như Biểu số 02</t>
  </si>
  <si>
    <t>Chi tiết như Biểu số 03</t>
  </si>
  <si>
    <r>
      <t>Ước giải ngân</t>
    </r>
    <r>
      <rPr>
        <b/>
        <sz val="12"/>
        <color rgb="FFFF0000"/>
        <rFont val="Times New Roman"/>
        <family val="1"/>
      </rPr>
      <t xml:space="preserve"> đến tháng 5/2025</t>
    </r>
  </si>
  <si>
    <t>Giải ngân đến hết tháng 5/2025</t>
  </si>
  <si>
    <r>
      <t>Ước giải ngân</t>
    </r>
    <r>
      <rPr>
        <b/>
        <sz val="12"/>
        <color rgb="FFFF0000"/>
        <rFont val="Times New Roman"/>
        <family val="1"/>
      </rPr>
      <t xml:space="preserve"> đến hết tháng 5/2025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</si>
</sst>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_-* #,##0\ _₫_-;\-* #,##0\ _₫_-;_-* &quot;-&quot;\ _₫_-;_-@_-"/>
    <numFmt numFmtId="165" formatCode="_-* #,##0.00\ _₫_-;\-* #,##0.00\ _₫_-;_-* &quot;-&quot;??\ _₫_-;_-@_-"/>
    <numFmt numFmtId="166" formatCode="_-* #,##0.00_-;\-* #,##0.00_-;_-* &quot;-&quot;??_-;_-@_-"/>
    <numFmt numFmtId="167" formatCode="#,##0.0"/>
    <numFmt numFmtId="168" formatCode="#,##0\ &quot;þ&quot;;[Red]\-#,##0\ &quot;þ&quot;"/>
    <numFmt numFmtId="169" formatCode="_(* #,##0_);_(* \(#,##0\);_(* &quot;-&quot;??_);_(@_)"/>
    <numFmt numFmtId="170" formatCode="_(* #,##0.0_);_(* \(#,##0.0\);_(* &quot;-&quot;??_);_(@_)"/>
    <numFmt numFmtId="171" formatCode="_(* #,##0.000_);_(* \(#,##0.000\);_(* &quot;-&quot;??_);_(@_)"/>
    <numFmt numFmtId="172" formatCode="0.0%"/>
    <numFmt numFmtId="173" formatCode="#,##0.000000"/>
    <numFmt numFmtId="174" formatCode="#,##0.000"/>
    <numFmt numFmtId="175" formatCode="_-* #,##0\ _₫_-;\-* #,##0\ _₫_-;_-* &quot;-&quot;??\ _₫_-;_-@_-"/>
    <numFmt numFmtId="176" formatCode="_-* #,##0.0\ _₫_-;\-* #,##0.0\ _₫_-;_-* &quot;-&quot;??\ _₫_-;_-@_-"/>
  </numFmts>
  <fonts count="34">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2"/>
      <color indexed="8"/>
      <name val="Times New Roman"/>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b/>
      <sz val="12"/>
      <color rgb="FFFF0000"/>
      <name val="Times New Roman"/>
      <family val="1"/>
    </font>
    <font>
      <sz val="9"/>
      <color indexed="81"/>
      <name val="Tahoma"/>
      <family val="2"/>
    </font>
    <font>
      <sz val="12"/>
      <color rgb="FFFF0000"/>
      <name val="Times New Roman"/>
      <family val="1"/>
    </font>
    <font>
      <sz val="12"/>
      <color theme="1"/>
      <name val="Times New Roman"/>
      <family val="1"/>
    </font>
    <font>
      <b/>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2">
    <xf numFmtId="0" fontId="0" fillId="0" borderId="0"/>
    <xf numFmtId="0" fontId="6" fillId="0" borderId="0"/>
    <xf numFmtId="43" fontId="24"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9"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12" fillId="0" borderId="0"/>
    <xf numFmtId="0" fontId="2" fillId="0" borderId="0"/>
    <xf numFmtId="0" fontId="8" fillId="0" borderId="0"/>
    <xf numFmtId="0" fontId="2"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10" fillId="0" borderId="0"/>
    <xf numFmtId="0" fontId="10" fillId="0" borderId="0"/>
    <xf numFmtId="0" fontId="8"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11" fillId="0" borderId="0"/>
    <xf numFmtId="0" fontId="6" fillId="0" borderId="0"/>
    <xf numFmtId="0" fontId="8" fillId="0" borderId="0"/>
    <xf numFmtId="9" fontId="24"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351">
    <xf numFmtId="0" fontId="0" fillId="0" borderId="0" xfId="0"/>
    <xf numFmtId="3" fontId="2" fillId="0" borderId="0" xfId="0" applyNumberFormat="1" applyFont="1" applyAlignment="1">
      <alignment horizontal="center"/>
    </xf>
    <xf numFmtId="3" fontId="2" fillId="0" borderId="0" xfId="0" applyNumberFormat="1" applyFont="1"/>
    <xf numFmtId="170" fontId="2" fillId="0" borderId="0" xfId="2" applyNumberFormat="1" applyFont="1" applyFill="1"/>
    <xf numFmtId="172" fontId="2" fillId="0" borderId="0" xfId="67" applyNumberFormat="1" applyFont="1" applyFill="1"/>
    <xf numFmtId="172" fontId="13" fillId="0" borderId="0" xfId="67" applyNumberFormat="1" applyFont="1" applyFill="1" applyAlignment="1">
      <alignment horizontal="right"/>
    </xf>
    <xf numFmtId="169" fontId="2" fillId="0" borderId="0" xfId="17" applyNumberFormat="1" applyFont="1" applyFill="1" applyAlignment="1">
      <alignment horizontal="center" vertical="center"/>
    </xf>
    <xf numFmtId="169" fontId="4" fillId="0" borderId="0" xfId="17" applyNumberFormat="1" applyFont="1" applyFill="1" applyBorder="1" applyAlignment="1">
      <alignment vertical="center"/>
    </xf>
    <xf numFmtId="170" fontId="4" fillId="0" borderId="0" xfId="2" applyNumberFormat="1" applyFont="1" applyFill="1" applyBorder="1" applyAlignment="1">
      <alignment vertical="center"/>
    </xf>
    <xf numFmtId="169" fontId="2" fillId="0" borderId="0" xfId="17" applyNumberFormat="1" applyFont="1" applyFill="1"/>
    <xf numFmtId="171" fontId="2" fillId="0" borderId="0" xfId="17" applyNumberFormat="1" applyFont="1" applyFill="1"/>
    <xf numFmtId="170" fontId="4" fillId="0" borderId="1" xfId="2" applyNumberFormat="1" applyFont="1" applyFill="1" applyBorder="1" applyAlignment="1">
      <alignment horizontal="center" vertical="center" wrapText="1"/>
    </xf>
    <xf numFmtId="0" fontId="4" fillId="0" borderId="2" xfId="22" applyFont="1" applyBorder="1" applyAlignment="1">
      <alignment horizontal="center"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2" applyFont="1" applyBorder="1" applyAlignment="1">
      <alignment vertical="center" wrapText="1"/>
    </xf>
    <xf numFmtId="172" fontId="4" fillId="0" borderId="2" xfId="67" applyNumberFormat="1" applyFont="1" applyFill="1" applyBorder="1" applyAlignment="1">
      <alignment horizontal="right" vertical="center" wrapText="1"/>
    </xf>
    <xf numFmtId="0" fontId="2" fillId="0" borderId="2" xfId="22" quotePrefix="1" applyFont="1" applyBorder="1" applyAlignment="1">
      <alignment horizontal="center" vertical="center" wrapText="1"/>
    </xf>
    <xf numFmtId="0" fontId="2" fillId="0" borderId="2" xfId="22" applyFont="1" applyBorder="1" applyAlignment="1">
      <alignment vertical="center" wrapText="1"/>
    </xf>
    <xf numFmtId="172" fontId="2" fillId="0" borderId="2" xfId="67" applyNumberFormat="1" applyFont="1" applyFill="1" applyBorder="1" applyAlignment="1">
      <alignment horizontal="right" vertical="center" wrapText="1"/>
    </xf>
    <xf numFmtId="0" fontId="4" fillId="0" borderId="2" xfId="22" quotePrefix="1" applyFont="1" applyBorder="1" applyAlignment="1">
      <alignment horizontal="center" vertical="center" wrapText="1"/>
    </xf>
    <xf numFmtId="0" fontId="4" fillId="0" borderId="3" xfId="22" applyFont="1" applyBorder="1" applyAlignment="1">
      <alignment vertical="center" wrapText="1"/>
    </xf>
    <xf numFmtId="0" fontId="2" fillId="0" borderId="2" xfId="22" applyFont="1" applyBorder="1" applyAlignment="1">
      <alignment horizontal="center" vertical="center" wrapText="1"/>
    </xf>
    <xf numFmtId="170" fontId="4" fillId="0" borderId="2" xfId="2" applyNumberFormat="1" applyFont="1" applyFill="1" applyBorder="1" applyAlignment="1">
      <alignment horizontal="center" vertical="center" wrapText="1"/>
    </xf>
    <xf numFmtId="169" fontId="2" fillId="0" borderId="0" xfId="17" applyNumberFormat="1" applyFont="1" applyFill="1" applyAlignment="1">
      <alignment vertical="center"/>
    </xf>
    <xf numFmtId="170" fontId="2" fillId="0" borderId="0" xfId="2" applyNumberFormat="1" applyFont="1" applyFill="1" applyAlignment="1">
      <alignment vertical="center"/>
    </xf>
    <xf numFmtId="172" fontId="2" fillId="0" borderId="0" xfId="67" applyNumberFormat="1" applyFont="1" applyFill="1" applyAlignment="1">
      <alignment vertical="center"/>
    </xf>
    <xf numFmtId="172" fontId="13" fillId="0" borderId="0" xfId="67" applyNumberFormat="1" applyFont="1" applyFill="1" applyAlignment="1">
      <alignment horizontal="right" vertical="center"/>
    </xf>
    <xf numFmtId="170" fontId="2" fillId="0" borderId="0" xfId="2" applyNumberFormat="1" applyFont="1" applyFill="1" applyBorder="1" applyAlignment="1">
      <alignment vertical="center"/>
    </xf>
    <xf numFmtId="3" fontId="18" fillId="0" borderId="2" xfId="9" applyNumberFormat="1" applyFont="1" applyFill="1" applyBorder="1" applyAlignment="1">
      <alignment horizontal="right" vertical="center" wrapText="1"/>
    </xf>
    <xf numFmtId="3" fontId="20" fillId="0" borderId="2" xfId="9" applyNumberFormat="1" applyFont="1" applyFill="1" applyBorder="1" applyAlignment="1">
      <alignment horizontal="right" vertical="center" wrapText="1"/>
    </xf>
    <xf numFmtId="3" fontId="18" fillId="0" borderId="4" xfId="9" applyNumberFormat="1" applyFont="1" applyFill="1" applyBorder="1" applyAlignment="1">
      <alignment horizontal="right" vertical="center" wrapText="1"/>
    </xf>
    <xf numFmtId="3" fontId="18" fillId="0" borderId="1" xfId="9" applyNumberFormat="1" applyFont="1" applyFill="1" applyBorder="1" applyAlignment="1">
      <alignment horizontal="right" vertical="center" wrapText="1"/>
    </xf>
    <xf numFmtId="3" fontId="19" fillId="0" borderId="2" xfId="9" applyNumberFormat="1" applyFont="1" applyFill="1" applyBorder="1" applyAlignment="1">
      <alignment horizontal="right" vertical="center" wrapText="1"/>
    </xf>
    <xf numFmtId="169" fontId="4" fillId="0" borderId="2" xfId="2" applyNumberFormat="1" applyFont="1" applyFill="1" applyBorder="1" applyAlignment="1">
      <alignment horizontal="right" vertical="center" wrapText="1"/>
    </xf>
    <xf numFmtId="169" fontId="2" fillId="0" borderId="2" xfId="2" applyNumberFormat="1" applyFont="1" applyFill="1" applyBorder="1" applyAlignment="1">
      <alignment horizontal="right" vertical="center" wrapText="1"/>
    </xf>
    <xf numFmtId="0" fontId="18" fillId="0" borderId="0" xfId="24" applyFont="1"/>
    <xf numFmtId="0" fontId="20" fillId="0" borderId="0" xfId="24" applyFont="1"/>
    <xf numFmtId="0" fontId="18" fillId="0" borderId="2"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9" fillId="0" borderId="2" xfId="24" applyFont="1" applyBorder="1" applyAlignment="1">
      <alignment horizontal="center" vertical="center" wrapText="1"/>
    </xf>
    <xf numFmtId="3" fontId="18" fillId="0" borderId="2" xfId="24" applyNumberFormat="1" applyFont="1" applyBorder="1" applyAlignment="1">
      <alignment horizontal="right" vertical="center" wrapText="1"/>
    </xf>
    <xf numFmtId="3" fontId="20" fillId="0" borderId="0" xfId="24" applyNumberFormat="1" applyFont="1"/>
    <xf numFmtId="3" fontId="19" fillId="0" borderId="2" xfId="24" applyNumberFormat="1" applyFont="1" applyBorder="1" applyAlignment="1">
      <alignment horizontal="right" vertical="center" wrapText="1"/>
    </xf>
    <xf numFmtId="0" fontId="18" fillId="0" borderId="2" xfId="24" applyFont="1" applyBorder="1" applyAlignment="1">
      <alignment horizontal="left" vertical="center" wrapText="1"/>
    </xf>
    <xf numFmtId="2" fontId="18" fillId="0" borderId="0" xfId="24" applyNumberFormat="1" applyFont="1"/>
    <xf numFmtId="3" fontId="18" fillId="0" borderId="2" xfId="51" applyNumberFormat="1" applyFont="1" applyBorder="1" applyAlignment="1">
      <alignment horizontal="center" vertical="center" wrapText="1"/>
    </xf>
    <xf numFmtId="0" fontId="18" fillId="0" borderId="2" xfId="24" applyFont="1" applyBorder="1" applyAlignment="1">
      <alignment horizontal="justify" vertical="center"/>
    </xf>
    <xf numFmtId="3" fontId="18" fillId="0" borderId="2" xfId="24" applyNumberFormat="1" applyFont="1" applyBorder="1" applyAlignment="1">
      <alignment horizontal="right" vertical="center"/>
    </xf>
    <xf numFmtId="3" fontId="18" fillId="0" borderId="2" xfId="51" quotePrefix="1" applyNumberFormat="1" applyFont="1" applyBorder="1" applyAlignment="1">
      <alignment horizontal="center" vertical="center" wrapText="1"/>
    </xf>
    <xf numFmtId="3" fontId="20" fillId="0" borderId="2" xfId="51" quotePrefix="1" applyNumberFormat="1" applyFont="1" applyBorder="1" applyAlignment="1">
      <alignment horizontal="center" vertical="center" wrapText="1"/>
    </xf>
    <xf numFmtId="0" fontId="20" fillId="0" borderId="2" xfId="24" applyFont="1" applyBorder="1" applyAlignment="1">
      <alignment horizontal="justify" vertical="center"/>
    </xf>
    <xf numFmtId="3" fontId="20" fillId="0" borderId="2" xfId="24" applyNumberFormat="1" applyFont="1" applyBorder="1" applyAlignment="1">
      <alignment horizontal="right" vertical="center"/>
    </xf>
    <xf numFmtId="0" fontId="20" fillId="0" borderId="2" xfId="24" applyFont="1" applyBorder="1" applyAlignment="1">
      <alignment horizontal="center" vertical="center" wrapText="1"/>
    </xf>
    <xf numFmtId="0" fontId="18" fillId="0" borderId="2" xfId="51" applyFont="1" applyBorder="1" applyAlignment="1">
      <alignment horizontal="center" vertical="center" wrapText="1"/>
    </xf>
    <xf numFmtId="0" fontId="18" fillId="0" borderId="2" xfId="24" applyFont="1" applyBorder="1"/>
    <xf numFmtId="1" fontId="18" fillId="0" borderId="2" xfId="66" applyNumberFormat="1" applyFont="1" applyBorder="1" applyAlignment="1">
      <alignment vertical="center" wrapText="1"/>
    </xf>
    <xf numFmtId="3" fontId="18" fillId="0" borderId="2" xfId="66" applyNumberFormat="1" applyFont="1" applyBorder="1" applyAlignment="1">
      <alignment horizontal="right" vertical="center" wrapText="1"/>
    </xf>
    <xf numFmtId="0" fontId="21" fillId="0" borderId="2" xfId="36" applyFont="1" applyBorder="1" applyAlignment="1">
      <alignment horizontal="justify" vertical="center" wrapText="1"/>
    </xf>
    <xf numFmtId="0" fontId="21" fillId="0" borderId="2" xfId="24" quotePrefix="1" applyFont="1" applyBorder="1" applyAlignment="1">
      <alignment horizontal="center" vertical="center" wrapText="1"/>
    </xf>
    <xf numFmtId="0" fontId="20" fillId="0" borderId="2" xfId="24" applyFont="1" applyBorder="1"/>
    <xf numFmtId="0" fontId="21" fillId="0" borderId="2" xfId="26" applyFont="1" applyBorder="1" applyAlignment="1">
      <alignment horizontal="left" vertical="center" wrapText="1"/>
    </xf>
    <xf numFmtId="3" fontId="18" fillId="0" borderId="4" xfId="51" quotePrefix="1" applyNumberFormat="1" applyFont="1" applyBorder="1" applyAlignment="1">
      <alignment horizontal="center" vertical="center" wrapText="1"/>
    </xf>
    <xf numFmtId="0" fontId="18" fillId="0" borderId="4" xfId="24" applyFont="1" applyBorder="1" applyAlignment="1">
      <alignment horizontal="justify" vertical="center"/>
    </xf>
    <xf numFmtId="3" fontId="18" fillId="0" borderId="4" xfId="24" applyNumberFormat="1" applyFont="1" applyBorder="1" applyAlignment="1">
      <alignment horizontal="right" vertical="center"/>
    </xf>
    <xf numFmtId="0" fontId="18" fillId="0" borderId="4" xfId="24" applyFont="1" applyBorder="1"/>
    <xf numFmtId="0" fontId="18" fillId="0" borderId="2" xfId="24" applyFont="1" applyBorder="1" applyAlignment="1">
      <alignment horizontal="center" vertical="center"/>
    </xf>
    <xf numFmtId="0" fontId="18" fillId="0" borderId="0" xfId="24" applyFont="1" applyAlignment="1">
      <alignment horizontal="justify" vertical="center"/>
    </xf>
    <xf numFmtId="3" fontId="18" fillId="0" borderId="1" xfId="51" quotePrefix="1" applyNumberFormat="1" applyFont="1" applyBorder="1" applyAlignment="1">
      <alignment horizontal="center" vertical="center" wrapText="1"/>
    </xf>
    <xf numFmtId="0" fontId="18" fillId="0" borderId="1" xfId="24" applyFont="1" applyBorder="1" applyAlignment="1">
      <alignment horizontal="justify" vertical="center"/>
    </xf>
    <xf numFmtId="3" fontId="18" fillId="0" borderId="1" xfId="24" applyNumberFormat="1" applyFont="1" applyBorder="1" applyAlignment="1">
      <alignment horizontal="right" vertical="center"/>
    </xf>
    <xf numFmtId="0" fontId="18" fillId="0" borderId="1" xfId="24" applyFont="1" applyBorder="1"/>
    <xf numFmtId="3" fontId="18" fillId="0" borderId="0" xfId="24" applyNumberFormat="1" applyFont="1"/>
    <xf numFmtId="0" fontId="19" fillId="0" borderId="2" xfId="24" applyFont="1" applyBorder="1" applyAlignment="1">
      <alignment horizontal="justify" vertical="center"/>
    </xf>
    <xf numFmtId="1" fontId="20" fillId="0" borderId="2" xfId="66" applyNumberFormat="1" applyFont="1" applyBorder="1" applyAlignment="1">
      <alignment vertical="center" wrapText="1"/>
    </xf>
    <xf numFmtId="3" fontId="20" fillId="0" borderId="2" xfId="66" applyNumberFormat="1" applyFont="1" applyBorder="1" applyAlignment="1">
      <alignment horizontal="right" vertical="center" wrapText="1"/>
    </xf>
    <xf numFmtId="3" fontId="19" fillId="0" borderId="2" xfId="24" applyNumberFormat="1" applyFont="1" applyBorder="1" applyAlignment="1">
      <alignment horizontal="right" vertical="center"/>
    </xf>
    <xf numFmtId="0" fontId="21"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justify" vertical="center"/>
    </xf>
    <xf numFmtId="3" fontId="18"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justify" vertical="center"/>
    </xf>
    <xf numFmtId="3" fontId="20" fillId="0" borderId="2" xfId="0" applyNumberFormat="1" applyFont="1" applyBorder="1" applyAlignment="1">
      <alignment horizontal="right" vertical="center"/>
    </xf>
    <xf numFmtId="0" fontId="21" fillId="0" borderId="2" xfId="24" quotePrefix="1" applyFont="1" applyBorder="1" applyAlignment="1">
      <alignment horizontal="left" vertical="center" wrapText="1"/>
    </xf>
    <xf numFmtId="0" fontId="20" fillId="0" borderId="2" xfId="51" applyFont="1" applyBorder="1" applyAlignment="1">
      <alignment horizontal="center" vertical="center"/>
    </xf>
    <xf numFmtId="0" fontId="20" fillId="0" borderId="0" xfId="24" applyFont="1" applyAlignment="1">
      <alignment horizontal="center" vertical="center"/>
    </xf>
    <xf numFmtId="0" fontId="4" fillId="0" borderId="2" xfId="24" applyFont="1" applyBorder="1" applyAlignment="1">
      <alignment horizontal="center" vertical="center" wrapText="1"/>
    </xf>
    <xf numFmtId="3" fontId="4" fillId="0" borderId="2" xfId="0" applyNumberFormat="1" applyFont="1" applyBorder="1" applyAlignment="1">
      <alignment horizontal="center" vertical="center"/>
    </xf>
    <xf numFmtId="3" fontId="13" fillId="0" borderId="0" xfId="0" applyNumberFormat="1" applyFont="1"/>
    <xf numFmtId="43" fontId="2" fillId="0" borderId="0" xfId="2" applyFont="1" applyFill="1" applyBorder="1" applyAlignment="1">
      <alignment horizontal="center" vertical="center"/>
    </xf>
    <xf numFmtId="0" fontId="23"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7" fontId="4" fillId="0" borderId="2" xfId="0" applyNumberFormat="1" applyFont="1" applyBorder="1" applyAlignment="1">
      <alignment horizontal="right" vertical="center"/>
    </xf>
    <xf numFmtId="0" fontId="4" fillId="0" borderId="2" xfId="0" applyFont="1" applyBorder="1" applyAlignment="1">
      <alignment vertical="center"/>
    </xf>
    <xf numFmtId="171" fontId="4" fillId="0" borderId="0" xfId="2" applyNumberFormat="1" applyFont="1" applyFill="1" applyBorder="1" applyAlignment="1">
      <alignment vertical="center"/>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171" fontId="2" fillId="0" borderId="0" xfId="2" applyNumberFormat="1" applyFont="1" applyFill="1"/>
    <xf numFmtId="171" fontId="2" fillId="0" borderId="6" xfId="2" applyNumberFormat="1" applyFont="1" applyFill="1" applyBorder="1" applyAlignment="1">
      <alignment vertical="center"/>
    </xf>
    <xf numFmtId="171" fontId="2" fillId="0" borderId="0" xfId="2" applyNumberFormat="1" applyFont="1" applyFill="1" applyBorder="1" applyAlignment="1">
      <alignment vertical="center"/>
    </xf>
    <xf numFmtId="171" fontId="4" fillId="0" borderId="2" xfId="2" applyNumberFormat="1" applyFont="1" applyFill="1" applyBorder="1" applyAlignment="1">
      <alignment horizontal="center" vertical="center" wrapText="1"/>
    </xf>
    <xf numFmtId="43" fontId="2" fillId="0" borderId="2" xfId="2" applyFont="1" applyFill="1" applyBorder="1" applyAlignment="1">
      <alignment horizontal="right" vertical="center" wrapText="1"/>
    </xf>
    <xf numFmtId="9" fontId="4" fillId="0" borderId="0" xfId="67" applyFont="1" applyFill="1" applyBorder="1" applyAlignment="1">
      <alignment vertical="center"/>
    </xf>
    <xf numFmtId="9" fontId="4" fillId="0" borderId="2" xfId="67" applyFont="1" applyFill="1" applyBorder="1" applyAlignment="1">
      <alignment horizontal="right" vertical="center" wrapText="1"/>
    </xf>
    <xf numFmtId="9" fontId="2" fillId="0" borderId="0" xfId="67" applyFont="1" applyFill="1"/>
    <xf numFmtId="9" fontId="2" fillId="0" borderId="2" xfId="67" applyFont="1" applyFill="1" applyBorder="1" applyAlignment="1">
      <alignment horizontal="right" vertical="center" wrapText="1"/>
    </xf>
    <xf numFmtId="3" fontId="17" fillId="0" borderId="6" xfId="0" applyNumberFormat="1" applyFont="1" applyBorder="1"/>
    <xf numFmtId="3" fontId="3" fillId="0" borderId="6" xfId="0" applyNumberFormat="1" applyFont="1" applyBorder="1" applyAlignment="1">
      <alignment horizontal="right"/>
    </xf>
    <xf numFmtId="170" fontId="4" fillId="2" borderId="2" xfId="2" applyNumberFormat="1" applyFont="1" applyFill="1" applyBorder="1" applyAlignment="1">
      <alignment horizontal="right" vertical="center" wrapText="1"/>
    </xf>
    <xf numFmtId="172" fontId="4" fillId="2" borderId="2" xfId="67"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0" fontId="2" fillId="2" borderId="2" xfId="2" applyNumberFormat="1" applyFont="1" applyFill="1" applyBorder="1" applyAlignment="1">
      <alignment horizontal="right" vertical="center" wrapText="1"/>
    </xf>
    <xf numFmtId="172"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left" vertical="center" wrapText="1"/>
    </xf>
    <xf numFmtId="172" fontId="4" fillId="2" borderId="2" xfId="67"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1" fontId="4" fillId="2" borderId="2" xfId="2" applyNumberFormat="1" applyFont="1" applyFill="1" applyBorder="1" applyAlignment="1">
      <alignment horizontal="center" vertical="center" wrapText="1"/>
    </xf>
    <xf numFmtId="171"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0" fontId="4" fillId="2" borderId="1" xfId="2" applyNumberFormat="1" applyFont="1" applyFill="1" applyBorder="1" applyAlignment="1">
      <alignment horizontal="center" vertical="center" wrapText="1"/>
    </xf>
    <xf numFmtId="167" fontId="2" fillId="2" borderId="7" xfId="17" applyNumberFormat="1" applyFont="1" applyFill="1" applyBorder="1" applyAlignment="1">
      <alignment horizontal="right" vertical="center" wrapText="1"/>
    </xf>
    <xf numFmtId="172" fontId="21" fillId="0" borderId="2" xfId="67" applyNumberFormat="1" applyFont="1" applyFill="1" applyBorder="1" applyAlignment="1">
      <alignment horizontal="center" vertical="center" wrapText="1"/>
    </xf>
    <xf numFmtId="167" fontId="4" fillId="0" borderId="2" xfId="2" applyNumberFormat="1" applyFont="1" applyFill="1" applyBorder="1" applyAlignment="1">
      <alignment horizontal="right" vertical="center" wrapText="1"/>
    </xf>
    <xf numFmtId="167" fontId="2" fillId="0" borderId="2" xfId="2" applyNumberFormat="1" applyFont="1" applyFill="1" applyBorder="1" applyAlignment="1">
      <alignment horizontal="right" vertical="center" wrapText="1"/>
    </xf>
    <xf numFmtId="173" fontId="4" fillId="0" borderId="0" xfId="2" applyNumberFormat="1" applyFont="1" applyFill="1" applyBorder="1" applyAlignment="1">
      <alignment vertical="center"/>
    </xf>
    <xf numFmtId="173" fontId="2" fillId="0" borderId="0" xfId="2" applyNumberFormat="1" applyFont="1" applyFill="1" applyAlignment="1">
      <alignment vertical="center"/>
    </xf>
    <xf numFmtId="4" fontId="4" fillId="0" borderId="2" xfId="2" applyNumberFormat="1" applyFont="1" applyFill="1" applyBorder="1" applyAlignment="1">
      <alignment horizontal="right" vertical="center" wrapText="1"/>
    </xf>
    <xf numFmtId="170" fontId="4" fillId="0" borderId="0" xfId="2" applyNumberFormat="1" applyFont="1" applyFill="1" applyBorder="1" applyAlignment="1">
      <alignment horizontal="right" vertical="center"/>
    </xf>
    <xf numFmtId="173" fontId="28" fillId="0" borderId="0" xfId="2" applyNumberFormat="1" applyFont="1" applyFill="1" applyBorder="1" applyAlignment="1">
      <alignment horizontal="right" vertical="center"/>
    </xf>
    <xf numFmtId="170" fontId="4" fillId="0" borderId="2" xfId="2" applyNumberFormat="1" applyFont="1" applyFill="1" applyBorder="1" applyAlignment="1">
      <alignment horizontal="center" vertical="center" wrapText="1"/>
    </xf>
    <xf numFmtId="173" fontId="4" fillId="0" borderId="2" xfId="2"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167" fontId="20" fillId="0" borderId="2" xfId="0" applyNumberFormat="1" applyFont="1" applyFill="1" applyBorder="1" applyAlignment="1">
      <alignment horizontal="right" vertical="center" wrapText="1"/>
    </xf>
    <xf numFmtId="0" fontId="20" fillId="0" borderId="2"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19" fillId="0" borderId="2" xfId="0" quotePrefix="1" applyFont="1" applyFill="1" applyBorder="1" applyAlignment="1">
      <alignment horizontal="left" vertical="center" wrapText="1"/>
    </xf>
    <xf numFmtId="0" fontId="20" fillId="0" borderId="4" xfId="0" applyFont="1" applyFill="1" applyBorder="1" applyAlignment="1">
      <alignment vertical="center" wrapText="1"/>
    </xf>
    <xf numFmtId="0" fontId="19" fillId="0" borderId="4" xfId="0" quotePrefix="1" applyFont="1" applyFill="1" applyBorder="1" applyAlignment="1">
      <alignment horizontal="left" vertical="center" wrapText="1"/>
    </xf>
    <xf numFmtId="0" fontId="20" fillId="0" borderId="4" xfId="0" applyFont="1" applyFill="1" applyBorder="1" applyAlignment="1">
      <alignment horizontal="center" vertical="center" wrapText="1"/>
    </xf>
    <xf numFmtId="0" fontId="19" fillId="0" borderId="2" xfId="0" applyFont="1" applyFill="1" applyBorder="1" applyAlignment="1">
      <alignment vertical="center" wrapText="1"/>
    </xf>
    <xf numFmtId="0" fontId="2" fillId="0" borderId="2" xfId="67" applyNumberFormat="1" applyFont="1" applyFill="1" applyBorder="1" applyAlignment="1">
      <alignment horizontal="right" vertical="center" wrapText="1"/>
    </xf>
    <xf numFmtId="0" fontId="4" fillId="0" borderId="2" xfId="2" applyNumberFormat="1" applyFont="1" applyFill="1" applyBorder="1" applyAlignment="1">
      <alignment horizontal="right" vertical="center" wrapText="1"/>
    </xf>
    <xf numFmtId="3" fontId="2" fillId="0" borderId="0" xfId="0" applyNumberFormat="1" applyFont="1" applyFill="1" applyAlignment="1">
      <alignment vertical="center"/>
    </xf>
    <xf numFmtId="3" fontId="15" fillId="0" borderId="0" xfId="0" applyNumberFormat="1" applyFont="1" applyFill="1" applyAlignment="1">
      <alignment horizontal="center" vertical="center"/>
    </xf>
    <xf numFmtId="173" fontId="27" fillId="0" borderId="0" xfId="0" applyNumberFormat="1" applyFont="1" applyFill="1" applyAlignment="1">
      <alignment horizontal="right" vertical="center"/>
    </xf>
    <xf numFmtId="173" fontId="15" fillId="0" borderId="0" xfId="0" applyNumberFormat="1" applyFont="1" applyFill="1" applyAlignment="1">
      <alignment horizontal="center" vertical="center"/>
    </xf>
    <xf numFmtId="0" fontId="4" fillId="0" borderId="2" xfId="22" applyFont="1" applyFill="1" applyBorder="1" applyAlignment="1">
      <alignment horizontal="center" vertical="center" wrapText="1"/>
    </xf>
    <xf numFmtId="174" fontId="2" fillId="0" borderId="0" xfId="0" applyNumberFormat="1" applyFont="1" applyFill="1" applyAlignment="1">
      <alignment vertical="center"/>
    </xf>
    <xf numFmtId="3" fontId="4" fillId="0" borderId="0" xfId="0" applyNumberFormat="1" applyFont="1" applyFill="1" applyAlignment="1">
      <alignment vertical="center"/>
    </xf>
    <xf numFmtId="0" fontId="2" fillId="0" borderId="2" xfId="22" quotePrefix="1" applyFont="1" applyFill="1" applyBorder="1" applyAlignment="1">
      <alignment horizontal="center" vertical="center" wrapText="1"/>
    </xf>
    <xf numFmtId="167" fontId="20" fillId="0" borderId="5" xfId="0" applyNumberFormat="1" applyFont="1" applyFill="1" applyBorder="1" applyAlignment="1">
      <alignment horizontal="right" vertical="center" wrapText="1"/>
    </xf>
    <xf numFmtId="167" fontId="18" fillId="0" borderId="2" xfId="0" applyNumberFormat="1" applyFont="1" applyFill="1" applyBorder="1" applyAlignment="1">
      <alignment horizontal="right" vertical="center" wrapText="1"/>
    </xf>
    <xf numFmtId="167" fontId="20" fillId="0" borderId="4" xfId="0" applyNumberFormat="1" applyFont="1" applyFill="1" applyBorder="1" applyAlignment="1">
      <alignment horizontal="right" vertical="center" wrapText="1"/>
    </xf>
    <xf numFmtId="3" fontId="2" fillId="0" borderId="0" xfId="0" applyNumberFormat="1" applyFont="1" applyFill="1" applyAlignment="1">
      <alignment horizontal="center" vertical="center"/>
    </xf>
    <xf numFmtId="170" fontId="4" fillId="0" borderId="2" xfId="2" applyNumberFormat="1" applyFont="1" applyFill="1" applyBorder="1" applyAlignment="1">
      <alignment horizontal="center" vertical="center" wrapText="1"/>
    </xf>
    <xf numFmtId="173" fontId="4" fillId="0" borderId="2" xfId="2" applyNumberFormat="1" applyFont="1" applyFill="1" applyBorder="1" applyAlignment="1">
      <alignment horizontal="center" vertical="center" wrapText="1"/>
    </xf>
    <xf numFmtId="3" fontId="15" fillId="0" borderId="0" xfId="0" applyNumberFormat="1" applyFont="1" applyFill="1" applyAlignment="1">
      <alignment horizontal="center" vertical="center"/>
    </xf>
    <xf numFmtId="3" fontId="2" fillId="3" borderId="0" xfId="0" applyNumberFormat="1" applyFont="1" applyFill="1" applyAlignment="1">
      <alignment vertical="center"/>
    </xf>
    <xf numFmtId="169" fontId="2" fillId="3" borderId="0" xfId="17" applyNumberFormat="1" applyFont="1" applyFill="1" applyAlignment="1">
      <alignment horizontal="center" vertical="center"/>
    </xf>
    <xf numFmtId="169" fontId="2" fillId="3" borderId="0" xfId="17" applyNumberFormat="1" applyFont="1" applyFill="1" applyAlignment="1">
      <alignment vertical="center"/>
    </xf>
    <xf numFmtId="170" fontId="4" fillId="3" borderId="0" xfId="13" applyNumberFormat="1" applyFont="1" applyFill="1" applyBorder="1" applyAlignment="1">
      <alignment vertical="center"/>
    </xf>
    <xf numFmtId="175" fontId="4" fillId="3" borderId="0" xfId="2" applyNumberFormat="1" applyFont="1" applyFill="1" applyBorder="1" applyAlignment="1">
      <alignment vertical="center"/>
    </xf>
    <xf numFmtId="169" fontId="4" fillId="3" borderId="0" xfId="17" applyNumberFormat="1" applyFont="1" applyFill="1" applyBorder="1" applyAlignment="1">
      <alignment vertical="center"/>
    </xf>
    <xf numFmtId="170" fontId="4" fillId="3" borderId="2" xfId="13" applyNumberFormat="1" applyFont="1" applyFill="1" applyBorder="1" applyAlignment="1">
      <alignment horizontal="center" vertical="center" wrapText="1"/>
    </xf>
    <xf numFmtId="0" fontId="4" fillId="3" borderId="2" xfId="22" applyFont="1" applyFill="1" applyBorder="1" applyAlignment="1">
      <alignment horizontal="center" vertical="center" wrapText="1"/>
    </xf>
    <xf numFmtId="176" fontId="4" fillId="3" borderId="2" xfId="2" applyNumberFormat="1" applyFont="1" applyFill="1" applyBorder="1" applyAlignment="1">
      <alignment horizontal="right" vertical="center" wrapText="1"/>
    </xf>
    <xf numFmtId="170" fontId="4" fillId="3" borderId="2" xfId="13" applyNumberFormat="1" applyFont="1" applyFill="1" applyBorder="1" applyAlignment="1">
      <alignment horizontal="right" vertical="center" wrapText="1"/>
    </xf>
    <xf numFmtId="175" fontId="4" fillId="3" borderId="2" xfId="2" applyNumberFormat="1" applyFont="1" applyFill="1" applyBorder="1" applyAlignment="1">
      <alignment horizontal="right" vertical="center" wrapText="1"/>
    </xf>
    <xf numFmtId="9" fontId="4" fillId="3" borderId="2" xfId="67" applyFont="1" applyFill="1" applyBorder="1" applyAlignment="1">
      <alignment horizontal="right" vertical="center" wrapText="1"/>
    </xf>
    <xf numFmtId="4" fontId="4" fillId="3" borderId="2" xfId="13" applyNumberFormat="1" applyFont="1" applyFill="1" applyBorder="1" applyAlignment="1">
      <alignment horizontal="right" vertical="center" wrapText="1"/>
    </xf>
    <xf numFmtId="174" fontId="2" fillId="3" borderId="0" xfId="0" applyNumberFormat="1" applyFont="1" applyFill="1" applyAlignment="1">
      <alignment vertical="center"/>
    </xf>
    <xf numFmtId="3" fontId="4" fillId="3" borderId="0" xfId="0" applyNumberFormat="1" applyFont="1" applyFill="1" applyAlignment="1">
      <alignment vertical="center"/>
    </xf>
    <xf numFmtId="0" fontId="4" fillId="0" borderId="2" xfId="22" applyFont="1" applyFill="1" applyBorder="1" applyAlignment="1">
      <alignment vertical="center" wrapText="1"/>
    </xf>
    <xf numFmtId="172" fontId="4" fillId="3" borderId="2" xfId="67" applyNumberFormat="1" applyFont="1" applyFill="1" applyBorder="1" applyAlignment="1">
      <alignment horizontal="right" vertical="center" wrapText="1"/>
    </xf>
    <xf numFmtId="167" fontId="4" fillId="3" borderId="2" xfId="13" applyNumberFormat="1" applyFont="1" applyFill="1" applyBorder="1" applyAlignment="1">
      <alignment horizontal="right" vertical="center" wrapText="1"/>
    </xf>
    <xf numFmtId="0" fontId="2" fillId="0" borderId="2" xfId="22" applyFont="1" applyFill="1" applyBorder="1" applyAlignment="1">
      <alignment vertical="center" wrapText="1"/>
    </xf>
    <xf numFmtId="170" fontId="2" fillId="3" borderId="2" xfId="13" applyNumberFormat="1" applyFont="1" applyFill="1" applyBorder="1" applyAlignment="1">
      <alignment horizontal="right" vertical="center" wrapText="1"/>
    </xf>
    <xf numFmtId="43" fontId="20" fillId="3" borderId="2" xfId="2" applyFont="1" applyFill="1" applyBorder="1" applyAlignment="1">
      <alignment horizontal="right" vertical="center" wrapText="1"/>
    </xf>
    <xf numFmtId="167" fontId="20" fillId="3" borderId="2" xfId="0" applyNumberFormat="1" applyFont="1" applyFill="1" applyBorder="1" applyAlignment="1">
      <alignment horizontal="right" vertical="center" wrapText="1"/>
    </xf>
    <xf numFmtId="175" fontId="2" fillId="3" borderId="2" xfId="2" applyNumberFormat="1" applyFont="1" applyFill="1" applyBorder="1" applyAlignment="1">
      <alignment horizontal="right" vertical="center" wrapText="1"/>
    </xf>
    <xf numFmtId="172" fontId="2" fillId="3" borderId="2" xfId="67" applyNumberFormat="1" applyFont="1" applyFill="1" applyBorder="1" applyAlignment="1">
      <alignment horizontal="right" vertical="center" wrapText="1"/>
    </xf>
    <xf numFmtId="9" fontId="2" fillId="3" borderId="2" xfId="67" applyFont="1" applyFill="1" applyBorder="1" applyAlignment="1">
      <alignment horizontal="right" vertical="center" wrapText="1"/>
    </xf>
    <xf numFmtId="172" fontId="21" fillId="3" borderId="2" xfId="67"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4" fillId="0" borderId="2" xfId="22" quotePrefix="1" applyFont="1" applyFill="1" applyBorder="1" applyAlignment="1">
      <alignment horizontal="center" vertical="center" wrapText="1"/>
    </xf>
    <xf numFmtId="43" fontId="4" fillId="3" borderId="2" xfId="13" applyNumberFormat="1" applyFont="1" applyFill="1" applyBorder="1" applyAlignment="1">
      <alignment horizontal="right" vertical="center" wrapText="1"/>
    </xf>
    <xf numFmtId="172" fontId="28" fillId="3" borderId="2" xfId="67" applyNumberFormat="1" applyFont="1" applyFill="1" applyBorder="1" applyAlignment="1">
      <alignment horizontal="center" vertical="center" wrapText="1"/>
    </xf>
    <xf numFmtId="0" fontId="2" fillId="0" borderId="2" xfId="22" applyFont="1" applyFill="1" applyBorder="1" applyAlignment="1">
      <alignment horizontal="center" vertical="center" wrapText="1"/>
    </xf>
    <xf numFmtId="43" fontId="2" fillId="3" borderId="2" xfId="13" applyNumberFormat="1" applyFont="1" applyFill="1" applyBorder="1" applyAlignment="1">
      <alignment horizontal="right" vertical="center" wrapText="1"/>
    </xf>
    <xf numFmtId="167" fontId="2" fillId="3" borderId="2" xfId="13" applyNumberFormat="1" applyFont="1" applyFill="1" applyBorder="1" applyAlignment="1">
      <alignment horizontal="right" vertical="center" wrapText="1"/>
    </xf>
    <xf numFmtId="0" fontId="18" fillId="3" borderId="2" xfId="0" applyFont="1" applyFill="1" applyBorder="1" applyAlignment="1">
      <alignment horizontal="center" vertical="center" wrapText="1"/>
    </xf>
    <xf numFmtId="3" fontId="2" fillId="3" borderId="0" xfId="0" applyNumberFormat="1" applyFont="1" applyFill="1" applyAlignment="1">
      <alignment horizontal="center" vertical="center"/>
    </xf>
    <xf numFmtId="170" fontId="2" fillId="3" borderId="0" xfId="13" applyNumberFormat="1" applyFont="1" applyFill="1" applyAlignment="1">
      <alignment vertical="center"/>
    </xf>
    <xf numFmtId="175" fontId="2" fillId="3" borderId="0" xfId="2" applyNumberFormat="1" applyFont="1" applyFill="1" applyAlignment="1">
      <alignment vertical="center"/>
    </xf>
    <xf numFmtId="9" fontId="2" fillId="3" borderId="0" xfId="67" applyFont="1" applyFill="1" applyAlignment="1">
      <alignment vertical="center"/>
    </xf>
    <xf numFmtId="172" fontId="13" fillId="3" borderId="0" xfId="67" applyNumberFormat="1" applyFont="1" applyFill="1" applyAlignment="1">
      <alignment horizontal="right" vertical="center"/>
    </xf>
    <xf numFmtId="172" fontId="2" fillId="3" borderId="0" xfId="67" applyNumberFormat="1" applyFont="1" applyFill="1" applyAlignment="1">
      <alignment vertical="center"/>
    </xf>
    <xf numFmtId="170" fontId="4" fillId="3" borderId="0" xfId="2" applyNumberFormat="1" applyFont="1" applyFill="1" applyBorder="1" applyAlignment="1">
      <alignment vertical="center"/>
    </xf>
    <xf numFmtId="43" fontId="3" fillId="3" borderId="6" xfId="2" applyFont="1" applyFill="1" applyBorder="1" applyAlignment="1">
      <alignment horizontal="center" vertical="center"/>
    </xf>
    <xf numFmtId="169" fontId="31" fillId="3" borderId="0" xfId="17" applyNumberFormat="1" applyFont="1" applyFill="1" applyAlignment="1">
      <alignment vertical="center"/>
    </xf>
    <xf numFmtId="169" fontId="29" fillId="3" borderId="0" xfId="17" applyNumberFormat="1" applyFont="1" applyFill="1" applyBorder="1" applyAlignment="1">
      <alignment vertical="center"/>
    </xf>
    <xf numFmtId="170" fontId="4" fillId="3" borderId="2" xfId="2" applyNumberFormat="1" applyFont="1" applyFill="1" applyBorder="1" applyAlignment="1">
      <alignment horizontal="center" vertical="center" wrapText="1"/>
    </xf>
    <xf numFmtId="170" fontId="4" fillId="3" borderId="2" xfId="2" applyNumberFormat="1" applyFont="1" applyFill="1" applyBorder="1" applyAlignment="1">
      <alignment horizontal="right" vertical="center" wrapText="1"/>
    </xf>
    <xf numFmtId="4" fontId="4" fillId="3" borderId="2" xfId="2" applyNumberFormat="1" applyFont="1" applyFill="1" applyBorder="1" applyAlignment="1">
      <alignment horizontal="right" vertical="center" wrapText="1"/>
    </xf>
    <xf numFmtId="174" fontId="31" fillId="3" borderId="0" xfId="0" applyNumberFormat="1" applyFont="1" applyFill="1" applyAlignment="1">
      <alignment vertical="center"/>
    </xf>
    <xf numFmtId="3" fontId="29" fillId="3" borderId="0" xfId="0" applyNumberFormat="1" applyFont="1" applyFill="1" applyAlignment="1">
      <alignment vertical="center"/>
    </xf>
    <xf numFmtId="0" fontId="4" fillId="3" borderId="2" xfId="22" applyFont="1" applyFill="1" applyBorder="1" applyAlignment="1">
      <alignment vertical="center" wrapText="1"/>
    </xf>
    <xf numFmtId="167" fontId="4" fillId="3" borderId="2" xfId="2" applyNumberFormat="1" applyFont="1" applyFill="1" applyBorder="1" applyAlignment="1">
      <alignment horizontal="right" vertical="center" wrapText="1"/>
    </xf>
    <xf numFmtId="0" fontId="2" fillId="3" borderId="2" xfId="22" quotePrefix="1" applyFont="1" applyFill="1" applyBorder="1" applyAlignment="1">
      <alignment horizontal="center" vertical="center" wrapText="1"/>
    </xf>
    <xf numFmtId="0" fontId="2" fillId="3" borderId="2" xfId="22" applyFont="1" applyFill="1" applyBorder="1" applyAlignment="1">
      <alignment vertical="center" wrapText="1"/>
    </xf>
    <xf numFmtId="170" fontId="2" fillId="3" borderId="2" xfId="2" applyNumberFormat="1" applyFont="1" applyFill="1" applyBorder="1" applyAlignment="1">
      <alignment horizontal="right" vertical="center" wrapText="1"/>
    </xf>
    <xf numFmtId="3" fontId="31" fillId="3" borderId="0" xfId="0" applyNumberFormat="1" applyFont="1" applyFill="1" applyAlignment="1">
      <alignment vertical="center"/>
    </xf>
    <xf numFmtId="43" fontId="32" fillId="3" borderId="2" xfId="2" applyNumberFormat="1" applyFont="1" applyFill="1" applyBorder="1" applyAlignment="1">
      <alignment horizontal="right" vertical="center" wrapText="1"/>
    </xf>
    <xf numFmtId="167" fontId="2" fillId="3" borderId="2" xfId="2" applyNumberFormat="1" applyFont="1" applyFill="1" applyBorder="1" applyAlignment="1">
      <alignment horizontal="right" vertical="center" wrapText="1"/>
    </xf>
    <xf numFmtId="0" fontId="4" fillId="3" borderId="2" xfId="22" quotePrefix="1" applyFont="1" applyFill="1" applyBorder="1" applyAlignment="1">
      <alignment horizontal="center" vertical="center" wrapText="1"/>
    </xf>
    <xf numFmtId="43" fontId="33" fillId="3" borderId="2" xfId="2" applyNumberFormat="1" applyFont="1" applyFill="1" applyBorder="1" applyAlignment="1">
      <alignment horizontal="right" vertical="center" wrapText="1"/>
    </xf>
    <xf numFmtId="167" fontId="18" fillId="3" borderId="2" xfId="0" applyNumberFormat="1" applyFont="1" applyFill="1" applyBorder="1" applyAlignment="1">
      <alignment horizontal="right" vertical="center" wrapText="1"/>
    </xf>
    <xf numFmtId="0" fontId="4" fillId="3" borderId="3" xfId="22" applyFont="1" applyFill="1" applyBorder="1" applyAlignment="1">
      <alignment vertical="center" wrapText="1"/>
    </xf>
    <xf numFmtId="0" fontId="2" fillId="3" borderId="2" xfId="22" applyFont="1" applyFill="1" applyBorder="1" applyAlignment="1">
      <alignment horizontal="center" vertical="center" wrapText="1"/>
    </xf>
    <xf numFmtId="167" fontId="20" fillId="3" borderId="5" xfId="0" applyNumberFormat="1" applyFont="1" applyFill="1" applyBorder="1" applyAlignment="1">
      <alignment horizontal="right" vertical="center" wrapText="1"/>
    </xf>
    <xf numFmtId="170" fontId="2" fillId="3" borderId="4" xfId="2" applyNumberFormat="1" applyFont="1" applyFill="1" applyBorder="1" applyAlignment="1">
      <alignment horizontal="right" vertical="center" wrapText="1"/>
    </xf>
    <xf numFmtId="0" fontId="20" fillId="3" borderId="4" xfId="0" applyFont="1" applyFill="1" applyBorder="1" applyAlignment="1">
      <alignment horizontal="center" vertical="center" wrapText="1"/>
    </xf>
    <xf numFmtId="170" fontId="2" fillId="3" borderId="0" xfId="2" applyNumberFormat="1" applyFont="1" applyFill="1" applyAlignment="1">
      <alignment vertical="center"/>
    </xf>
    <xf numFmtId="167" fontId="3" fillId="0" borderId="2" xfId="2" applyNumberFormat="1" applyFont="1" applyFill="1" applyBorder="1" applyAlignment="1">
      <alignment horizontal="right" vertical="center" wrapText="1"/>
    </xf>
    <xf numFmtId="170" fontId="4" fillId="0" borderId="8" xfId="2" applyNumberFormat="1" applyFont="1" applyFill="1" applyBorder="1" applyAlignment="1">
      <alignment horizontal="center" vertical="center" wrapText="1"/>
    </xf>
    <xf numFmtId="170" fontId="4" fillId="0" borderId="9" xfId="2" applyNumberFormat="1" applyFont="1" applyFill="1" applyBorder="1" applyAlignment="1">
      <alignment horizontal="center" vertical="center" wrapText="1"/>
    </xf>
    <xf numFmtId="170" fontId="4" fillId="0" borderId="10"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0" fontId="4" fillId="0" borderId="4" xfId="2" applyNumberFormat="1" applyFont="1" applyFill="1" applyBorder="1" applyAlignment="1">
      <alignment horizontal="center" vertical="center" wrapText="1"/>
    </xf>
    <xf numFmtId="170" fontId="4" fillId="0" borderId="1" xfId="2"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0" fontId="4" fillId="0" borderId="2" xfId="2" applyNumberFormat="1" applyFont="1" applyFill="1" applyBorder="1" applyAlignment="1">
      <alignment horizontal="center" vertical="center" wrapText="1"/>
    </xf>
    <xf numFmtId="170" fontId="4" fillId="0" borderId="5" xfId="2" applyNumberFormat="1" applyFont="1" applyFill="1" applyBorder="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center" vertical="center" wrapText="1"/>
    </xf>
    <xf numFmtId="0" fontId="19" fillId="0" borderId="0" xfId="24" applyFont="1" applyAlignment="1">
      <alignment horizontal="center"/>
    </xf>
    <xf numFmtId="0" fontId="19" fillId="0" borderId="6" xfId="24" applyFont="1" applyBorder="1" applyAlignment="1">
      <alignment horizontal="right"/>
    </xf>
    <xf numFmtId="0" fontId="18" fillId="0" borderId="4"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8" fillId="0" borderId="2" xfId="24" applyFont="1" applyBorder="1" applyAlignment="1">
      <alignment horizontal="center" vertical="center" wrapText="1"/>
    </xf>
    <xf numFmtId="0" fontId="18" fillId="0" borderId="11"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13" xfId="24" applyFont="1" applyBorder="1" applyAlignment="1">
      <alignment horizontal="center" vertical="center" wrapText="1"/>
    </xf>
    <xf numFmtId="0" fontId="18" fillId="0" borderId="16" xfId="24" applyFont="1" applyBorder="1" applyAlignment="1">
      <alignment horizontal="center" vertical="center" wrapText="1"/>
    </xf>
    <xf numFmtId="0" fontId="18" fillId="0" borderId="17" xfId="24" applyFont="1" applyBorder="1" applyAlignment="1">
      <alignment horizontal="center" vertical="center" wrapText="1"/>
    </xf>
    <xf numFmtId="0" fontId="18" fillId="0" borderId="8" xfId="24" applyFont="1" applyBorder="1" applyAlignment="1">
      <alignment horizontal="center" vertical="center" wrapText="1"/>
    </xf>
    <xf numFmtId="0" fontId="18" fillId="0" borderId="10" xfId="24" applyFont="1" applyBorder="1" applyAlignment="1">
      <alignment horizontal="center" vertical="center" wrapText="1"/>
    </xf>
    <xf numFmtId="0" fontId="18" fillId="0" borderId="14" xfId="24" applyFont="1" applyBorder="1" applyAlignment="1">
      <alignment horizontal="center" vertical="center" wrapText="1"/>
    </xf>
    <xf numFmtId="0" fontId="18" fillId="0" borderId="6" xfId="24" applyFont="1" applyBorder="1" applyAlignment="1">
      <alignment horizontal="center" vertical="center" wrapText="1"/>
    </xf>
    <xf numFmtId="0" fontId="18" fillId="0" borderId="15" xfId="24" applyFont="1" applyBorder="1" applyAlignment="1">
      <alignment horizontal="center" vertical="center" wrapText="1"/>
    </xf>
    <xf numFmtId="0" fontId="18" fillId="0" borderId="9" xfId="24" applyFont="1" applyBorder="1" applyAlignment="1">
      <alignment horizontal="center" vertical="center" wrapText="1"/>
    </xf>
    <xf numFmtId="173" fontId="4" fillId="0" borderId="2" xfId="2" applyNumberFormat="1" applyFont="1" applyFill="1" applyBorder="1" applyAlignment="1">
      <alignment horizontal="center" vertical="center" wrapText="1"/>
    </xf>
    <xf numFmtId="169" fontId="4" fillId="0" borderId="2" xfId="17" applyNumberFormat="1" applyFont="1" applyFill="1" applyBorder="1" applyAlignment="1">
      <alignment horizontal="center" vertical="center"/>
    </xf>
    <xf numFmtId="170" fontId="4" fillId="0" borderId="11" xfId="2" applyNumberFormat="1" applyFont="1" applyFill="1" applyBorder="1" applyAlignment="1">
      <alignment horizontal="center" vertical="center" wrapText="1"/>
    </xf>
    <xf numFmtId="170" fontId="4" fillId="0" borderId="12" xfId="2" applyNumberFormat="1" applyFont="1" applyFill="1" applyBorder="1" applyAlignment="1">
      <alignment horizontal="center" vertical="center" wrapText="1"/>
    </xf>
    <xf numFmtId="170" fontId="4" fillId="0" borderId="13" xfId="2" applyNumberFormat="1" applyFont="1" applyFill="1" applyBorder="1" applyAlignment="1">
      <alignment horizontal="center" vertical="center" wrapText="1"/>
    </xf>
    <xf numFmtId="172" fontId="4" fillId="0" borderId="4" xfId="67" applyNumberFormat="1" applyFont="1" applyFill="1" applyBorder="1" applyAlignment="1">
      <alignment horizontal="center" vertical="center" wrapText="1"/>
    </xf>
    <xf numFmtId="172" fontId="4" fillId="0" borderId="5" xfId="67" applyNumberFormat="1" applyFont="1" applyFill="1" applyBorder="1" applyAlignment="1">
      <alignment horizontal="center" vertical="center" wrapText="1"/>
    </xf>
    <xf numFmtId="170" fontId="22" fillId="0" borderId="0" xfId="2" applyNumberFormat="1" applyFont="1" applyFill="1" applyAlignment="1">
      <alignment horizontal="center" vertical="center"/>
    </xf>
    <xf numFmtId="3" fontId="4" fillId="0" borderId="0" xfId="0" applyNumberFormat="1" applyFont="1" applyFill="1" applyAlignment="1">
      <alignment horizontal="center" vertical="center"/>
    </xf>
    <xf numFmtId="3" fontId="15" fillId="0" borderId="0" xfId="0" applyNumberFormat="1" applyFont="1" applyFill="1" applyAlignment="1">
      <alignment horizontal="center" vertical="center"/>
    </xf>
    <xf numFmtId="43" fontId="4" fillId="0" borderId="6" xfId="2" applyFont="1" applyFill="1" applyBorder="1" applyAlignment="1">
      <alignment horizontal="center" vertical="center"/>
    </xf>
    <xf numFmtId="43" fontId="3" fillId="0" borderId="6" xfId="2" applyFont="1" applyFill="1" applyBorder="1" applyAlignment="1">
      <alignment horizontal="center" vertical="center"/>
    </xf>
    <xf numFmtId="3" fontId="4" fillId="0" borderId="2" xfId="0" applyNumberFormat="1" applyFont="1" applyFill="1" applyBorder="1" applyAlignment="1">
      <alignment horizontal="center" vertical="center"/>
    </xf>
    <xf numFmtId="171" fontId="4" fillId="2" borderId="2" xfId="2" applyNumberFormat="1" applyFont="1" applyFill="1" applyBorder="1" applyAlignment="1">
      <alignment horizontal="center" vertical="center" wrapText="1"/>
    </xf>
    <xf numFmtId="170" fontId="4" fillId="2" borderId="4" xfId="2" applyNumberFormat="1" applyFont="1" applyFill="1" applyBorder="1" applyAlignment="1">
      <alignment horizontal="center" vertical="center" wrapText="1"/>
    </xf>
    <xf numFmtId="170" fontId="4" fillId="2" borderId="5" xfId="2" applyNumberFormat="1" applyFont="1" applyFill="1" applyBorder="1" applyAlignment="1">
      <alignment horizontal="center" vertical="center" wrapText="1"/>
    </xf>
    <xf numFmtId="170" fontId="4" fillId="2" borderId="1" xfId="2" applyNumberFormat="1" applyFont="1" applyFill="1" applyBorder="1" applyAlignment="1">
      <alignment horizontal="center" vertical="center" wrapText="1"/>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22" fillId="0" borderId="0" xfId="0" applyNumberFormat="1" applyFont="1" applyAlignment="1">
      <alignment horizontal="center"/>
    </xf>
    <xf numFmtId="172" fontId="4" fillId="2" borderId="2" xfId="67" applyNumberFormat="1" applyFont="1" applyFill="1" applyBorder="1" applyAlignment="1">
      <alignment horizontal="center" vertical="center" wrapText="1"/>
    </xf>
    <xf numFmtId="169" fontId="15" fillId="0" borderId="0" xfId="17" applyNumberFormat="1" applyFont="1" applyFill="1" applyAlignment="1">
      <alignment horizontal="center" vertical="center"/>
    </xf>
    <xf numFmtId="9" fontId="4" fillId="2" borderId="4" xfId="67" applyFont="1" applyFill="1" applyBorder="1" applyAlignment="1">
      <alignment horizontal="center" vertical="center" wrapText="1"/>
    </xf>
    <xf numFmtId="9" fontId="4" fillId="2" borderId="5" xfId="67" applyFont="1" applyFill="1" applyBorder="1" applyAlignment="1">
      <alignment horizontal="center" vertical="center" wrapText="1"/>
    </xf>
    <xf numFmtId="9" fontId="4" fillId="2" borderId="1" xfId="67"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3" fontId="14" fillId="0" borderId="0" xfId="0" applyNumberFormat="1" applyFont="1" applyAlignment="1">
      <alignment horizontal="center"/>
    </xf>
    <xf numFmtId="3" fontId="15" fillId="0" borderId="0" xfId="0" applyNumberFormat="1" applyFont="1" applyAlignment="1">
      <alignment horizontal="center"/>
    </xf>
    <xf numFmtId="172" fontId="4" fillId="2" borderId="4" xfId="67" applyNumberFormat="1" applyFont="1" applyFill="1" applyBorder="1" applyAlignment="1">
      <alignment horizontal="center" vertical="center" wrapText="1"/>
    </xf>
    <xf numFmtId="172" fontId="4" fillId="2" borderId="5" xfId="67" applyNumberFormat="1" applyFont="1" applyFill="1" applyBorder="1" applyAlignment="1">
      <alignment horizontal="center" vertical="center" wrapText="1"/>
    </xf>
    <xf numFmtId="170" fontId="4" fillId="2" borderId="8" xfId="2" applyNumberFormat="1" applyFont="1" applyFill="1" applyBorder="1" applyAlignment="1">
      <alignment horizontal="center" vertical="center" wrapText="1"/>
    </xf>
    <xf numFmtId="170" fontId="4" fillId="2" borderId="10" xfId="2" applyNumberFormat="1" applyFont="1" applyFill="1" applyBorder="1" applyAlignment="1">
      <alignment horizontal="center" vertical="center" wrapText="1"/>
    </xf>
    <xf numFmtId="170" fontId="4" fillId="2" borderId="9" xfId="2" applyNumberFormat="1" applyFont="1" applyFill="1" applyBorder="1" applyAlignment="1">
      <alignment horizontal="center" vertical="center" wrapText="1"/>
    </xf>
    <xf numFmtId="170" fontId="4" fillId="3" borderId="4" xfId="13" applyNumberFormat="1" applyFont="1" applyFill="1" applyBorder="1" applyAlignment="1">
      <alignment horizontal="center" vertical="center" wrapText="1"/>
    </xf>
    <xf numFmtId="170" fontId="4" fillId="3" borderId="5" xfId="13" applyNumberFormat="1" applyFont="1" applyFill="1" applyBorder="1" applyAlignment="1">
      <alignment horizontal="center" vertical="center" wrapText="1"/>
    </xf>
    <xf numFmtId="170" fontId="4" fillId="3" borderId="1" xfId="13" applyNumberFormat="1" applyFont="1" applyFill="1" applyBorder="1" applyAlignment="1">
      <alignment horizontal="center" vertical="center" wrapText="1"/>
    </xf>
    <xf numFmtId="172" fontId="4" fillId="3" borderId="4" xfId="67" applyNumberFormat="1" applyFont="1" applyFill="1" applyBorder="1" applyAlignment="1">
      <alignment horizontal="center" vertical="center" wrapText="1"/>
    </xf>
    <xf numFmtId="172" fontId="4" fillId="3" borderId="5" xfId="67" applyNumberFormat="1" applyFont="1" applyFill="1" applyBorder="1" applyAlignment="1">
      <alignment horizontal="center" vertical="center" wrapText="1"/>
    </xf>
    <xf numFmtId="172" fontId="4" fillId="3" borderId="1" xfId="67" applyNumberFormat="1" applyFont="1" applyFill="1" applyBorder="1" applyAlignment="1">
      <alignment horizontal="center" vertical="center" wrapText="1"/>
    </xf>
    <xf numFmtId="169" fontId="4" fillId="3" borderId="8" xfId="17" applyNumberFormat="1" applyFont="1" applyFill="1" applyBorder="1" applyAlignment="1">
      <alignment horizontal="center" vertical="center"/>
    </xf>
    <xf numFmtId="169" fontId="4" fillId="3" borderId="10" xfId="17" applyNumberFormat="1" applyFont="1" applyFill="1" applyBorder="1" applyAlignment="1">
      <alignment horizontal="center" vertical="center"/>
    </xf>
    <xf numFmtId="170" fontId="4" fillId="3" borderId="8" xfId="13" applyNumberFormat="1" applyFont="1" applyFill="1" applyBorder="1" applyAlignment="1">
      <alignment horizontal="center" vertical="center" wrapText="1"/>
    </xf>
    <xf numFmtId="170" fontId="4" fillId="3" borderId="10" xfId="13" applyNumberFormat="1" applyFont="1" applyFill="1" applyBorder="1" applyAlignment="1">
      <alignment horizontal="center" vertical="center" wrapText="1"/>
    </xf>
    <xf numFmtId="173" fontId="4" fillId="3" borderId="4" xfId="13" applyNumberFormat="1" applyFont="1" applyFill="1" applyBorder="1" applyAlignment="1">
      <alignment horizontal="center" vertical="center" wrapText="1"/>
    </xf>
    <xf numFmtId="173" fontId="4" fillId="3" borderId="1" xfId="13" applyNumberFormat="1" applyFont="1" applyFill="1" applyBorder="1" applyAlignment="1">
      <alignment horizontal="center" vertical="center" wrapText="1"/>
    </xf>
    <xf numFmtId="175" fontId="4" fillId="3" borderId="11" xfId="2" applyNumberFormat="1" applyFont="1" applyFill="1" applyBorder="1" applyAlignment="1">
      <alignment horizontal="center" vertical="center" wrapText="1"/>
    </xf>
    <xf numFmtId="175" fontId="4" fillId="3" borderId="14" xfId="2" applyNumberFormat="1" applyFont="1" applyFill="1" applyBorder="1" applyAlignment="1">
      <alignment horizontal="center" vertical="center" wrapText="1"/>
    </xf>
    <xf numFmtId="170" fontId="4" fillId="3" borderId="2" xfId="13" applyNumberFormat="1" applyFont="1" applyFill="1" applyBorder="1" applyAlignment="1">
      <alignment horizontal="center" vertical="center" wrapText="1"/>
    </xf>
    <xf numFmtId="170" fontId="22" fillId="3" borderId="0" xfId="13" applyNumberFormat="1" applyFont="1" applyFill="1" applyAlignment="1">
      <alignment horizontal="center" vertical="center"/>
    </xf>
    <xf numFmtId="3" fontId="4" fillId="3" borderId="0" xfId="0" applyNumberFormat="1" applyFont="1" applyFill="1" applyAlignment="1">
      <alignment horizontal="center" vertical="center"/>
    </xf>
    <xf numFmtId="165" fontId="4" fillId="3" borderId="6" xfId="13" applyFont="1" applyFill="1" applyBorder="1" applyAlignment="1">
      <alignment horizontal="center" vertical="center"/>
    </xf>
    <xf numFmtId="165" fontId="3" fillId="3" borderId="6" xfId="13" applyFont="1" applyFill="1" applyBorder="1" applyAlignment="1">
      <alignment horizontal="center" vertical="center"/>
    </xf>
    <xf numFmtId="3" fontId="4" fillId="3" borderId="4" xfId="0" applyNumberFormat="1" applyFont="1" applyFill="1" applyBorder="1" applyAlignment="1">
      <alignment horizontal="center" vertical="center"/>
    </xf>
    <xf numFmtId="3" fontId="4" fillId="3" borderId="5"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170" fontId="4" fillId="3" borderId="9" xfId="13" applyNumberFormat="1" applyFont="1" applyFill="1" applyBorder="1" applyAlignment="1">
      <alignment horizontal="center" vertical="center" wrapText="1"/>
    </xf>
    <xf numFmtId="9" fontId="4" fillId="3" borderId="4" xfId="67" applyFont="1" applyFill="1" applyBorder="1" applyAlignment="1">
      <alignment horizontal="center" vertical="center" wrapText="1"/>
    </xf>
    <xf numFmtId="9" fontId="4" fillId="3" borderId="5" xfId="67" applyFont="1" applyFill="1" applyBorder="1" applyAlignment="1">
      <alignment horizontal="center" vertical="center" wrapText="1"/>
    </xf>
    <xf numFmtId="9" fontId="4" fillId="3" borderId="1" xfId="67" applyFont="1" applyFill="1" applyBorder="1" applyAlignment="1">
      <alignment horizontal="center" vertical="center" wrapText="1"/>
    </xf>
    <xf numFmtId="170" fontId="4" fillId="3" borderId="8" xfId="2" applyNumberFormat="1" applyFont="1" applyFill="1" applyBorder="1" applyAlignment="1">
      <alignment horizontal="center" vertical="center" wrapText="1"/>
    </xf>
    <xf numFmtId="170" fontId="4" fillId="3" borderId="10" xfId="2" applyNumberFormat="1" applyFont="1" applyFill="1" applyBorder="1" applyAlignment="1">
      <alignment horizontal="center" vertical="center" wrapText="1"/>
    </xf>
    <xf numFmtId="173" fontId="4" fillId="3" borderId="2" xfId="2" applyNumberFormat="1" applyFont="1" applyFill="1" applyBorder="1" applyAlignment="1">
      <alignment horizontal="center" vertical="center" wrapText="1"/>
    </xf>
    <xf numFmtId="170" fontId="4" fillId="3" borderId="4" xfId="2" applyNumberFormat="1" applyFont="1" applyFill="1" applyBorder="1" applyAlignment="1">
      <alignment horizontal="center" vertical="center" wrapText="1"/>
    </xf>
    <xf numFmtId="170" fontId="4" fillId="3" borderId="1" xfId="2" applyNumberFormat="1" applyFont="1" applyFill="1" applyBorder="1" applyAlignment="1">
      <alignment horizontal="center" vertical="center" wrapText="1"/>
    </xf>
    <xf numFmtId="170" fontId="22" fillId="3" borderId="0" xfId="2" applyNumberFormat="1" applyFont="1" applyFill="1" applyAlignment="1">
      <alignment horizontal="center" vertical="center"/>
    </xf>
    <xf numFmtId="43" fontId="4" fillId="3" borderId="6" xfId="2" applyFont="1" applyFill="1" applyBorder="1" applyAlignment="1">
      <alignment horizontal="center" vertical="center"/>
    </xf>
    <xf numFmtId="170" fontId="4" fillId="3" borderId="9" xfId="2" applyNumberFormat="1" applyFont="1" applyFill="1" applyBorder="1" applyAlignment="1">
      <alignment horizontal="center" vertical="center" wrapText="1"/>
    </xf>
  </cellXfs>
  <cellStyles count="72">
    <cellStyle name="_x000d__x000a_JournalTemplate=C:\COMFO\CTALK\JOURSTD.TPL_x000d__x000a_LbStateAddress=3 3 0 251 1 89 2 311_x000d__x000a_LbStateJou" xfId="1"/>
    <cellStyle name="Comma" xfId="2" builtinId="3"/>
    <cellStyle name="Comma [0] 2" xfId="3"/>
    <cellStyle name="Comma 10" xfId="4"/>
    <cellStyle name="Comma 10 2" xfId="5"/>
    <cellStyle name="Comma 10 3" xfId="6"/>
    <cellStyle name="Comma 10 3 2" xfId="7"/>
    <cellStyle name="Comma 11_88482_93673" xfId="8"/>
    <cellStyle name="Comma 2" xfId="9"/>
    <cellStyle name="Comma 2 3 3 2" xfId="10"/>
    <cellStyle name="Comma 3" xfId="11"/>
    <cellStyle name="Comma 3 2" xfId="12"/>
    <cellStyle name="Comma 4" xfId="13"/>
    <cellStyle name="Comma 6" xfId="14"/>
    <cellStyle name="Comma 6 2 3 2" xfId="15"/>
    <cellStyle name="Comma 6 2 3 2 2" xfId="16"/>
    <cellStyle name="Comma 70" xfId="17"/>
    <cellStyle name="Comma 9" xfId="18"/>
    <cellStyle name="Comma 9 2" xfId="19"/>
    <cellStyle name="Dấu phẩy 2 3" xfId="20"/>
    <cellStyle name="Dấu phẩy 5" xfId="21"/>
    <cellStyle name="Normal" xfId="0" builtinId="0"/>
    <cellStyle name="Normal 11" xfId="22"/>
    <cellStyle name="Normal 11 3 3" xfId="23"/>
    <cellStyle name="Normal 2" xfId="24"/>
    <cellStyle name="Normal 2 2 2" xfId="25"/>
    <cellStyle name="Normal 2 2 2 2" xfId="26"/>
    <cellStyle name="Normal 2 60" xfId="27"/>
    <cellStyle name="Normal 20" xfId="28"/>
    <cellStyle name="Normal 23" xfId="29"/>
    <cellStyle name="Normal 24" xfId="30"/>
    <cellStyle name="Normal 25" xfId="31"/>
    <cellStyle name="Normal 26" xfId="32"/>
    <cellStyle name="Normal 27" xfId="33"/>
    <cellStyle name="Normal 28" xfId="34"/>
    <cellStyle name="Normal 29" xfId="35"/>
    <cellStyle name="Normal 3" xfId="36"/>
    <cellStyle name="Normal 3 2 2 2" xfId="37"/>
    <cellStyle name="Normal 3 2 4" xfId="38"/>
    <cellStyle name="Normal 3 20" xfId="39"/>
    <cellStyle name="Normal 3 62" xfId="40"/>
    <cellStyle name="Normal 3 67" xfId="41"/>
    <cellStyle name="Normal 3 70" xfId="42"/>
    <cellStyle name="Normal 3 73" xfId="43"/>
    <cellStyle name="Normal 30" xfId="44"/>
    <cellStyle name="Normal 31" xfId="45"/>
    <cellStyle name="Normal 32" xfId="46"/>
    <cellStyle name="Normal 36" xfId="47"/>
    <cellStyle name="Normal 37" xfId="48"/>
    <cellStyle name="Normal 38" xfId="49"/>
    <cellStyle name="Normal 39" xfId="50"/>
    <cellStyle name="Normal 4" xfId="51"/>
    <cellStyle name="Normal 4 2" xfId="52"/>
    <cellStyle name="Normal 41" xfId="53"/>
    <cellStyle name="Normal 42" xfId="54"/>
    <cellStyle name="Normal 43" xfId="55"/>
    <cellStyle name="Normal 44" xfId="56"/>
    <cellStyle name="Normal 45" xfId="57"/>
    <cellStyle name="Normal 46" xfId="58"/>
    <cellStyle name="Normal 48" xfId="59"/>
    <cellStyle name="Normal 5" xfId="60"/>
    <cellStyle name="Normal 50" xfId="61"/>
    <cellStyle name="Normal 53" xfId="62"/>
    <cellStyle name="Normal 54" xfId="63"/>
    <cellStyle name="Normal 60" xfId="64"/>
    <cellStyle name="Normal 7 2" xfId="65"/>
    <cellStyle name="Normal_Bieu mau (CV )" xfId="66"/>
    <cellStyle name="Percent" xfId="67" builtinId="5"/>
    <cellStyle name="Percent 18" xfId="68"/>
    <cellStyle name="Percent 2 2" xfId="69"/>
    <cellStyle name="Percent 5 3 2" xfId="70"/>
    <cellStyle name="Phần trăm 2 2" xfId="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Documents\Zalo%20Received%20Files\K&#200;M%20BC%20TH&#193;NG%204-2025-2.%20PHU-LUC-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Zalo%20Received%20Files/K&#200;M%20BC%20TH&#193;NG%204-2025-2.%20PHU-LUC-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tổng hợp"/>
      <sheetName val="TH vốn ĐT"/>
      <sheetName val="Vốn ĐT"/>
      <sheetName val="PHỤ LỤC SỐ 02"/>
      <sheetName val="BIỂU SỐ 01"/>
      <sheetName val="BIỂU SỐ 02"/>
      <sheetName val="BIỂU SỐ 03"/>
      <sheetName val="NTM"/>
      <sheetName val="GNBV"/>
    </sheetNames>
    <sheetDataSet>
      <sheetData sheetId="0" refreshError="1"/>
      <sheetData sheetId="1" refreshError="1"/>
      <sheetData sheetId="2" refreshError="1"/>
      <sheetData sheetId="3" refreshError="1">
        <row r="6">
          <cell r="D6" t="str">
            <v>Nguồn năm 2025</v>
          </cell>
          <cell r="F6" t="str">
            <v>Nguồn năm trước chuyển sang</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tổng hợp"/>
      <sheetName val="TH vốn ĐT"/>
      <sheetName val="Vốn ĐT"/>
      <sheetName val="PHỤ LỤC SỐ 02"/>
      <sheetName val="BIỂU SỐ 01"/>
      <sheetName val="BIỂU SỐ 02"/>
      <sheetName val="BIỂU SỐ 03"/>
      <sheetName val="NTM"/>
      <sheetName val="GNBV"/>
    </sheetNames>
    <sheetDataSet>
      <sheetData sheetId="0" refreshError="1"/>
      <sheetData sheetId="1" refreshError="1"/>
      <sheetData sheetId="2" refreshError="1"/>
      <sheetData sheetId="3" refreshError="1">
        <row r="6">
          <cell r="D6" t="str">
            <v>Nguồn năm 2025</v>
          </cell>
          <cell r="F6" t="str">
            <v>Nguồn năm trước chuyển sang</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view="pageBreakPreview" zoomScale="60" zoomScaleNormal="100" workbookViewId="0">
      <selection activeCell="N12" sqref="N12"/>
    </sheetView>
  </sheetViews>
  <sheetFormatPr defaultColWidth="8.88671875" defaultRowHeight="18.75"/>
  <cols>
    <col min="1" max="1" width="5.44140625" style="95" customWidth="1"/>
    <col min="2" max="2" width="34.44140625" style="95" customWidth="1"/>
    <col min="3" max="5" width="10" style="95" customWidth="1"/>
    <col min="6" max="6" width="10.33203125" style="95" customWidth="1"/>
    <col min="7" max="16" width="10" style="95" customWidth="1"/>
    <col min="17" max="17" width="11.109375" style="95" customWidth="1"/>
    <col min="18" max="16384" width="8.88671875" style="95"/>
  </cols>
  <sheetData>
    <row r="1" spans="1:17">
      <c r="A1" s="254" t="s">
        <v>44</v>
      </c>
      <c r="B1" s="255"/>
      <c r="C1" s="255"/>
      <c r="D1" s="255"/>
      <c r="E1" s="255"/>
      <c r="F1" s="255"/>
      <c r="G1" s="255"/>
      <c r="H1" s="255"/>
      <c r="I1" s="255"/>
      <c r="J1" s="255"/>
      <c r="K1" s="255"/>
      <c r="L1" s="255"/>
      <c r="M1" s="255"/>
      <c r="N1" s="255"/>
      <c r="O1" s="255"/>
      <c r="P1" s="255"/>
      <c r="Q1" s="255"/>
    </row>
    <row r="2" spans="1:17">
      <c r="A2" s="255" t="s">
        <v>244</v>
      </c>
      <c r="B2" s="255"/>
      <c r="C2" s="255"/>
      <c r="D2" s="255"/>
      <c r="E2" s="255"/>
      <c r="F2" s="255"/>
      <c r="G2" s="255"/>
      <c r="H2" s="255"/>
      <c r="I2" s="255"/>
      <c r="J2" s="255"/>
      <c r="K2" s="255"/>
      <c r="L2" s="255"/>
      <c r="M2" s="255"/>
      <c r="N2" s="255"/>
      <c r="O2" s="255"/>
      <c r="P2" s="255"/>
      <c r="Q2" s="255"/>
    </row>
    <row r="3" spans="1:17">
      <c r="A3" s="256" t="s">
        <v>46</v>
      </c>
      <c r="B3" s="257"/>
      <c r="C3" s="257"/>
      <c r="D3" s="257"/>
      <c r="E3" s="257"/>
      <c r="F3" s="257"/>
      <c r="G3" s="257"/>
      <c r="H3" s="257"/>
      <c r="I3" s="257"/>
      <c r="J3" s="257"/>
      <c r="K3" s="257"/>
      <c r="L3" s="257"/>
      <c r="M3" s="257"/>
      <c r="N3" s="257"/>
      <c r="O3" s="257"/>
      <c r="P3" s="257"/>
      <c r="Q3" s="257"/>
    </row>
    <row r="4" spans="1:17">
      <c r="A4" s="96"/>
      <c r="B4" s="97"/>
      <c r="C4" s="97"/>
      <c r="D4" s="97"/>
      <c r="E4" s="97"/>
      <c r="F4" s="97"/>
      <c r="G4" s="97"/>
      <c r="H4" s="97"/>
      <c r="I4" s="97"/>
      <c r="J4" s="97"/>
      <c r="K4" s="97"/>
      <c r="L4" s="98"/>
      <c r="M4" s="98"/>
      <c r="N4" s="98"/>
      <c r="O4" s="98"/>
      <c r="P4" s="98"/>
      <c r="Q4" s="99"/>
    </row>
    <row r="5" spans="1:17" ht="42" customHeight="1">
      <c r="A5" s="246" t="s">
        <v>2</v>
      </c>
      <c r="B5" s="246" t="s">
        <v>1</v>
      </c>
      <c r="C5" s="251" t="s">
        <v>237</v>
      </c>
      <c r="D5" s="252"/>
      <c r="E5" s="252"/>
      <c r="F5" s="253"/>
      <c r="G5" s="251" t="s">
        <v>43</v>
      </c>
      <c r="H5" s="252"/>
      <c r="I5" s="252"/>
      <c r="J5" s="253"/>
      <c r="K5" s="249" t="s">
        <v>246</v>
      </c>
      <c r="L5" s="243" t="s">
        <v>45</v>
      </c>
      <c r="M5" s="244"/>
      <c r="N5" s="244"/>
      <c r="O5" s="245"/>
      <c r="P5" s="249" t="s">
        <v>247</v>
      </c>
      <c r="Q5" s="246" t="s">
        <v>38</v>
      </c>
    </row>
    <row r="6" spans="1:17" ht="33.75" customHeight="1">
      <c r="A6" s="246"/>
      <c r="B6" s="246"/>
      <c r="C6" s="247" t="s">
        <v>41</v>
      </c>
      <c r="D6" s="243" t="s">
        <v>5</v>
      </c>
      <c r="E6" s="245"/>
      <c r="F6" s="249" t="s">
        <v>239</v>
      </c>
      <c r="G6" s="247" t="s">
        <v>41</v>
      </c>
      <c r="H6" s="243" t="s">
        <v>5</v>
      </c>
      <c r="I6" s="245"/>
      <c r="J6" s="249" t="s">
        <v>239</v>
      </c>
      <c r="K6" s="259"/>
      <c r="L6" s="258" t="s">
        <v>0</v>
      </c>
      <c r="M6" s="243" t="s">
        <v>5</v>
      </c>
      <c r="N6" s="245"/>
      <c r="O6" s="249" t="s">
        <v>239</v>
      </c>
      <c r="P6" s="259"/>
      <c r="Q6" s="246"/>
    </row>
    <row r="7" spans="1:17" ht="33.75" customHeight="1">
      <c r="A7" s="246"/>
      <c r="B7" s="246"/>
      <c r="C7" s="248"/>
      <c r="D7" s="25" t="s">
        <v>6</v>
      </c>
      <c r="E7" s="25" t="s">
        <v>7</v>
      </c>
      <c r="F7" s="250"/>
      <c r="G7" s="248"/>
      <c r="H7" s="25" t="s">
        <v>6</v>
      </c>
      <c r="I7" s="25" t="s">
        <v>7</v>
      </c>
      <c r="J7" s="250"/>
      <c r="K7" s="250"/>
      <c r="L7" s="258"/>
      <c r="M7" s="25" t="s">
        <v>6</v>
      </c>
      <c r="N7" s="25" t="s">
        <v>7</v>
      </c>
      <c r="O7" s="250"/>
      <c r="P7" s="250"/>
      <c r="Q7" s="246"/>
    </row>
    <row r="8" spans="1:17" s="101" customFormat="1" ht="42.75" customHeight="1">
      <c r="A8" s="92"/>
      <c r="B8" s="92" t="s">
        <v>0</v>
      </c>
      <c r="C8" s="100">
        <f>C9+C12+C15</f>
        <v>431607.70026799996</v>
      </c>
      <c r="D8" s="100">
        <f t="shared" ref="D8:L8" si="0">D9+D12+D15</f>
        <v>300573.40000000002</v>
      </c>
      <c r="E8" s="100">
        <f t="shared" si="0"/>
        <v>3710</v>
      </c>
      <c r="F8" s="100">
        <f t="shared" si="0"/>
        <v>127324.30026799999</v>
      </c>
      <c r="G8" s="100">
        <f t="shared" si="0"/>
        <v>48095.188000000002</v>
      </c>
      <c r="H8" s="100">
        <f t="shared" si="0"/>
        <v>47828.906999999999</v>
      </c>
      <c r="I8" s="100">
        <f t="shared" si="0"/>
        <v>0</v>
      </c>
      <c r="J8" s="100">
        <f t="shared" si="0"/>
        <v>266.28100000000001</v>
      </c>
      <c r="K8" s="18">
        <f>G8/C8</f>
        <v>0.1114326458266061</v>
      </c>
      <c r="L8" s="100" t="e">
        <f t="shared" si="0"/>
        <v>#REF!</v>
      </c>
      <c r="M8" s="100">
        <f>M9+M12+M15</f>
        <v>296073.40000000002</v>
      </c>
      <c r="N8" s="100">
        <f>N9+N12+N15</f>
        <v>3710</v>
      </c>
      <c r="O8" s="100" t="e">
        <f>O9+O12+O15</f>
        <v>#REF!</v>
      </c>
      <c r="P8" s="121" t="e">
        <f>L8/C8</f>
        <v>#REF!</v>
      </c>
      <c r="Q8" s="92"/>
    </row>
    <row r="9" spans="1:17" s="101" customFormat="1" ht="59.25" customHeight="1">
      <c r="A9" s="92">
        <v>1</v>
      </c>
      <c r="B9" s="102" t="s">
        <v>42</v>
      </c>
      <c r="C9" s="100">
        <f>C10+C11</f>
        <v>264879.46815199999</v>
      </c>
      <c r="D9" s="100">
        <f t="shared" ref="D9:O9" si="1">D10+D11</f>
        <v>168978.4</v>
      </c>
      <c r="E9" s="100">
        <f t="shared" si="1"/>
        <v>0</v>
      </c>
      <c r="F9" s="100">
        <f t="shared" si="1"/>
        <v>95901.068151999993</v>
      </c>
      <c r="G9" s="100">
        <f t="shared" si="1"/>
        <v>36648.909</v>
      </c>
      <c r="H9" s="100">
        <f t="shared" si="1"/>
        <v>36648.909</v>
      </c>
      <c r="I9" s="100">
        <f t="shared" si="1"/>
        <v>0</v>
      </c>
      <c r="J9" s="100">
        <f t="shared" si="1"/>
        <v>0</v>
      </c>
      <c r="K9" s="18">
        <f t="shared" ref="K9:K17" si="2">G9/C9</f>
        <v>0.13836070140011447</v>
      </c>
      <c r="L9" s="100" t="e">
        <f t="shared" si="1"/>
        <v>#REF!</v>
      </c>
      <c r="M9" s="100">
        <f t="shared" si="1"/>
        <v>164478.39999999999</v>
      </c>
      <c r="N9" s="100">
        <f t="shared" si="1"/>
        <v>0</v>
      </c>
      <c r="O9" s="100" t="e">
        <f t="shared" si="1"/>
        <v>#REF!</v>
      </c>
      <c r="P9" s="121" t="e">
        <f t="shared" ref="P9:P17" si="3">L9/C9</f>
        <v>#REF!</v>
      </c>
      <c r="Q9" s="92"/>
    </row>
    <row r="10" spans="1:17" s="106" customFormat="1" ht="42.75" customHeight="1">
      <c r="A10" s="103"/>
      <c r="B10" s="104" t="s">
        <v>240</v>
      </c>
      <c r="C10" s="105">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3">
        <f t="shared" si="3"/>
        <v>0.96197300928703622</v>
      </c>
      <c r="Q10" s="103"/>
    </row>
    <row r="11" spans="1:17" s="106" customFormat="1" ht="60.75" customHeight="1">
      <c r="A11" s="107"/>
      <c r="B11" s="108" t="s">
        <v>241</v>
      </c>
      <c r="C11" s="105">
        <f>D11+E11+F11</f>
        <v>146542.46815199999</v>
      </c>
      <c r="D11" s="14">
        <f>'BIỂU SỐ 01'!D11</f>
        <v>50641.399999999994</v>
      </c>
      <c r="E11" s="14">
        <f>'BIỂU SỐ 01'!E11</f>
        <v>0</v>
      </c>
      <c r="F11" s="14">
        <f>'BIỂU SỐ 01'!F11</f>
        <v>95901.068151999993</v>
      </c>
      <c r="G11" s="14">
        <f>H11+I11+J11</f>
        <v>0</v>
      </c>
      <c r="H11" s="14">
        <f>'BIỂU SỐ 01'!I11</f>
        <v>0</v>
      </c>
      <c r="I11" s="37"/>
      <c r="J11" s="37">
        <f>'BIỂU SỐ 01'!K11</f>
        <v>0</v>
      </c>
      <c r="K11" s="21">
        <f t="shared" si="2"/>
        <v>0</v>
      </c>
      <c r="L11" s="14" t="e">
        <f>M11+N11+O11</f>
        <v>#REF!</v>
      </c>
      <c r="M11" s="14">
        <f>D11</f>
        <v>50641.399999999994</v>
      </c>
      <c r="N11" s="14">
        <f>E11</f>
        <v>0</v>
      </c>
      <c r="O11" s="14" t="e">
        <f>'BIỂU SỐ 01'!#REF!</f>
        <v>#REF!</v>
      </c>
      <c r="P11" s="123" t="e">
        <f t="shared" si="3"/>
        <v>#REF!</v>
      </c>
      <c r="Q11" s="108"/>
    </row>
    <row r="12" spans="1:17" s="101" customFormat="1" ht="60.75" customHeight="1">
      <c r="A12" s="109">
        <v>2</v>
      </c>
      <c r="B12" s="102" t="s">
        <v>39</v>
      </c>
      <c r="C12" s="100">
        <f>C13+C14</f>
        <v>15972.085116</v>
      </c>
      <c r="D12" s="100">
        <f t="shared" ref="D12:O12" si="4">D13+D14</f>
        <v>15606</v>
      </c>
      <c r="E12" s="100">
        <f t="shared" si="4"/>
        <v>0</v>
      </c>
      <c r="F12" s="100">
        <f t="shared" si="4"/>
        <v>366.08511600000003</v>
      </c>
      <c r="G12" s="100">
        <f t="shared" si="4"/>
        <v>3146.0229999999997</v>
      </c>
      <c r="H12" s="100">
        <f t="shared" si="4"/>
        <v>3146.0229999999997</v>
      </c>
      <c r="I12" s="100">
        <f t="shared" si="4"/>
        <v>0</v>
      </c>
      <c r="J12" s="100">
        <f t="shared" si="4"/>
        <v>0</v>
      </c>
      <c r="K12" s="18">
        <f t="shared" si="2"/>
        <v>0.19697008732119003</v>
      </c>
      <c r="L12" s="100" t="e">
        <f t="shared" si="4"/>
        <v>#REF!</v>
      </c>
      <c r="M12" s="100">
        <f t="shared" si="4"/>
        <v>15606</v>
      </c>
      <c r="N12" s="100">
        <f t="shared" si="4"/>
        <v>0</v>
      </c>
      <c r="O12" s="110" t="e">
        <f t="shared" si="4"/>
        <v>#REF!</v>
      </c>
      <c r="P12" s="121" t="e">
        <f t="shared" si="3"/>
        <v>#REF!</v>
      </c>
      <c r="Q12" s="111"/>
    </row>
    <row r="13" spans="1:17" s="106" customFormat="1" ht="60.75" customHeight="1">
      <c r="A13" s="107"/>
      <c r="B13" s="104" t="s">
        <v>240</v>
      </c>
      <c r="C13" s="105">
        <f>D13+E13+F13</f>
        <v>13796</v>
      </c>
      <c r="D13" s="14">
        <f>'Vốn ĐT'!I88</f>
        <v>13796</v>
      </c>
      <c r="E13" s="14"/>
      <c r="F13" s="14"/>
      <c r="G13" s="14">
        <f>H13+I13+J13</f>
        <v>3146.0229999999997</v>
      </c>
      <c r="H13" s="14">
        <f>'Vốn ĐT'!S88</f>
        <v>3146.0229999999997</v>
      </c>
      <c r="I13" s="37"/>
      <c r="J13" s="37"/>
      <c r="K13" s="21">
        <f t="shared" si="2"/>
        <v>0.22803877935633515</v>
      </c>
      <c r="L13" s="14">
        <f>M13</f>
        <v>13796</v>
      </c>
      <c r="M13" s="14">
        <f>D13</f>
        <v>13796</v>
      </c>
      <c r="N13" s="14"/>
      <c r="O13" s="14"/>
      <c r="P13" s="123">
        <f t="shared" si="3"/>
        <v>1</v>
      </c>
      <c r="Q13" s="108"/>
    </row>
    <row r="14" spans="1:17" s="106" customFormat="1" ht="42.75" customHeight="1">
      <c r="A14" s="107"/>
      <c r="B14" s="108" t="s">
        <v>241</v>
      </c>
      <c r="C14" s="105">
        <f>D14+E14+F14</f>
        <v>2176.0851160000002</v>
      </c>
      <c r="D14" s="14">
        <f>NTM!D8</f>
        <v>1810</v>
      </c>
      <c r="E14" s="14"/>
      <c r="F14" s="14">
        <f>NTM!F8</f>
        <v>366.08511600000003</v>
      </c>
      <c r="G14" s="14">
        <f>H14+I14+J14</f>
        <v>0</v>
      </c>
      <c r="H14" s="14">
        <f>NTM!H8</f>
        <v>0</v>
      </c>
      <c r="I14" s="37"/>
      <c r="J14" s="119">
        <f>NTM!J8</f>
        <v>0</v>
      </c>
      <c r="K14" s="21">
        <f t="shared" si="2"/>
        <v>0</v>
      </c>
      <c r="L14" s="14" t="e">
        <f>M14+N14+O14</f>
        <v>#REF!</v>
      </c>
      <c r="M14" s="14">
        <f>D14</f>
        <v>1810</v>
      </c>
      <c r="N14" s="14">
        <f>E14</f>
        <v>0</v>
      </c>
      <c r="O14" s="14" t="e">
        <f>NTM!#REF!</f>
        <v>#REF!</v>
      </c>
      <c r="P14" s="123" t="e">
        <f t="shared" si="3"/>
        <v>#REF!</v>
      </c>
      <c r="Q14" s="108"/>
    </row>
    <row r="15" spans="1:17" s="101" customFormat="1" ht="42.75" customHeight="1">
      <c r="A15" s="109">
        <v>3</v>
      </c>
      <c r="B15" s="102" t="s">
        <v>40</v>
      </c>
      <c r="C15" s="100">
        <f>C16+C17</f>
        <v>150756.147</v>
      </c>
      <c r="D15" s="100">
        <f t="shared" ref="D15:O15" si="5">D16+D17</f>
        <v>115989</v>
      </c>
      <c r="E15" s="100">
        <f t="shared" si="5"/>
        <v>3710</v>
      </c>
      <c r="F15" s="100">
        <f t="shared" si="5"/>
        <v>31057.147000000001</v>
      </c>
      <c r="G15" s="100">
        <f t="shared" si="5"/>
        <v>8300.2560000000012</v>
      </c>
      <c r="H15" s="100">
        <f t="shared" si="5"/>
        <v>8033.9750000000004</v>
      </c>
      <c r="I15" s="100">
        <f t="shared" si="5"/>
        <v>0</v>
      </c>
      <c r="J15" s="100">
        <f t="shared" si="5"/>
        <v>266.28100000000001</v>
      </c>
      <c r="K15" s="18">
        <f t="shared" si="2"/>
        <v>5.5057496262490721E-2</v>
      </c>
      <c r="L15" s="100" t="e">
        <f>L16+L17</f>
        <v>#REF!</v>
      </c>
      <c r="M15" s="100">
        <f t="shared" si="5"/>
        <v>115989</v>
      </c>
      <c r="N15" s="100">
        <f t="shared" si="5"/>
        <v>3710</v>
      </c>
      <c r="O15" s="100" t="e">
        <f t="shared" si="5"/>
        <v>#REF!</v>
      </c>
      <c r="P15" s="121" t="e">
        <f t="shared" si="3"/>
        <v>#REF!</v>
      </c>
      <c r="Q15" s="111"/>
    </row>
    <row r="16" spans="1:17" s="106" customFormat="1" ht="42.75" customHeight="1">
      <c r="A16" s="107"/>
      <c r="B16" s="104" t="s">
        <v>240</v>
      </c>
      <c r="C16" s="105">
        <f>D16+E16+F16</f>
        <v>70876.146999999997</v>
      </c>
      <c r="D16" s="14">
        <f>'Vốn ĐT'!I119</f>
        <v>70043</v>
      </c>
      <c r="E16" s="14"/>
      <c r="F16" s="14">
        <f>'Vốn ĐT'!H119</f>
        <v>833.14700000000005</v>
      </c>
      <c r="G16" s="14">
        <f>H16+I16+J16</f>
        <v>8300.2560000000012</v>
      </c>
      <c r="H16" s="14">
        <f>'Vốn ĐT'!S119</f>
        <v>8033.9750000000004</v>
      </c>
      <c r="I16" s="37"/>
      <c r="J16" s="37">
        <f>'Vốn ĐT'!R119</f>
        <v>266.28100000000001</v>
      </c>
      <c r="K16" s="21">
        <f t="shared" si="2"/>
        <v>0.11710930053802165</v>
      </c>
      <c r="L16" s="14">
        <f>M16+N16+O16</f>
        <v>70876.146999999997</v>
      </c>
      <c r="M16" s="14">
        <f>D16</f>
        <v>70043</v>
      </c>
      <c r="N16" s="14"/>
      <c r="O16" s="14">
        <f>F16</f>
        <v>833.14700000000005</v>
      </c>
      <c r="P16" s="123">
        <f t="shared" si="3"/>
        <v>1</v>
      </c>
      <c r="Q16" s="108"/>
    </row>
    <row r="17" spans="1:17" s="106" customFormat="1" ht="39" customHeight="1">
      <c r="A17" s="107"/>
      <c r="B17" s="108" t="s">
        <v>241</v>
      </c>
      <c r="C17" s="105">
        <f>D17+E17+F17</f>
        <v>79880</v>
      </c>
      <c r="D17" s="14">
        <f>GNBV!D8</f>
        <v>45946</v>
      </c>
      <c r="E17" s="14">
        <f>GNBV!E8</f>
        <v>3710</v>
      </c>
      <c r="F17" s="14">
        <f>GNBV!F8</f>
        <v>30224</v>
      </c>
      <c r="G17" s="14">
        <f>H17+I17+J17</f>
        <v>0</v>
      </c>
      <c r="H17" s="14">
        <f>GNBV!H8</f>
        <v>0</v>
      </c>
      <c r="I17" s="37"/>
      <c r="J17" s="37">
        <f>GNBV!J8</f>
        <v>0</v>
      </c>
      <c r="K17" s="21">
        <f t="shared" si="2"/>
        <v>0</v>
      </c>
      <c r="L17" s="14" t="e">
        <f>M17+N17+O17</f>
        <v>#REF!</v>
      </c>
      <c r="M17" s="14">
        <f>D17</f>
        <v>45946</v>
      </c>
      <c r="N17" s="14">
        <f>E17</f>
        <v>3710</v>
      </c>
      <c r="O17" s="14" t="e">
        <f>GNBV!#REF!</f>
        <v>#REF!</v>
      </c>
      <c r="P17" s="123" t="e">
        <f t="shared" si="3"/>
        <v>#REF!</v>
      </c>
      <c r="Q17" s="108"/>
    </row>
  </sheetData>
  <mergeCells count="20">
    <mergeCell ref="B5:B7"/>
    <mergeCell ref="G5:J5"/>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 ref="J6:J7"/>
    <mergeCell ref="O6:O7"/>
  </mergeCells>
  <pageMargins left="0.35433070866141736" right="0.19685039370078741" top="0.62992125984251968" bottom="0.51181102362204722"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5"/>
  <sheetViews>
    <sheetView view="pageBreakPreview" zoomScale="85" zoomScaleNormal="100" zoomScaleSheetLayoutView="85" workbookViewId="0">
      <selection activeCell="Z10" sqref="Z10"/>
    </sheetView>
  </sheetViews>
  <sheetFormatPr defaultColWidth="8.88671875" defaultRowHeight="12.75"/>
  <cols>
    <col min="1" max="1" width="3.88671875" style="39" customWidth="1"/>
    <col min="2" max="2" width="38.33203125" style="39" customWidth="1"/>
    <col min="3" max="3" width="9.44140625" style="39" hidden="1" customWidth="1"/>
    <col min="4" max="5" width="8.109375" style="39" hidden="1" customWidth="1"/>
    <col min="6" max="6" width="8.33203125" style="39" customWidth="1"/>
    <col min="7" max="9" width="7.44140625" style="39" customWidth="1"/>
    <col min="10" max="12" width="7.44140625" style="39" hidden="1" customWidth="1"/>
    <col min="13" max="13" width="8.33203125" style="39" customWidth="1"/>
    <col min="14" max="15" width="6.88671875" style="39" customWidth="1"/>
    <col min="16" max="16" width="6.5546875" style="39" customWidth="1"/>
    <col min="17" max="17" width="6.44140625" style="39" customWidth="1"/>
    <col min="18" max="18" width="8.109375" style="39" customWidth="1"/>
    <col min="19" max="19" width="6.44140625" style="39" customWidth="1"/>
    <col min="20" max="20" width="6.44140625" style="39" hidden="1" customWidth="1"/>
    <col min="21" max="21" width="7.33203125" style="39" hidden="1" customWidth="1"/>
    <col min="22" max="22" width="6.33203125" style="39" hidden="1" customWidth="1"/>
    <col min="23" max="23" width="8" style="90" hidden="1" customWidth="1"/>
    <col min="24" max="24" width="7.21875" style="90" hidden="1" customWidth="1"/>
    <col min="25" max="27" width="7.33203125" style="90" customWidth="1"/>
    <col min="28" max="30" width="7.33203125" style="90" hidden="1" customWidth="1"/>
    <col min="31" max="31" width="7.33203125" style="90" customWidth="1"/>
    <col min="32" max="32" width="10.5546875" style="39" customWidth="1"/>
    <col min="33" max="16384" width="8.88671875" style="39"/>
  </cols>
  <sheetData>
    <row r="1" spans="1:256">
      <c r="A1" s="260" t="s">
        <v>44</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row>
    <row r="2" spans="1:256">
      <c r="A2" s="261" t="s">
        <v>243</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row>
    <row r="3" spans="1:256">
      <c r="A3" s="262" t="s">
        <v>49</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4" spans="1:256">
      <c r="P4" s="263" t="s">
        <v>50</v>
      </c>
      <c r="Q4" s="263"/>
      <c r="R4" s="263"/>
      <c r="S4" s="263"/>
      <c r="T4" s="263"/>
      <c r="U4" s="263"/>
      <c r="V4" s="263"/>
      <c r="W4" s="263"/>
      <c r="X4" s="263"/>
      <c r="Y4" s="263"/>
      <c r="Z4" s="263"/>
      <c r="AA4" s="263"/>
      <c r="AB4" s="263"/>
      <c r="AC4" s="263"/>
      <c r="AD4" s="263"/>
      <c r="AE4" s="263"/>
      <c r="AF4" s="263"/>
    </row>
    <row r="5" spans="1:256" ht="29.25" customHeight="1">
      <c r="A5" s="264" t="s">
        <v>51</v>
      </c>
      <c r="B5" s="264" t="s">
        <v>52</v>
      </c>
      <c r="C5" s="267" t="s">
        <v>53</v>
      </c>
      <c r="D5" s="267"/>
      <c r="E5" s="267"/>
      <c r="F5" s="267" t="s">
        <v>54</v>
      </c>
      <c r="G5" s="267"/>
      <c r="H5" s="267"/>
      <c r="I5" s="267"/>
      <c r="J5" s="267"/>
      <c r="K5" s="267"/>
      <c r="L5" s="267"/>
      <c r="M5" s="268" t="s">
        <v>55</v>
      </c>
      <c r="N5" s="269"/>
      <c r="O5" s="270"/>
      <c r="P5" s="268" t="s">
        <v>56</v>
      </c>
      <c r="Q5" s="269"/>
      <c r="R5" s="269"/>
      <c r="S5" s="269"/>
      <c r="T5" s="269"/>
      <c r="U5" s="269"/>
      <c r="V5" s="270"/>
      <c r="W5" s="269" t="s">
        <v>57</v>
      </c>
      <c r="X5" s="270"/>
      <c r="Y5" s="273" t="s">
        <v>58</v>
      </c>
      <c r="Z5" s="278"/>
      <c r="AA5" s="278"/>
      <c r="AB5" s="278"/>
      <c r="AC5" s="278"/>
      <c r="AD5" s="274"/>
      <c r="AE5" s="264" t="s">
        <v>59</v>
      </c>
      <c r="AF5" s="264" t="s">
        <v>38</v>
      </c>
    </row>
    <row r="6" spans="1:256" ht="20.25" customHeight="1">
      <c r="A6" s="265"/>
      <c r="B6" s="265"/>
      <c r="C6" s="264" t="s">
        <v>60</v>
      </c>
      <c r="D6" s="273" t="s">
        <v>61</v>
      </c>
      <c r="E6" s="274"/>
      <c r="F6" s="267" t="s">
        <v>41</v>
      </c>
      <c r="G6" s="268" t="s">
        <v>62</v>
      </c>
      <c r="H6" s="269"/>
      <c r="I6" s="270"/>
      <c r="J6" s="268" t="s">
        <v>63</v>
      </c>
      <c r="K6" s="269"/>
      <c r="L6" s="270"/>
      <c r="M6" s="271"/>
      <c r="N6" s="261"/>
      <c r="O6" s="272"/>
      <c r="P6" s="264" t="s">
        <v>41</v>
      </c>
      <c r="Q6" s="268" t="s">
        <v>62</v>
      </c>
      <c r="R6" s="269"/>
      <c r="S6" s="270"/>
      <c r="T6" s="268" t="s">
        <v>63</v>
      </c>
      <c r="U6" s="269"/>
      <c r="V6" s="270"/>
      <c r="W6" s="276"/>
      <c r="X6" s="277"/>
      <c r="Y6" s="268" t="s">
        <v>62</v>
      </c>
      <c r="Z6" s="269"/>
      <c r="AA6" s="270"/>
      <c r="AB6" s="268" t="s">
        <v>63</v>
      </c>
      <c r="AC6" s="269"/>
      <c r="AD6" s="270"/>
      <c r="AE6" s="265"/>
      <c r="AF6" s="265"/>
    </row>
    <row r="7" spans="1:256">
      <c r="A7" s="265"/>
      <c r="B7" s="265"/>
      <c r="C7" s="265"/>
      <c r="D7" s="268" t="s">
        <v>64</v>
      </c>
      <c r="E7" s="268" t="s">
        <v>65</v>
      </c>
      <c r="F7" s="267"/>
      <c r="G7" s="275"/>
      <c r="H7" s="276"/>
      <c r="I7" s="277"/>
      <c r="J7" s="275"/>
      <c r="K7" s="276"/>
      <c r="L7" s="277"/>
      <c r="M7" s="271"/>
      <c r="N7" s="261"/>
      <c r="O7" s="272"/>
      <c r="P7" s="265"/>
      <c r="Q7" s="275"/>
      <c r="R7" s="276"/>
      <c r="S7" s="277"/>
      <c r="T7" s="275"/>
      <c r="U7" s="276"/>
      <c r="V7" s="277"/>
      <c r="W7" s="264" t="s">
        <v>62</v>
      </c>
      <c r="X7" s="264" t="s">
        <v>63</v>
      </c>
      <c r="Y7" s="275"/>
      <c r="Z7" s="276"/>
      <c r="AA7" s="277"/>
      <c r="AB7" s="275"/>
      <c r="AC7" s="276"/>
      <c r="AD7" s="277"/>
      <c r="AE7" s="265"/>
      <c r="AF7" s="265"/>
    </row>
    <row r="8" spans="1:256" ht="76.5" customHeight="1">
      <c r="A8" s="266"/>
      <c r="B8" s="266"/>
      <c r="C8" s="266"/>
      <c r="D8" s="275"/>
      <c r="E8" s="275"/>
      <c r="F8" s="267"/>
      <c r="G8" s="41" t="s">
        <v>41</v>
      </c>
      <c r="H8" s="41" t="s">
        <v>66</v>
      </c>
      <c r="I8" s="41" t="s">
        <v>67</v>
      </c>
      <c r="J8" s="42" t="s">
        <v>41</v>
      </c>
      <c r="K8" s="41" t="s">
        <v>66</v>
      </c>
      <c r="L8" s="41" t="s">
        <v>67</v>
      </c>
      <c r="M8" s="40" t="s">
        <v>41</v>
      </c>
      <c r="N8" s="40" t="s">
        <v>62</v>
      </c>
      <c r="O8" s="40" t="s">
        <v>63</v>
      </c>
      <c r="P8" s="266"/>
      <c r="Q8" s="41" t="s">
        <v>41</v>
      </c>
      <c r="R8" s="41" t="s">
        <v>66</v>
      </c>
      <c r="S8" s="41" t="s">
        <v>67</v>
      </c>
      <c r="T8" s="42" t="s">
        <v>41</v>
      </c>
      <c r="U8" s="41" t="s">
        <v>66</v>
      </c>
      <c r="V8" s="41" t="s">
        <v>67</v>
      </c>
      <c r="W8" s="266"/>
      <c r="X8" s="266"/>
      <c r="Y8" s="41" t="s">
        <v>41</v>
      </c>
      <c r="Z8" s="41" t="s">
        <v>66</v>
      </c>
      <c r="AA8" s="41" t="s">
        <v>67</v>
      </c>
      <c r="AB8" s="42" t="s">
        <v>41</v>
      </c>
      <c r="AC8" s="41" t="s">
        <v>66</v>
      </c>
      <c r="AD8" s="41" t="s">
        <v>67</v>
      </c>
      <c r="AE8" s="266"/>
      <c r="AF8" s="266"/>
    </row>
    <row r="9" spans="1:256" ht="25.5">
      <c r="A9" s="43">
        <v>1</v>
      </c>
      <c r="B9" s="43">
        <v>2</v>
      </c>
      <c r="C9" s="43">
        <v>3</v>
      </c>
      <c r="D9" s="43">
        <v>4</v>
      </c>
      <c r="E9" s="43">
        <v>5</v>
      </c>
      <c r="F9" s="43" t="s">
        <v>68</v>
      </c>
      <c r="G9" s="43" t="s">
        <v>69</v>
      </c>
      <c r="H9" s="43">
        <v>8</v>
      </c>
      <c r="I9" s="43">
        <v>9</v>
      </c>
      <c r="J9" s="43" t="s">
        <v>70</v>
      </c>
      <c r="K9" s="43">
        <v>11</v>
      </c>
      <c r="L9" s="43">
        <v>12</v>
      </c>
      <c r="M9" s="43" t="s">
        <v>71</v>
      </c>
      <c r="N9" s="43">
        <v>14</v>
      </c>
      <c r="O9" s="43">
        <v>15</v>
      </c>
      <c r="P9" s="43" t="s">
        <v>72</v>
      </c>
      <c r="Q9" s="43" t="s">
        <v>73</v>
      </c>
      <c r="R9" s="43">
        <v>18</v>
      </c>
      <c r="S9" s="43">
        <v>19</v>
      </c>
      <c r="T9" s="43" t="s">
        <v>74</v>
      </c>
      <c r="U9" s="43">
        <v>21</v>
      </c>
      <c r="V9" s="43">
        <v>22</v>
      </c>
      <c r="W9" s="43" t="s">
        <v>75</v>
      </c>
      <c r="X9" s="43" t="s">
        <v>76</v>
      </c>
      <c r="Y9" s="43" t="s">
        <v>77</v>
      </c>
      <c r="Z9" s="43" t="s">
        <v>78</v>
      </c>
      <c r="AA9" s="43" t="s">
        <v>79</v>
      </c>
      <c r="AB9" s="43" t="s">
        <v>80</v>
      </c>
      <c r="AC9" s="43" t="s">
        <v>81</v>
      </c>
      <c r="AD9" s="43" t="s">
        <v>82</v>
      </c>
      <c r="AE9" s="43">
        <v>31</v>
      </c>
      <c r="AF9" s="43">
        <v>32</v>
      </c>
    </row>
    <row r="10" spans="1:256" ht="22.5" customHeight="1">
      <c r="A10" s="43"/>
      <c r="B10" s="91" t="s">
        <v>83</v>
      </c>
      <c r="C10" s="40"/>
      <c r="D10" s="44">
        <f t="shared" ref="D10:V10" si="0">D12+D88+D119</f>
        <v>600709</v>
      </c>
      <c r="E10" s="44">
        <f t="shared" si="0"/>
        <v>588907</v>
      </c>
      <c r="F10" s="44">
        <f t="shared" si="0"/>
        <v>203009.147</v>
      </c>
      <c r="G10" s="44">
        <f t="shared" si="0"/>
        <v>203009.147</v>
      </c>
      <c r="H10" s="44">
        <f t="shared" si="0"/>
        <v>833.14700000000005</v>
      </c>
      <c r="I10" s="44">
        <f t="shared" si="0"/>
        <v>202176</v>
      </c>
      <c r="J10" s="44">
        <f t="shared" si="0"/>
        <v>0</v>
      </c>
      <c r="K10" s="44">
        <f t="shared" si="0"/>
        <v>0</v>
      </c>
      <c r="L10" s="44">
        <f t="shared" si="0"/>
        <v>0</v>
      </c>
      <c r="M10" s="44">
        <f t="shared" si="0"/>
        <v>202176</v>
      </c>
      <c r="N10" s="44">
        <f t="shared" si="0"/>
        <v>202176</v>
      </c>
      <c r="O10" s="44">
        <f t="shared" si="0"/>
        <v>0</v>
      </c>
      <c r="P10" s="44">
        <f t="shared" si="0"/>
        <v>48095.188000000002</v>
      </c>
      <c r="Q10" s="44">
        <f t="shared" si="0"/>
        <v>48095.188000000002</v>
      </c>
      <c r="R10" s="44">
        <f t="shared" si="0"/>
        <v>266.28100000000001</v>
      </c>
      <c r="S10" s="44">
        <f t="shared" si="0"/>
        <v>47828.906999999999</v>
      </c>
      <c r="T10" s="44">
        <f t="shared" si="0"/>
        <v>0</v>
      </c>
      <c r="U10" s="44">
        <f t="shared" si="0"/>
        <v>0</v>
      </c>
      <c r="V10" s="44">
        <f t="shared" si="0"/>
        <v>0</v>
      </c>
      <c r="W10" s="31">
        <f>N10/I10*100</f>
        <v>100</v>
      </c>
      <c r="X10" s="31"/>
      <c r="Y10" s="31">
        <f>Q10/G10*100</f>
        <v>23.69114333552665</v>
      </c>
      <c r="Z10" s="31">
        <f>+R10/H10*100</f>
        <v>31.960866449738162</v>
      </c>
      <c r="AA10" s="31">
        <f>S10/I10*100</f>
        <v>23.657064636752136</v>
      </c>
      <c r="AB10" s="31"/>
      <c r="AC10" s="31"/>
      <c r="AD10" s="31"/>
      <c r="AE10" s="31">
        <f>((I10-4500)/I10)*100</f>
        <v>97.774216524216527</v>
      </c>
      <c r="AF10" s="43"/>
      <c r="AH10" s="45"/>
    </row>
    <row r="11" spans="1:256" hidden="1">
      <c r="A11" s="43"/>
      <c r="B11" s="40" t="s">
        <v>84</v>
      </c>
      <c r="C11" s="40"/>
      <c r="D11" s="44"/>
      <c r="E11" s="44"/>
      <c r="F11" s="44"/>
      <c r="G11" s="44"/>
      <c r="H11" s="44"/>
      <c r="I11" s="44"/>
      <c r="J11" s="44"/>
      <c r="K11" s="44"/>
      <c r="L11" s="44"/>
      <c r="M11" s="31"/>
      <c r="N11" s="31"/>
      <c r="O11" s="31"/>
      <c r="P11" s="31"/>
      <c r="Q11" s="31"/>
      <c r="R11" s="31"/>
      <c r="S11" s="31"/>
      <c r="T11" s="31"/>
      <c r="U11" s="31"/>
      <c r="V11" s="31"/>
      <c r="W11" s="46"/>
      <c r="X11" s="46"/>
      <c r="Y11" s="46"/>
      <c r="Z11" s="46"/>
      <c r="AA11" s="46"/>
      <c r="AB11" s="46"/>
      <c r="AC11" s="46"/>
      <c r="AD11" s="46"/>
      <c r="AE11" s="46"/>
      <c r="AF11" s="43"/>
      <c r="AH11" s="45"/>
    </row>
    <row r="12" spans="1:256" ht="38.25">
      <c r="A12" s="40" t="s">
        <v>85</v>
      </c>
      <c r="B12" s="47" t="s">
        <v>86</v>
      </c>
      <c r="C12" s="47"/>
      <c r="D12" s="44">
        <f t="shared" ref="D12:V12" si="1">D13+D24+D32+D34+D67+D77</f>
        <v>291178</v>
      </c>
      <c r="E12" s="44">
        <f t="shared" si="1"/>
        <v>279376</v>
      </c>
      <c r="F12" s="44">
        <f t="shared" si="1"/>
        <v>118337</v>
      </c>
      <c r="G12" s="44">
        <f t="shared" si="1"/>
        <v>118337</v>
      </c>
      <c r="H12" s="44">
        <f t="shared" si="1"/>
        <v>0</v>
      </c>
      <c r="I12" s="44">
        <f t="shared" si="1"/>
        <v>118337</v>
      </c>
      <c r="J12" s="44">
        <f t="shared" si="1"/>
        <v>0</v>
      </c>
      <c r="K12" s="44">
        <f t="shared" si="1"/>
        <v>0</v>
      </c>
      <c r="L12" s="44">
        <f t="shared" si="1"/>
        <v>0</v>
      </c>
      <c r="M12" s="44">
        <f t="shared" si="1"/>
        <v>118337</v>
      </c>
      <c r="N12" s="44">
        <f t="shared" si="1"/>
        <v>118337</v>
      </c>
      <c r="O12" s="44">
        <f t="shared" si="1"/>
        <v>0</v>
      </c>
      <c r="P12" s="44">
        <f t="shared" si="1"/>
        <v>36648.909</v>
      </c>
      <c r="Q12" s="44">
        <f t="shared" si="1"/>
        <v>36648.909</v>
      </c>
      <c r="R12" s="44">
        <f t="shared" si="1"/>
        <v>0</v>
      </c>
      <c r="S12" s="44">
        <f t="shared" si="1"/>
        <v>36648.909</v>
      </c>
      <c r="T12" s="44">
        <f t="shared" si="1"/>
        <v>0</v>
      </c>
      <c r="U12" s="44">
        <f t="shared" si="1"/>
        <v>0</v>
      </c>
      <c r="V12" s="44">
        <f t="shared" si="1"/>
        <v>0</v>
      </c>
      <c r="W12" s="31">
        <f>N12/G12*100</f>
        <v>100</v>
      </c>
      <c r="X12" s="31"/>
      <c r="Y12" s="31">
        <f>Q12/G12*100</f>
        <v>30.969949381850135</v>
      </c>
      <c r="Z12" s="31"/>
      <c r="AA12" s="31">
        <f>S12/I12*100</f>
        <v>30.969949381850135</v>
      </c>
      <c r="AB12" s="31"/>
      <c r="AC12" s="31"/>
      <c r="AD12" s="31"/>
      <c r="AE12" s="31">
        <f>((F12-4500)/F12)*100</f>
        <v>96.197300928703626</v>
      </c>
      <c r="AF12" s="40"/>
      <c r="AG12" s="4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row>
    <row r="13" spans="1:256" ht="25.5" hidden="1">
      <c r="A13" s="49" t="s">
        <v>87</v>
      </c>
      <c r="B13" s="50" t="s">
        <v>88</v>
      </c>
      <c r="C13" s="50"/>
      <c r="D13" s="51">
        <f>D14+D18</f>
        <v>7247</v>
      </c>
      <c r="E13" s="51">
        <f t="shared" ref="E13:S13" si="2">E14+E18</f>
        <v>6885</v>
      </c>
      <c r="F13" s="51">
        <f t="shared" si="2"/>
        <v>3385</v>
      </c>
      <c r="G13" s="51">
        <f t="shared" si="2"/>
        <v>3385</v>
      </c>
      <c r="H13" s="51"/>
      <c r="I13" s="51">
        <f t="shared" si="2"/>
        <v>3385</v>
      </c>
      <c r="J13" s="51"/>
      <c r="K13" s="51"/>
      <c r="L13" s="51"/>
      <c r="M13" s="51">
        <f t="shared" si="2"/>
        <v>3385</v>
      </c>
      <c r="N13" s="51">
        <f t="shared" si="2"/>
        <v>3385</v>
      </c>
      <c r="O13" s="51"/>
      <c r="P13" s="51">
        <f t="shared" si="2"/>
        <v>1788.5319999999999</v>
      </c>
      <c r="Q13" s="51">
        <f t="shared" si="2"/>
        <v>1788.5319999999999</v>
      </c>
      <c r="R13" s="51"/>
      <c r="S13" s="51">
        <f t="shared" si="2"/>
        <v>1788.5319999999999</v>
      </c>
      <c r="T13" s="51"/>
      <c r="U13" s="51"/>
      <c r="V13" s="51"/>
      <c r="W13" s="31">
        <f>N13/G13*100</f>
        <v>100</v>
      </c>
      <c r="X13" s="31"/>
      <c r="Y13" s="31">
        <f>Q13/G13*100</f>
        <v>52.83698670605613</v>
      </c>
      <c r="Z13" s="31"/>
      <c r="AA13" s="31">
        <f>S13/I13*100</f>
        <v>52.83698670605613</v>
      </c>
      <c r="AB13" s="31"/>
      <c r="AC13" s="31"/>
      <c r="AD13" s="31"/>
      <c r="AE13" s="31">
        <v>100</v>
      </c>
      <c r="AF13" s="40"/>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row>
    <row r="14" spans="1:256" hidden="1">
      <c r="A14" s="49" t="s">
        <v>89</v>
      </c>
      <c r="B14" s="50" t="s">
        <v>90</v>
      </c>
      <c r="C14" s="50"/>
      <c r="D14" s="51"/>
      <c r="E14" s="51"/>
      <c r="F14" s="51"/>
      <c r="G14" s="51"/>
      <c r="H14" s="51"/>
      <c r="I14" s="51"/>
      <c r="J14" s="51"/>
      <c r="K14" s="51"/>
      <c r="L14" s="51"/>
      <c r="M14" s="31"/>
      <c r="N14" s="31"/>
      <c r="O14" s="31"/>
      <c r="P14" s="31"/>
      <c r="Q14" s="31"/>
      <c r="R14" s="31"/>
      <c r="S14" s="31"/>
      <c r="T14" s="31"/>
      <c r="U14" s="31"/>
      <c r="V14" s="31"/>
      <c r="W14" s="31"/>
      <c r="X14" s="31"/>
      <c r="Y14" s="31"/>
      <c r="Z14" s="31"/>
      <c r="AA14" s="31"/>
      <c r="AB14" s="31"/>
      <c r="AC14" s="31"/>
      <c r="AD14" s="31"/>
      <c r="AE14" s="31"/>
      <c r="AF14" s="40"/>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row>
    <row r="15" spans="1:256" hidden="1">
      <c r="A15" s="52" t="s">
        <v>91</v>
      </c>
      <c r="B15" s="50" t="s">
        <v>92</v>
      </c>
      <c r="C15" s="50"/>
      <c r="D15" s="51"/>
      <c r="E15" s="51"/>
      <c r="F15" s="51"/>
      <c r="G15" s="51"/>
      <c r="H15" s="51"/>
      <c r="I15" s="51"/>
      <c r="J15" s="51"/>
      <c r="K15" s="51"/>
      <c r="L15" s="51"/>
      <c r="M15" s="31"/>
      <c r="N15" s="31"/>
      <c r="O15" s="31"/>
      <c r="P15" s="31"/>
      <c r="Q15" s="31"/>
      <c r="R15" s="31"/>
      <c r="S15" s="31"/>
      <c r="T15" s="31"/>
      <c r="U15" s="31"/>
      <c r="V15" s="31"/>
      <c r="W15" s="31"/>
      <c r="X15" s="31"/>
      <c r="Y15" s="31"/>
      <c r="Z15" s="31"/>
      <c r="AA15" s="31"/>
      <c r="AB15" s="31"/>
      <c r="AC15" s="31"/>
      <c r="AD15" s="31"/>
      <c r="AE15" s="31"/>
      <c r="AF15" s="40"/>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row>
    <row r="16" spans="1:256" hidden="1">
      <c r="A16" s="53">
        <v>1</v>
      </c>
      <c r="B16" s="54" t="s">
        <v>93</v>
      </c>
      <c r="C16" s="54"/>
      <c r="D16" s="55"/>
      <c r="E16" s="55"/>
      <c r="F16" s="55"/>
      <c r="G16" s="55"/>
      <c r="H16" s="55"/>
      <c r="I16" s="55"/>
      <c r="J16" s="55"/>
      <c r="K16" s="55"/>
      <c r="L16" s="55"/>
      <c r="M16" s="32"/>
      <c r="N16" s="32"/>
      <c r="O16" s="32"/>
      <c r="P16" s="32"/>
      <c r="Q16" s="32"/>
      <c r="R16" s="32"/>
      <c r="S16" s="32"/>
      <c r="T16" s="32"/>
      <c r="U16" s="32"/>
      <c r="V16" s="32"/>
      <c r="W16" s="32"/>
      <c r="X16" s="32"/>
      <c r="Y16" s="32"/>
      <c r="Z16" s="32"/>
      <c r="AA16" s="32"/>
      <c r="AB16" s="32"/>
      <c r="AC16" s="32"/>
      <c r="AD16" s="32"/>
      <c r="AE16" s="32"/>
      <c r="AF16" s="56"/>
    </row>
    <row r="17" spans="1:256" hidden="1">
      <c r="A17" s="53">
        <v>2</v>
      </c>
      <c r="B17" s="54" t="s">
        <v>93</v>
      </c>
      <c r="C17" s="54"/>
      <c r="D17" s="55"/>
      <c r="E17" s="55"/>
      <c r="F17" s="55"/>
      <c r="G17" s="55"/>
      <c r="H17" s="55"/>
      <c r="I17" s="55"/>
      <c r="J17" s="55"/>
      <c r="K17" s="55"/>
      <c r="L17" s="55"/>
      <c r="M17" s="32"/>
      <c r="N17" s="32"/>
      <c r="O17" s="32"/>
      <c r="P17" s="32"/>
      <c r="Q17" s="32"/>
      <c r="R17" s="32"/>
      <c r="S17" s="32"/>
      <c r="T17" s="32"/>
      <c r="U17" s="32"/>
      <c r="V17" s="32"/>
      <c r="W17" s="32"/>
      <c r="X17" s="32"/>
      <c r="Y17" s="32"/>
      <c r="Z17" s="32"/>
      <c r="AA17" s="32"/>
      <c r="AB17" s="32"/>
      <c r="AC17" s="32"/>
      <c r="AD17" s="32"/>
      <c r="AE17" s="32"/>
      <c r="AF17" s="56"/>
    </row>
    <row r="18" spans="1:256" hidden="1">
      <c r="A18" s="57" t="s">
        <v>94</v>
      </c>
      <c r="B18" s="50" t="s">
        <v>95</v>
      </c>
      <c r="C18" s="50"/>
      <c r="D18" s="51">
        <f>D19+D22+D23</f>
        <v>7247</v>
      </c>
      <c r="E18" s="51">
        <f>E19+E22+E23</f>
        <v>6885</v>
      </c>
      <c r="F18" s="51">
        <f>F19+F22+F23</f>
        <v>3385</v>
      </c>
      <c r="G18" s="51">
        <f>G19+G22+G23</f>
        <v>3385</v>
      </c>
      <c r="H18" s="51"/>
      <c r="I18" s="51">
        <f>I19+I22+I23</f>
        <v>3385</v>
      </c>
      <c r="J18" s="51"/>
      <c r="K18" s="51"/>
      <c r="L18" s="51"/>
      <c r="M18" s="51">
        <f>M19+M22+M23</f>
        <v>3385</v>
      </c>
      <c r="N18" s="51">
        <f>N19+N22+N23</f>
        <v>3385</v>
      </c>
      <c r="O18" s="51"/>
      <c r="P18" s="51">
        <f>P19+P22+P23</f>
        <v>1788.5319999999999</v>
      </c>
      <c r="Q18" s="51">
        <f>Q19+Q22+Q23</f>
        <v>1788.5319999999999</v>
      </c>
      <c r="R18" s="51"/>
      <c r="S18" s="51">
        <f>S19+S22+S23</f>
        <v>1788.5319999999999</v>
      </c>
      <c r="T18" s="51"/>
      <c r="U18" s="51"/>
      <c r="V18" s="51"/>
      <c r="W18" s="31">
        <f>N18/G18*100</f>
        <v>100</v>
      </c>
      <c r="X18" s="31"/>
      <c r="Y18" s="31">
        <f>Q18/G18*100</f>
        <v>52.83698670605613</v>
      </c>
      <c r="Z18" s="31"/>
      <c r="AA18" s="31">
        <f>S18/I18*100</f>
        <v>52.83698670605613</v>
      </c>
      <c r="AB18" s="31"/>
      <c r="AC18" s="31"/>
      <c r="AD18" s="31"/>
      <c r="AE18" s="31">
        <v>100</v>
      </c>
      <c r="AF18" s="5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row>
    <row r="19" spans="1:256" ht="25.5" hidden="1">
      <c r="A19" s="52" t="s">
        <v>91</v>
      </c>
      <c r="B19" s="50" t="s">
        <v>96</v>
      </c>
      <c r="C19" s="59"/>
      <c r="D19" s="60">
        <f>D20+D21</f>
        <v>7247</v>
      </c>
      <c r="E19" s="60">
        <f>E20+E21</f>
        <v>6885</v>
      </c>
      <c r="F19" s="60">
        <f>F20+F21</f>
        <v>3385</v>
      </c>
      <c r="G19" s="60">
        <f>G20+G21</f>
        <v>3385</v>
      </c>
      <c r="H19" s="60"/>
      <c r="I19" s="60">
        <f>I20+I21</f>
        <v>3385</v>
      </c>
      <c r="J19" s="60"/>
      <c r="K19" s="60"/>
      <c r="L19" s="60"/>
      <c r="M19" s="60">
        <f>M20+M21</f>
        <v>3385</v>
      </c>
      <c r="N19" s="60">
        <f>N20+N21</f>
        <v>3385</v>
      </c>
      <c r="O19" s="60"/>
      <c r="P19" s="60">
        <f>P20+P21</f>
        <v>1788.5319999999999</v>
      </c>
      <c r="Q19" s="60">
        <f>Q20+Q21</f>
        <v>1788.5319999999999</v>
      </c>
      <c r="R19" s="60"/>
      <c r="S19" s="60">
        <f>S20+S21</f>
        <v>1788.5319999999999</v>
      </c>
      <c r="T19" s="60"/>
      <c r="U19" s="60"/>
      <c r="V19" s="60"/>
      <c r="W19" s="31">
        <f>N19/G19*100</f>
        <v>100</v>
      </c>
      <c r="X19" s="31"/>
      <c r="Y19" s="31">
        <f>Q19/G19*100</f>
        <v>52.83698670605613</v>
      </c>
      <c r="Z19" s="31"/>
      <c r="AA19" s="31">
        <f>S19/I19*100</f>
        <v>52.83698670605613</v>
      </c>
      <c r="AB19" s="31"/>
      <c r="AC19" s="31"/>
      <c r="AD19" s="31"/>
      <c r="AE19" s="31">
        <v>100</v>
      </c>
      <c r="AF19" s="40"/>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row>
    <row r="20" spans="1:256" ht="30" hidden="1">
      <c r="A20" s="53">
        <v>1</v>
      </c>
      <c r="B20" s="61" t="s">
        <v>97</v>
      </c>
      <c r="C20" s="62" t="s">
        <v>98</v>
      </c>
      <c r="D20" s="55">
        <v>2900</v>
      </c>
      <c r="E20" s="55">
        <v>2755</v>
      </c>
      <c r="F20" s="55">
        <f>G20+J20</f>
        <v>1755</v>
      </c>
      <c r="G20" s="55">
        <f>SUM(H20:I20)</f>
        <v>1755</v>
      </c>
      <c r="H20" s="55"/>
      <c r="I20" s="55">
        <v>1755</v>
      </c>
      <c r="J20" s="55"/>
      <c r="K20" s="55"/>
      <c r="L20" s="55"/>
      <c r="M20" s="32">
        <f>SUM(N20:O20)</f>
        <v>1755</v>
      </c>
      <c r="N20" s="32">
        <f>I20</f>
        <v>1755</v>
      </c>
      <c r="O20" s="32"/>
      <c r="P20" s="32">
        <f>Q20+T20</f>
        <v>1712.087</v>
      </c>
      <c r="Q20" s="32">
        <f>SUM(R20:S20)</f>
        <v>1712.087</v>
      </c>
      <c r="R20" s="32"/>
      <c r="S20" s="32">
        <v>1712.087</v>
      </c>
      <c r="T20" s="32"/>
      <c r="U20" s="32"/>
      <c r="V20" s="32"/>
      <c r="W20" s="32">
        <f>N20/G20*100</f>
        <v>100</v>
      </c>
      <c r="X20" s="32"/>
      <c r="Y20" s="32">
        <f>Q20/G20*100</f>
        <v>97.554814814814819</v>
      </c>
      <c r="Z20" s="32"/>
      <c r="AA20" s="32">
        <f>S20/I20*100</f>
        <v>97.554814814814819</v>
      </c>
      <c r="AB20" s="32"/>
      <c r="AC20" s="32"/>
      <c r="AD20" s="32"/>
      <c r="AE20" s="32">
        <v>100</v>
      </c>
      <c r="AF20" s="56"/>
    </row>
    <row r="21" spans="1:256" ht="30" hidden="1">
      <c r="A21" s="53">
        <v>2</v>
      </c>
      <c r="B21" s="61" t="s">
        <v>99</v>
      </c>
      <c r="C21" s="62" t="s">
        <v>100</v>
      </c>
      <c r="D21" s="55">
        <v>4347</v>
      </c>
      <c r="E21" s="55">
        <f>2500+1630</f>
        <v>4130</v>
      </c>
      <c r="F21" s="55">
        <f>G21+J21</f>
        <v>1630</v>
      </c>
      <c r="G21" s="55">
        <f>SUM(H21:I21)</f>
        <v>1630</v>
      </c>
      <c r="H21" s="55"/>
      <c r="I21" s="55">
        <v>1630</v>
      </c>
      <c r="J21" s="55"/>
      <c r="K21" s="55"/>
      <c r="L21" s="55"/>
      <c r="M21" s="32">
        <f>SUM(N21:O21)</f>
        <v>1630</v>
      </c>
      <c r="N21" s="32">
        <f>I21</f>
        <v>1630</v>
      </c>
      <c r="O21" s="32"/>
      <c r="P21" s="32">
        <f>Q21+T21</f>
        <v>76.444999999999993</v>
      </c>
      <c r="Q21" s="32">
        <f>SUM(R21:S21)</f>
        <v>76.444999999999993</v>
      </c>
      <c r="R21" s="32"/>
      <c r="S21" s="32">
        <v>76.444999999999993</v>
      </c>
      <c r="T21" s="32"/>
      <c r="U21" s="32"/>
      <c r="V21" s="32"/>
      <c r="W21" s="32">
        <f>N21/G21*100</f>
        <v>100</v>
      </c>
      <c r="X21" s="32"/>
      <c r="Y21" s="32">
        <f>Q21/G21*100</f>
        <v>4.6898773006134968</v>
      </c>
      <c r="Z21" s="32"/>
      <c r="AA21" s="32">
        <f>S21/I21*100</f>
        <v>4.6898773006134968</v>
      </c>
      <c r="AB21" s="32"/>
      <c r="AC21" s="32"/>
      <c r="AD21" s="32"/>
      <c r="AE21" s="32">
        <v>100</v>
      </c>
      <c r="AF21" s="56"/>
    </row>
    <row r="22" spans="1:256" hidden="1">
      <c r="A22" s="52" t="s">
        <v>101</v>
      </c>
      <c r="B22" s="50" t="s">
        <v>102</v>
      </c>
      <c r="C22" s="50"/>
      <c r="D22" s="51"/>
      <c r="E22" s="51"/>
      <c r="F22" s="51"/>
      <c r="G22" s="51"/>
      <c r="H22" s="51"/>
      <c r="I22" s="51"/>
      <c r="J22" s="51"/>
      <c r="K22" s="51"/>
      <c r="L22" s="51"/>
      <c r="M22" s="31"/>
      <c r="N22" s="31"/>
      <c r="O22" s="31"/>
      <c r="P22" s="31"/>
      <c r="Q22" s="31"/>
      <c r="R22" s="31"/>
      <c r="S22" s="31"/>
      <c r="T22" s="31"/>
      <c r="U22" s="31"/>
      <c r="V22" s="31"/>
      <c r="W22" s="31"/>
      <c r="X22" s="31"/>
      <c r="Y22" s="31"/>
      <c r="Z22" s="31"/>
      <c r="AA22" s="31"/>
      <c r="AB22" s="31"/>
      <c r="AC22" s="31"/>
      <c r="AD22" s="31"/>
      <c r="AE22" s="31"/>
      <c r="AF22" s="5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row>
    <row r="23" spans="1:256" hidden="1">
      <c r="A23" s="52" t="s">
        <v>103</v>
      </c>
      <c r="B23" s="50" t="s">
        <v>92</v>
      </c>
      <c r="C23" s="50"/>
      <c r="D23" s="51"/>
      <c r="E23" s="51"/>
      <c r="F23" s="51"/>
      <c r="G23" s="51"/>
      <c r="H23" s="51"/>
      <c r="I23" s="51"/>
      <c r="J23" s="51"/>
      <c r="K23" s="51"/>
      <c r="L23" s="51"/>
      <c r="M23" s="31"/>
      <c r="N23" s="31"/>
      <c r="O23" s="31"/>
      <c r="P23" s="31"/>
      <c r="Q23" s="31"/>
      <c r="R23" s="31"/>
      <c r="S23" s="31"/>
      <c r="T23" s="31"/>
      <c r="U23" s="31"/>
      <c r="V23" s="31"/>
      <c r="W23" s="31"/>
      <c r="X23" s="31"/>
      <c r="Y23" s="31"/>
      <c r="Z23" s="31"/>
      <c r="AA23" s="31"/>
      <c r="AB23" s="31"/>
      <c r="AC23" s="31"/>
      <c r="AD23" s="31"/>
      <c r="AE23" s="31"/>
      <c r="AF23" s="5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ht="25.5" hidden="1">
      <c r="A24" s="49" t="s">
        <v>104</v>
      </c>
      <c r="B24" s="50" t="s">
        <v>105</v>
      </c>
      <c r="C24" s="50"/>
      <c r="D24" s="51">
        <f>D25+D28</f>
        <v>8822</v>
      </c>
      <c r="E24" s="51">
        <f t="shared" ref="E24:N24" si="3">E25+E28</f>
        <v>8381</v>
      </c>
      <c r="F24" s="51">
        <f t="shared" si="3"/>
        <v>3000</v>
      </c>
      <c r="G24" s="51">
        <f t="shared" si="3"/>
        <v>3000</v>
      </c>
      <c r="H24" s="51"/>
      <c r="I24" s="51">
        <f t="shared" si="3"/>
        <v>3000</v>
      </c>
      <c r="J24" s="51"/>
      <c r="K24" s="51"/>
      <c r="L24" s="51"/>
      <c r="M24" s="51">
        <f t="shared" si="3"/>
        <v>3000</v>
      </c>
      <c r="N24" s="51">
        <f t="shared" si="3"/>
        <v>3000</v>
      </c>
      <c r="O24" s="51"/>
      <c r="P24" s="51"/>
      <c r="Q24" s="51"/>
      <c r="R24" s="51"/>
      <c r="S24" s="51"/>
      <c r="T24" s="51"/>
      <c r="U24" s="51"/>
      <c r="V24" s="51"/>
      <c r="W24" s="31">
        <f>N24/G24*100</f>
        <v>100</v>
      </c>
      <c r="X24" s="31"/>
      <c r="Y24" s="31">
        <f>Q24/G24*100</f>
        <v>0</v>
      </c>
      <c r="Z24" s="31"/>
      <c r="AA24" s="31">
        <f>S24/I24*100</f>
        <v>0</v>
      </c>
      <c r="AB24" s="31"/>
      <c r="AC24" s="31"/>
      <c r="AD24" s="31"/>
      <c r="AE24" s="31">
        <v>0</v>
      </c>
      <c r="AF24" s="63"/>
    </row>
    <row r="25" spans="1:256" hidden="1">
      <c r="A25" s="49" t="s">
        <v>89</v>
      </c>
      <c r="B25" s="50" t="s">
        <v>90</v>
      </c>
      <c r="C25" s="50"/>
      <c r="D25" s="51">
        <f>D26</f>
        <v>8822</v>
      </c>
      <c r="E25" s="51">
        <f t="shared" ref="E25:N26" si="4">E26</f>
        <v>8381</v>
      </c>
      <c r="F25" s="51">
        <f t="shared" si="4"/>
        <v>3000</v>
      </c>
      <c r="G25" s="51">
        <f t="shared" si="4"/>
        <v>3000</v>
      </c>
      <c r="H25" s="51"/>
      <c r="I25" s="51">
        <f t="shared" si="4"/>
        <v>3000</v>
      </c>
      <c r="J25" s="51"/>
      <c r="K25" s="51"/>
      <c r="L25" s="51"/>
      <c r="M25" s="51">
        <f t="shared" si="4"/>
        <v>3000</v>
      </c>
      <c r="N25" s="51">
        <f t="shared" si="4"/>
        <v>3000</v>
      </c>
      <c r="O25" s="51"/>
      <c r="P25" s="51"/>
      <c r="Q25" s="51"/>
      <c r="R25" s="51"/>
      <c r="S25" s="51"/>
      <c r="T25" s="51"/>
      <c r="U25" s="51"/>
      <c r="V25" s="51"/>
      <c r="W25" s="31">
        <f>N25/G25*100</f>
        <v>100</v>
      </c>
      <c r="X25" s="31"/>
      <c r="Y25" s="31">
        <f>Q25/G25*100</f>
        <v>0</v>
      </c>
      <c r="Z25" s="31"/>
      <c r="AA25" s="31">
        <f>S25/I25*100</f>
        <v>0</v>
      </c>
      <c r="AB25" s="31"/>
      <c r="AC25" s="31"/>
      <c r="AD25" s="31"/>
      <c r="AE25" s="31">
        <v>0</v>
      </c>
      <c r="AF25" s="40"/>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pans="1:256" hidden="1">
      <c r="A26" s="52" t="s">
        <v>101</v>
      </c>
      <c r="B26" s="50" t="s">
        <v>102</v>
      </c>
      <c r="C26" s="50"/>
      <c r="D26" s="51">
        <f>D27</f>
        <v>8822</v>
      </c>
      <c r="E26" s="51">
        <f t="shared" si="4"/>
        <v>8381</v>
      </c>
      <c r="F26" s="51">
        <f t="shared" si="4"/>
        <v>3000</v>
      </c>
      <c r="G26" s="51">
        <f t="shared" si="4"/>
        <v>3000</v>
      </c>
      <c r="H26" s="51"/>
      <c r="I26" s="51">
        <f t="shared" si="4"/>
        <v>3000</v>
      </c>
      <c r="J26" s="51"/>
      <c r="K26" s="51"/>
      <c r="L26" s="51"/>
      <c r="M26" s="51">
        <f t="shared" si="4"/>
        <v>3000</v>
      </c>
      <c r="N26" s="51">
        <f t="shared" si="4"/>
        <v>3000</v>
      </c>
      <c r="O26" s="51"/>
      <c r="P26" s="51"/>
      <c r="Q26" s="51"/>
      <c r="R26" s="51"/>
      <c r="S26" s="51"/>
      <c r="T26" s="51"/>
      <c r="U26" s="51"/>
      <c r="V26" s="51"/>
      <c r="W26" s="31">
        <f>N26/G26*100</f>
        <v>100</v>
      </c>
      <c r="X26" s="31"/>
      <c r="Y26" s="31">
        <f>Q26/G26*100</f>
        <v>0</v>
      </c>
      <c r="Z26" s="31"/>
      <c r="AA26" s="31">
        <f>S26/I26*100</f>
        <v>0</v>
      </c>
      <c r="AB26" s="31"/>
      <c r="AC26" s="31"/>
      <c r="AD26" s="31"/>
      <c r="AE26" s="31">
        <v>0</v>
      </c>
      <c r="AF26" s="40"/>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ht="38.25" hidden="1">
      <c r="A27" s="53">
        <v>1</v>
      </c>
      <c r="B27" s="64" t="s">
        <v>106</v>
      </c>
      <c r="C27" s="62" t="s">
        <v>107</v>
      </c>
      <c r="D27" s="55">
        <v>8822</v>
      </c>
      <c r="E27" s="55">
        <v>8381</v>
      </c>
      <c r="F27" s="55">
        <f>G27+J27</f>
        <v>3000</v>
      </c>
      <c r="G27" s="55">
        <f>SUM(H27:I27)</f>
        <v>3000</v>
      </c>
      <c r="H27" s="55"/>
      <c r="I27" s="55">
        <v>3000</v>
      </c>
      <c r="J27" s="55"/>
      <c r="K27" s="55"/>
      <c r="L27" s="55"/>
      <c r="M27" s="32">
        <f>SUM(N27:O27)</f>
        <v>3000</v>
      </c>
      <c r="N27" s="32">
        <v>3000</v>
      </c>
      <c r="O27" s="32"/>
      <c r="P27" s="32"/>
      <c r="Q27" s="32"/>
      <c r="R27" s="32"/>
      <c r="S27" s="32"/>
      <c r="T27" s="32"/>
      <c r="U27" s="32"/>
      <c r="V27" s="32"/>
      <c r="W27" s="32">
        <f>N27/G27*100</f>
        <v>100</v>
      </c>
      <c r="X27" s="32"/>
      <c r="Y27" s="32">
        <f>Q27/G27*100</f>
        <v>0</v>
      </c>
      <c r="Z27" s="32"/>
      <c r="AA27" s="32">
        <f>S27/I27*100</f>
        <v>0</v>
      </c>
      <c r="AB27" s="32"/>
      <c r="AC27" s="32"/>
      <c r="AD27" s="32"/>
      <c r="AE27" s="32">
        <v>0</v>
      </c>
      <c r="AF27" s="56" t="s">
        <v>108</v>
      </c>
    </row>
    <row r="28" spans="1:256" hidden="1">
      <c r="A28" s="57" t="s">
        <v>94</v>
      </c>
      <c r="B28" s="50" t="s">
        <v>95</v>
      </c>
      <c r="C28" s="50"/>
      <c r="D28" s="51"/>
      <c r="E28" s="51"/>
      <c r="F28" s="51"/>
      <c r="G28" s="51"/>
      <c r="H28" s="51"/>
      <c r="I28" s="51"/>
      <c r="J28" s="51"/>
      <c r="K28" s="51"/>
      <c r="L28" s="51"/>
      <c r="M28" s="31"/>
      <c r="N28" s="31"/>
      <c r="O28" s="31"/>
      <c r="P28" s="31"/>
      <c r="Q28" s="31"/>
      <c r="R28" s="31"/>
      <c r="S28" s="31"/>
      <c r="T28" s="31"/>
      <c r="U28" s="31"/>
      <c r="V28" s="31"/>
      <c r="W28" s="31"/>
      <c r="X28" s="31"/>
      <c r="Y28" s="31"/>
      <c r="Z28" s="31"/>
      <c r="AA28" s="31"/>
      <c r="AB28" s="31"/>
      <c r="AC28" s="31"/>
      <c r="AD28" s="31"/>
      <c r="AE28" s="31"/>
      <c r="AF28" s="5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row>
    <row r="29" spans="1:256" ht="25.5" hidden="1">
      <c r="A29" s="52" t="s">
        <v>91</v>
      </c>
      <c r="B29" s="50" t="s">
        <v>96</v>
      </c>
      <c r="C29" s="59"/>
      <c r="D29" s="60"/>
      <c r="E29" s="60"/>
      <c r="F29" s="51"/>
      <c r="G29" s="51"/>
      <c r="H29" s="51"/>
      <c r="I29" s="51"/>
      <c r="J29" s="51"/>
      <c r="K29" s="51"/>
      <c r="L29" s="51"/>
      <c r="M29" s="31"/>
      <c r="N29" s="31"/>
      <c r="O29" s="31"/>
      <c r="P29" s="31"/>
      <c r="Q29" s="31"/>
      <c r="R29" s="31"/>
      <c r="S29" s="31"/>
      <c r="T29" s="31"/>
      <c r="U29" s="31"/>
      <c r="V29" s="31"/>
      <c r="W29" s="31"/>
      <c r="X29" s="31"/>
      <c r="Y29" s="31"/>
      <c r="Z29" s="31"/>
      <c r="AA29" s="31"/>
      <c r="AB29" s="31"/>
      <c r="AC29" s="31"/>
      <c r="AD29" s="31"/>
      <c r="AE29" s="31"/>
      <c r="AF29" s="40"/>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row>
    <row r="30" spans="1:256" hidden="1">
      <c r="A30" s="52" t="s">
        <v>101</v>
      </c>
      <c r="B30" s="50" t="s">
        <v>102</v>
      </c>
      <c r="C30" s="50"/>
      <c r="D30" s="51"/>
      <c r="E30" s="51"/>
      <c r="F30" s="51"/>
      <c r="G30" s="51"/>
      <c r="H30" s="51"/>
      <c r="I30" s="51"/>
      <c r="J30" s="51"/>
      <c r="K30" s="51"/>
      <c r="L30" s="51"/>
      <c r="M30" s="31"/>
      <c r="N30" s="31"/>
      <c r="O30" s="31"/>
      <c r="P30" s="31"/>
      <c r="Q30" s="31"/>
      <c r="R30" s="31"/>
      <c r="S30" s="31"/>
      <c r="T30" s="31"/>
      <c r="U30" s="31"/>
      <c r="V30" s="31"/>
      <c r="W30" s="31"/>
      <c r="X30" s="31"/>
      <c r="Y30" s="31"/>
      <c r="Z30" s="31"/>
      <c r="AA30" s="31"/>
      <c r="AB30" s="31"/>
      <c r="AC30" s="31"/>
      <c r="AD30" s="31"/>
      <c r="AE30" s="31"/>
      <c r="AF30" s="5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row>
    <row r="31" spans="1:256" hidden="1">
      <c r="A31" s="65" t="s">
        <v>103</v>
      </c>
      <c r="B31" s="66" t="s">
        <v>92</v>
      </c>
      <c r="C31" s="66"/>
      <c r="D31" s="67"/>
      <c r="E31" s="67"/>
      <c r="F31" s="67"/>
      <c r="G31" s="67"/>
      <c r="H31" s="67"/>
      <c r="I31" s="67"/>
      <c r="J31" s="67"/>
      <c r="K31" s="67"/>
      <c r="L31" s="67"/>
      <c r="M31" s="33"/>
      <c r="N31" s="33"/>
      <c r="O31" s="33"/>
      <c r="P31" s="33"/>
      <c r="Q31" s="33"/>
      <c r="R31" s="33"/>
      <c r="S31" s="33"/>
      <c r="T31" s="33"/>
      <c r="U31" s="33"/>
      <c r="V31" s="33"/>
      <c r="W31" s="33"/>
      <c r="X31" s="33"/>
      <c r="Y31" s="33"/>
      <c r="Z31" s="33"/>
      <c r="AA31" s="33"/>
      <c r="AB31" s="33"/>
      <c r="AC31" s="33"/>
      <c r="AD31" s="33"/>
      <c r="AE31" s="33"/>
      <c r="AF31" s="6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row>
    <row r="32" spans="1:256" ht="38.25" hidden="1">
      <c r="A32" s="69" t="s">
        <v>109</v>
      </c>
      <c r="B32" s="50" t="s">
        <v>110</v>
      </c>
      <c r="C32" s="50"/>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hidden="1">
      <c r="A33" s="71" t="s">
        <v>91</v>
      </c>
      <c r="B33" s="72" t="s">
        <v>92</v>
      </c>
      <c r="C33" s="72"/>
      <c r="D33" s="73"/>
      <c r="E33" s="73"/>
      <c r="F33" s="73"/>
      <c r="G33" s="73"/>
      <c r="H33" s="73"/>
      <c r="I33" s="73"/>
      <c r="J33" s="73"/>
      <c r="K33" s="73"/>
      <c r="L33" s="73"/>
      <c r="M33" s="34"/>
      <c r="N33" s="34"/>
      <c r="O33" s="34"/>
      <c r="P33" s="34"/>
      <c r="Q33" s="34"/>
      <c r="R33" s="34"/>
      <c r="S33" s="34"/>
      <c r="T33" s="34"/>
      <c r="U33" s="34"/>
      <c r="V33" s="34"/>
      <c r="W33" s="34"/>
      <c r="X33" s="34"/>
      <c r="Y33" s="34"/>
      <c r="Z33" s="34"/>
      <c r="AA33" s="34"/>
      <c r="AB33" s="34"/>
      <c r="AC33" s="34"/>
      <c r="AD33" s="34"/>
      <c r="AE33" s="34"/>
      <c r="AF33" s="74"/>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row>
    <row r="34" spans="1:256" ht="38.25" hidden="1">
      <c r="A34" s="49" t="s">
        <v>111</v>
      </c>
      <c r="B34" s="50" t="s">
        <v>112</v>
      </c>
      <c r="C34" s="50"/>
      <c r="D34" s="51">
        <f>D35+D50</f>
        <v>191481</v>
      </c>
      <c r="E34" s="51">
        <f t="shared" ref="E34:V34" si="5">E35+E50</f>
        <v>184664</v>
      </c>
      <c r="F34" s="51">
        <f t="shared" si="5"/>
        <v>73006</v>
      </c>
      <c r="G34" s="51">
        <f t="shared" si="5"/>
        <v>73006</v>
      </c>
      <c r="H34" s="51">
        <f t="shared" si="5"/>
        <v>0</v>
      </c>
      <c r="I34" s="51">
        <f t="shared" si="5"/>
        <v>73006</v>
      </c>
      <c r="J34" s="51">
        <f t="shared" si="5"/>
        <v>0</v>
      </c>
      <c r="K34" s="51">
        <f t="shared" si="5"/>
        <v>0</v>
      </c>
      <c r="L34" s="51">
        <f t="shared" si="5"/>
        <v>0</v>
      </c>
      <c r="M34" s="51">
        <f t="shared" si="5"/>
        <v>73006</v>
      </c>
      <c r="N34" s="51">
        <f t="shared" si="5"/>
        <v>73006</v>
      </c>
      <c r="O34" s="51">
        <f t="shared" si="5"/>
        <v>0</v>
      </c>
      <c r="P34" s="51">
        <f t="shared" si="5"/>
        <v>18864.474999999999</v>
      </c>
      <c r="Q34" s="51">
        <f t="shared" si="5"/>
        <v>18864.474999999999</v>
      </c>
      <c r="R34" s="51">
        <f t="shared" si="5"/>
        <v>0</v>
      </c>
      <c r="S34" s="51">
        <f t="shared" si="5"/>
        <v>18864.474999999999</v>
      </c>
      <c r="T34" s="51">
        <f t="shared" si="5"/>
        <v>0</v>
      </c>
      <c r="U34" s="51">
        <f t="shared" si="5"/>
        <v>0</v>
      </c>
      <c r="V34" s="51">
        <f t="shared" si="5"/>
        <v>0</v>
      </c>
      <c r="W34" s="31">
        <f t="shared" ref="W34:W65" si="6">N34/G34*100</f>
        <v>100</v>
      </c>
      <c r="X34" s="31"/>
      <c r="Y34" s="31">
        <f t="shared" ref="Y34:Y65" si="7">Q34/G34*100</f>
        <v>25.839622770731168</v>
      </c>
      <c r="Z34" s="31"/>
      <c r="AA34" s="31">
        <f t="shared" ref="AA34:AA65" si="8">S34/I34*100</f>
        <v>25.839622770731168</v>
      </c>
      <c r="AB34" s="31"/>
      <c r="AC34" s="31"/>
      <c r="AD34" s="31"/>
      <c r="AE34" s="31">
        <f>(((F34-1500)/F34)*100)</f>
        <v>97.945374352792925</v>
      </c>
      <c r="AF34" s="63"/>
    </row>
    <row r="35" spans="1:256" ht="25.5" hidden="1">
      <c r="A35" s="52" t="s">
        <v>91</v>
      </c>
      <c r="B35" s="50" t="s">
        <v>96</v>
      </c>
      <c r="C35" s="59"/>
      <c r="D35" s="60">
        <f>SUM(D36:D49)</f>
        <v>104531</v>
      </c>
      <c r="E35" s="60">
        <f t="shared" ref="E35:S35" si="9">SUM(E36:E49)</f>
        <v>99681</v>
      </c>
      <c r="F35" s="60">
        <f t="shared" si="9"/>
        <v>35402</v>
      </c>
      <c r="G35" s="60">
        <f t="shared" si="9"/>
        <v>35402</v>
      </c>
      <c r="H35" s="60"/>
      <c r="I35" s="60">
        <f t="shared" si="9"/>
        <v>35402</v>
      </c>
      <c r="J35" s="60"/>
      <c r="K35" s="60"/>
      <c r="L35" s="60"/>
      <c r="M35" s="60">
        <f t="shared" si="9"/>
        <v>35402</v>
      </c>
      <c r="N35" s="60">
        <f t="shared" si="9"/>
        <v>35402</v>
      </c>
      <c r="O35" s="60"/>
      <c r="P35" s="60">
        <f t="shared" si="9"/>
        <v>12587.452000000001</v>
      </c>
      <c r="Q35" s="60">
        <f t="shared" si="9"/>
        <v>12587.452000000001</v>
      </c>
      <c r="R35" s="60"/>
      <c r="S35" s="60">
        <f t="shared" si="9"/>
        <v>12587.452000000001</v>
      </c>
      <c r="T35" s="60"/>
      <c r="U35" s="60"/>
      <c r="V35" s="60"/>
      <c r="W35" s="31">
        <f t="shared" si="6"/>
        <v>100</v>
      </c>
      <c r="X35" s="31"/>
      <c r="Y35" s="31">
        <f t="shared" si="7"/>
        <v>35.555765211005031</v>
      </c>
      <c r="Z35" s="31"/>
      <c r="AA35" s="31">
        <f t="shared" si="8"/>
        <v>35.555765211005031</v>
      </c>
      <c r="AB35" s="31"/>
      <c r="AC35" s="31"/>
      <c r="AD35" s="31"/>
      <c r="AE35" s="31">
        <v>100</v>
      </c>
      <c r="AF35" s="40"/>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row>
    <row r="36" spans="1:256" ht="30" hidden="1">
      <c r="A36" s="53">
        <v>1</v>
      </c>
      <c r="B36" s="61" t="s">
        <v>113</v>
      </c>
      <c r="C36" s="62" t="s">
        <v>114</v>
      </c>
      <c r="D36" s="55">
        <v>13545</v>
      </c>
      <c r="E36" s="55">
        <v>12868</v>
      </c>
      <c r="F36" s="55">
        <f t="shared" ref="F36:F49" si="10">G36+J36</f>
        <v>5000</v>
      </c>
      <c r="G36" s="55">
        <f t="shared" ref="G36:G49" si="11">SUM(H36:I36)</f>
        <v>5000</v>
      </c>
      <c r="H36" s="55"/>
      <c r="I36" s="55">
        <v>5000</v>
      </c>
      <c r="J36" s="55"/>
      <c r="K36" s="55"/>
      <c r="L36" s="55"/>
      <c r="M36" s="32">
        <f t="shared" ref="M36:M49" si="12">SUM(N36:O36)</f>
        <v>5000</v>
      </c>
      <c r="N36" s="32">
        <f>I36</f>
        <v>5000</v>
      </c>
      <c r="O36" s="32"/>
      <c r="P36" s="32">
        <f t="shared" ref="P36:P49" si="13">Q36+T36</f>
        <v>838.54100000000005</v>
      </c>
      <c r="Q36" s="32">
        <f t="shared" ref="Q36:Q49" si="14">SUM(R36:S36)</f>
        <v>838.54100000000005</v>
      </c>
      <c r="R36" s="32"/>
      <c r="S36" s="32">
        <v>838.54100000000005</v>
      </c>
      <c r="T36" s="32"/>
      <c r="U36" s="32"/>
      <c r="V36" s="32"/>
      <c r="W36" s="32">
        <f t="shared" si="6"/>
        <v>100</v>
      </c>
      <c r="X36" s="32"/>
      <c r="Y36" s="32">
        <f t="shared" si="7"/>
        <v>16.770820000000001</v>
      </c>
      <c r="Z36" s="32"/>
      <c r="AA36" s="32">
        <f t="shared" si="8"/>
        <v>16.770820000000001</v>
      </c>
      <c r="AB36" s="32"/>
      <c r="AC36" s="32"/>
      <c r="AD36" s="32"/>
      <c r="AE36" s="32">
        <v>100</v>
      </c>
      <c r="AF36" s="56"/>
    </row>
    <row r="37" spans="1:256" ht="30" hidden="1">
      <c r="A37" s="53">
        <v>2</v>
      </c>
      <c r="B37" s="61" t="s">
        <v>115</v>
      </c>
      <c r="C37" s="62" t="s">
        <v>116</v>
      </c>
      <c r="D37" s="55">
        <v>14900</v>
      </c>
      <c r="E37" s="55">
        <v>14155</v>
      </c>
      <c r="F37" s="55">
        <f t="shared" si="10"/>
        <v>5000</v>
      </c>
      <c r="G37" s="55">
        <f t="shared" si="11"/>
        <v>5000</v>
      </c>
      <c r="H37" s="55"/>
      <c r="I37" s="55">
        <v>5000</v>
      </c>
      <c r="J37" s="55"/>
      <c r="K37" s="55"/>
      <c r="L37" s="55"/>
      <c r="M37" s="32">
        <f t="shared" si="12"/>
        <v>5000</v>
      </c>
      <c r="N37" s="32">
        <f>I37</f>
        <v>5000</v>
      </c>
      <c r="O37" s="32"/>
      <c r="P37" s="32">
        <f t="shared" si="13"/>
        <v>100</v>
      </c>
      <c r="Q37" s="32">
        <f t="shared" si="14"/>
        <v>100</v>
      </c>
      <c r="R37" s="32"/>
      <c r="S37" s="32">
        <v>100</v>
      </c>
      <c r="T37" s="32"/>
      <c r="U37" s="32"/>
      <c r="V37" s="32"/>
      <c r="W37" s="32">
        <f>N37/G37*100</f>
        <v>100</v>
      </c>
      <c r="X37" s="32"/>
      <c r="Y37" s="32">
        <f t="shared" si="7"/>
        <v>2</v>
      </c>
      <c r="Z37" s="32"/>
      <c r="AA37" s="32">
        <f t="shared" si="8"/>
        <v>2</v>
      </c>
      <c r="AB37" s="32"/>
      <c r="AC37" s="32"/>
      <c r="AD37" s="32"/>
      <c r="AE37" s="32">
        <v>100</v>
      </c>
      <c r="AF37" s="56"/>
    </row>
    <row r="38" spans="1:256" ht="30" hidden="1">
      <c r="A38" s="53">
        <v>3</v>
      </c>
      <c r="B38" s="61" t="s">
        <v>117</v>
      </c>
      <c r="C38" s="62" t="s">
        <v>118</v>
      </c>
      <c r="D38" s="55">
        <v>2600</v>
      </c>
      <c r="E38" s="55">
        <v>2600</v>
      </c>
      <c r="F38" s="55">
        <f t="shared" si="10"/>
        <v>915</v>
      </c>
      <c r="G38" s="55">
        <f t="shared" si="11"/>
        <v>915</v>
      </c>
      <c r="H38" s="55"/>
      <c r="I38" s="55">
        <v>915</v>
      </c>
      <c r="J38" s="55"/>
      <c r="K38" s="55"/>
      <c r="L38" s="55"/>
      <c r="M38" s="32">
        <f t="shared" si="12"/>
        <v>915</v>
      </c>
      <c r="N38" s="32">
        <f>I38</f>
        <v>915</v>
      </c>
      <c r="O38" s="32"/>
      <c r="P38" s="32">
        <f t="shared" si="13"/>
        <v>783.00199999999995</v>
      </c>
      <c r="Q38" s="32">
        <f t="shared" si="14"/>
        <v>783.00199999999995</v>
      </c>
      <c r="R38" s="32"/>
      <c r="S38" s="32">
        <v>783.00199999999995</v>
      </c>
      <c r="T38" s="32"/>
      <c r="U38" s="32"/>
      <c r="V38" s="32"/>
      <c r="W38" s="32">
        <f t="shared" si="6"/>
        <v>100</v>
      </c>
      <c r="X38" s="32"/>
      <c r="Y38" s="32">
        <f t="shared" si="7"/>
        <v>85.573989071038241</v>
      </c>
      <c r="Z38" s="32"/>
      <c r="AA38" s="32">
        <f t="shared" si="8"/>
        <v>85.573989071038241</v>
      </c>
      <c r="AB38" s="32"/>
      <c r="AC38" s="32"/>
      <c r="AD38" s="32"/>
      <c r="AE38" s="32">
        <v>100</v>
      </c>
      <c r="AF38" s="56"/>
    </row>
    <row r="39" spans="1:256" ht="30" hidden="1">
      <c r="A39" s="53">
        <v>4</v>
      </c>
      <c r="B39" s="61" t="s">
        <v>119</v>
      </c>
      <c r="C39" s="62" t="s">
        <v>120</v>
      </c>
      <c r="D39" s="55">
        <v>6000</v>
      </c>
      <c r="E39" s="55">
        <v>5700</v>
      </c>
      <c r="F39" s="55">
        <f t="shared" si="10"/>
        <v>700</v>
      </c>
      <c r="G39" s="55">
        <f t="shared" si="11"/>
        <v>700</v>
      </c>
      <c r="H39" s="55"/>
      <c r="I39" s="55">
        <v>700</v>
      </c>
      <c r="J39" s="55"/>
      <c r="K39" s="55"/>
      <c r="L39" s="55"/>
      <c r="M39" s="32">
        <f t="shared" si="12"/>
        <v>700</v>
      </c>
      <c r="N39" s="32">
        <f t="shared" ref="N39:N65" si="15">I39</f>
        <v>700</v>
      </c>
      <c r="O39" s="32"/>
      <c r="P39" s="32">
        <f t="shared" si="13"/>
        <v>559.94200000000001</v>
      </c>
      <c r="Q39" s="32">
        <f t="shared" si="14"/>
        <v>559.94200000000001</v>
      </c>
      <c r="R39" s="32"/>
      <c r="S39" s="32">
        <v>559.94200000000001</v>
      </c>
      <c r="T39" s="32"/>
      <c r="U39" s="32"/>
      <c r="V39" s="32"/>
      <c r="W39" s="32">
        <f t="shared" si="6"/>
        <v>100</v>
      </c>
      <c r="X39" s="32"/>
      <c r="Y39" s="32">
        <f t="shared" si="7"/>
        <v>79.991714285714295</v>
      </c>
      <c r="Z39" s="32"/>
      <c r="AA39" s="32">
        <f t="shared" si="8"/>
        <v>79.991714285714295</v>
      </c>
      <c r="AB39" s="32"/>
      <c r="AC39" s="32"/>
      <c r="AD39" s="32"/>
      <c r="AE39" s="32">
        <v>100</v>
      </c>
      <c r="AF39" s="56"/>
    </row>
    <row r="40" spans="1:256" ht="30" hidden="1">
      <c r="A40" s="53">
        <v>5</v>
      </c>
      <c r="B40" s="61" t="s">
        <v>121</v>
      </c>
      <c r="C40" s="62" t="s">
        <v>122</v>
      </c>
      <c r="D40" s="55">
        <v>6000</v>
      </c>
      <c r="E40" s="55">
        <v>5700</v>
      </c>
      <c r="F40" s="55">
        <f t="shared" si="10"/>
        <v>340</v>
      </c>
      <c r="G40" s="55">
        <f t="shared" si="11"/>
        <v>340</v>
      </c>
      <c r="H40" s="55"/>
      <c r="I40" s="55">
        <v>340</v>
      </c>
      <c r="J40" s="55"/>
      <c r="K40" s="55"/>
      <c r="L40" s="55"/>
      <c r="M40" s="32">
        <f t="shared" si="12"/>
        <v>340</v>
      </c>
      <c r="N40" s="32">
        <f t="shared" si="15"/>
        <v>340</v>
      </c>
      <c r="O40" s="32"/>
      <c r="P40" s="32">
        <f t="shared" si="13"/>
        <v>103.523</v>
      </c>
      <c r="Q40" s="32">
        <f t="shared" si="14"/>
        <v>103.523</v>
      </c>
      <c r="R40" s="32"/>
      <c r="S40" s="32">
        <v>103.523</v>
      </c>
      <c r="T40" s="32"/>
      <c r="U40" s="32"/>
      <c r="V40" s="32"/>
      <c r="W40" s="32">
        <f t="shared" si="6"/>
        <v>100</v>
      </c>
      <c r="X40" s="32"/>
      <c r="Y40" s="32">
        <f t="shared" si="7"/>
        <v>30.447941176470589</v>
      </c>
      <c r="Z40" s="32"/>
      <c r="AA40" s="32">
        <f t="shared" si="8"/>
        <v>30.447941176470589</v>
      </c>
      <c r="AB40" s="32"/>
      <c r="AC40" s="32"/>
      <c r="AD40" s="32"/>
      <c r="AE40" s="32">
        <v>100</v>
      </c>
      <c r="AF40" s="56"/>
    </row>
    <row r="41" spans="1:256" ht="30" hidden="1">
      <c r="A41" s="53">
        <v>6</v>
      </c>
      <c r="B41" s="61" t="s">
        <v>123</v>
      </c>
      <c r="C41" s="62" t="s">
        <v>124</v>
      </c>
      <c r="D41" s="55">
        <v>4000</v>
      </c>
      <c r="E41" s="55">
        <v>3800</v>
      </c>
      <c r="F41" s="55">
        <f t="shared" si="10"/>
        <v>770</v>
      </c>
      <c r="G41" s="55">
        <f t="shared" si="11"/>
        <v>770</v>
      </c>
      <c r="H41" s="55"/>
      <c r="I41" s="55">
        <v>770</v>
      </c>
      <c r="J41" s="55"/>
      <c r="K41" s="55"/>
      <c r="L41" s="55"/>
      <c r="M41" s="32">
        <f t="shared" si="12"/>
        <v>770</v>
      </c>
      <c r="N41" s="32">
        <f t="shared" si="15"/>
        <v>770</v>
      </c>
      <c r="O41" s="32"/>
      <c r="P41" s="32">
        <f t="shared" si="13"/>
        <v>723.64800000000002</v>
      </c>
      <c r="Q41" s="32">
        <f t="shared" si="14"/>
        <v>723.64800000000002</v>
      </c>
      <c r="R41" s="32"/>
      <c r="S41" s="32">
        <v>723.64800000000002</v>
      </c>
      <c r="T41" s="32"/>
      <c r="U41" s="32"/>
      <c r="V41" s="32"/>
      <c r="W41" s="32">
        <f t="shared" si="6"/>
        <v>100</v>
      </c>
      <c r="X41" s="32"/>
      <c r="Y41" s="32">
        <f t="shared" si="7"/>
        <v>93.98025974025974</v>
      </c>
      <c r="Z41" s="32"/>
      <c r="AA41" s="32">
        <f t="shared" si="8"/>
        <v>93.98025974025974</v>
      </c>
      <c r="AB41" s="32"/>
      <c r="AC41" s="32"/>
      <c r="AD41" s="32"/>
      <c r="AE41" s="32">
        <v>100</v>
      </c>
      <c r="AF41" s="56"/>
    </row>
    <row r="42" spans="1:256" ht="30" hidden="1">
      <c r="A42" s="53">
        <v>7</v>
      </c>
      <c r="B42" s="61" t="s">
        <v>125</v>
      </c>
      <c r="C42" s="62" t="s">
        <v>126</v>
      </c>
      <c r="D42" s="55">
        <v>5500</v>
      </c>
      <c r="E42" s="55">
        <v>5225</v>
      </c>
      <c r="F42" s="55">
        <f t="shared" si="10"/>
        <v>2390</v>
      </c>
      <c r="G42" s="55">
        <f t="shared" si="11"/>
        <v>2390</v>
      </c>
      <c r="H42" s="55"/>
      <c r="I42" s="55">
        <v>2390</v>
      </c>
      <c r="J42" s="55"/>
      <c r="K42" s="55"/>
      <c r="L42" s="55"/>
      <c r="M42" s="32">
        <f t="shared" si="12"/>
        <v>2390</v>
      </c>
      <c r="N42" s="32">
        <f t="shared" si="15"/>
        <v>2390</v>
      </c>
      <c r="O42" s="32"/>
      <c r="P42" s="32">
        <f t="shared" si="13"/>
        <v>2143.5790000000002</v>
      </c>
      <c r="Q42" s="32">
        <f t="shared" si="14"/>
        <v>2143.5790000000002</v>
      </c>
      <c r="R42" s="32"/>
      <c r="S42" s="32">
        <v>2143.5790000000002</v>
      </c>
      <c r="T42" s="32"/>
      <c r="U42" s="32"/>
      <c r="V42" s="32"/>
      <c r="W42" s="32">
        <f t="shared" si="6"/>
        <v>100</v>
      </c>
      <c r="X42" s="32"/>
      <c r="Y42" s="32">
        <f t="shared" si="7"/>
        <v>89.6894979079498</v>
      </c>
      <c r="Z42" s="32"/>
      <c r="AA42" s="32">
        <f t="shared" si="8"/>
        <v>89.6894979079498</v>
      </c>
      <c r="AB42" s="32"/>
      <c r="AC42" s="32"/>
      <c r="AD42" s="32"/>
      <c r="AE42" s="32">
        <v>100</v>
      </c>
      <c r="AF42" s="56"/>
    </row>
    <row r="43" spans="1:256" ht="30" hidden="1">
      <c r="A43" s="53">
        <v>8</v>
      </c>
      <c r="B43" s="61" t="s">
        <v>127</v>
      </c>
      <c r="C43" s="62" t="s">
        <v>128</v>
      </c>
      <c r="D43" s="55">
        <v>13000</v>
      </c>
      <c r="E43" s="55">
        <v>12350</v>
      </c>
      <c r="F43" s="55">
        <f t="shared" si="10"/>
        <v>6500</v>
      </c>
      <c r="G43" s="55">
        <f t="shared" si="11"/>
        <v>6500</v>
      </c>
      <c r="H43" s="55"/>
      <c r="I43" s="55">
        <v>6500</v>
      </c>
      <c r="J43" s="55"/>
      <c r="K43" s="55"/>
      <c r="L43" s="55"/>
      <c r="M43" s="32">
        <f t="shared" si="12"/>
        <v>6500</v>
      </c>
      <c r="N43" s="32">
        <f t="shared" si="15"/>
        <v>6500</v>
      </c>
      <c r="O43" s="32"/>
      <c r="P43" s="32">
        <f t="shared" si="13"/>
        <v>3168.7489999999998</v>
      </c>
      <c r="Q43" s="32">
        <f t="shared" si="14"/>
        <v>3168.7489999999998</v>
      </c>
      <c r="R43" s="32"/>
      <c r="S43" s="32">
        <v>3168.7489999999998</v>
      </c>
      <c r="T43" s="32"/>
      <c r="U43" s="32"/>
      <c r="V43" s="32"/>
      <c r="W43" s="32">
        <f t="shared" si="6"/>
        <v>100</v>
      </c>
      <c r="X43" s="32"/>
      <c r="Y43" s="32">
        <f t="shared" si="7"/>
        <v>48.749984615384612</v>
      </c>
      <c r="Z43" s="32"/>
      <c r="AA43" s="32">
        <f t="shared" si="8"/>
        <v>48.749984615384612</v>
      </c>
      <c r="AB43" s="32"/>
      <c r="AC43" s="32"/>
      <c r="AD43" s="32"/>
      <c r="AE43" s="32">
        <v>100</v>
      </c>
      <c r="AF43" s="56"/>
    </row>
    <row r="44" spans="1:256" ht="30" hidden="1">
      <c r="A44" s="53">
        <v>9</v>
      </c>
      <c r="B44" s="61" t="s">
        <v>129</v>
      </c>
      <c r="C44" s="62" t="s">
        <v>130</v>
      </c>
      <c r="D44" s="55">
        <v>10100</v>
      </c>
      <c r="E44" s="55">
        <v>9421</v>
      </c>
      <c r="F44" s="55">
        <f t="shared" si="10"/>
        <v>3000</v>
      </c>
      <c r="G44" s="55">
        <f t="shared" si="11"/>
        <v>3000</v>
      </c>
      <c r="H44" s="55"/>
      <c r="I44" s="55">
        <v>3000</v>
      </c>
      <c r="J44" s="55"/>
      <c r="K44" s="55"/>
      <c r="L44" s="55"/>
      <c r="M44" s="32">
        <f t="shared" si="12"/>
        <v>3000</v>
      </c>
      <c r="N44" s="32">
        <f t="shared" si="15"/>
        <v>3000</v>
      </c>
      <c r="O44" s="32"/>
      <c r="P44" s="32">
        <f t="shared" si="13"/>
        <v>80</v>
      </c>
      <c r="Q44" s="32">
        <f t="shared" si="14"/>
        <v>80</v>
      </c>
      <c r="R44" s="32"/>
      <c r="S44" s="32">
        <v>80</v>
      </c>
      <c r="T44" s="32"/>
      <c r="U44" s="32"/>
      <c r="V44" s="32"/>
      <c r="W44" s="32">
        <f t="shared" si="6"/>
        <v>100</v>
      </c>
      <c r="X44" s="32"/>
      <c r="Y44" s="32">
        <f t="shared" si="7"/>
        <v>2.666666666666667</v>
      </c>
      <c r="Z44" s="32"/>
      <c r="AA44" s="32">
        <f t="shared" si="8"/>
        <v>2.666666666666667</v>
      </c>
      <c r="AB44" s="32"/>
      <c r="AC44" s="32"/>
      <c r="AD44" s="32"/>
      <c r="AE44" s="32">
        <v>100</v>
      </c>
      <c r="AF44" s="56"/>
    </row>
    <row r="45" spans="1:256" ht="30" hidden="1">
      <c r="A45" s="53">
        <v>10</v>
      </c>
      <c r="B45" s="61" t="s">
        <v>131</v>
      </c>
      <c r="C45" s="62" t="s">
        <v>132</v>
      </c>
      <c r="D45" s="55">
        <v>14900</v>
      </c>
      <c r="E45" s="55">
        <v>14575</v>
      </c>
      <c r="F45" s="55">
        <f t="shared" si="10"/>
        <v>4000</v>
      </c>
      <c r="G45" s="55">
        <f t="shared" si="11"/>
        <v>4000</v>
      </c>
      <c r="H45" s="55"/>
      <c r="I45" s="55">
        <v>4000</v>
      </c>
      <c r="J45" s="55"/>
      <c r="K45" s="55"/>
      <c r="L45" s="55"/>
      <c r="M45" s="32">
        <f t="shared" si="12"/>
        <v>4000</v>
      </c>
      <c r="N45" s="32">
        <f t="shared" si="15"/>
        <v>4000</v>
      </c>
      <c r="O45" s="32"/>
      <c r="P45" s="32">
        <f t="shared" si="13"/>
        <v>1756.867</v>
      </c>
      <c r="Q45" s="32">
        <f t="shared" si="14"/>
        <v>1756.867</v>
      </c>
      <c r="R45" s="32"/>
      <c r="S45" s="32">
        <v>1756.867</v>
      </c>
      <c r="T45" s="32"/>
      <c r="U45" s="32"/>
      <c r="V45" s="32"/>
      <c r="W45" s="32">
        <f t="shared" si="6"/>
        <v>100</v>
      </c>
      <c r="X45" s="32"/>
      <c r="Y45" s="32">
        <f t="shared" si="7"/>
        <v>43.921675</v>
      </c>
      <c r="Z45" s="32"/>
      <c r="AA45" s="32">
        <f t="shared" si="8"/>
        <v>43.921675</v>
      </c>
      <c r="AB45" s="32"/>
      <c r="AC45" s="32"/>
      <c r="AD45" s="32"/>
      <c r="AE45" s="32">
        <v>100</v>
      </c>
      <c r="AF45" s="56"/>
    </row>
    <row r="46" spans="1:256" ht="30" hidden="1">
      <c r="A46" s="53">
        <v>11</v>
      </c>
      <c r="B46" s="61" t="s">
        <v>133</v>
      </c>
      <c r="C46" s="62" t="s">
        <v>134</v>
      </c>
      <c r="D46" s="55">
        <v>3200</v>
      </c>
      <c r="E46" s="55">
        <v>3040</v>
      </c>
      <c r="F46" s="55">
        <f t="shared" si="10"/>
        <v>1040</v>
      </c>
      <c r="G46" s="55">
        <f t="shared" si="11"/>
        <v>1040</v>
      </c>
      <c r="H46" s="55"/>
      <c r="I46" s="55">
        <v>1040</v>
      </c>
      <c r="J46" s="55"/>
      <c r="K46" s="55"/>
      <c r="L46" s="55"/>
      <c r="M46" s="32">
        <f t="shared" si="12"/>
        <v>1040</v>
      </c>
      <c r="N46" s="32">
        <f t="shared" si="15"/>
        <v>1040</v>
      </c>
      <c r="O46" s="32"/>
      <c r="P46" s="32">
        <f t="shared" si="13"/>
        <v>943.86900000000003</v>
      </c>
      <c r="Q46" s="32">
        <f t="shared" si="14"/>
        <v>943.86900000000003</v>
      </c>
      <c r="R46" s="32"/>
      <c r="S46" s="32">
        <v>943.86900000000003</v>
      </c>
      <c r="T46" s="32"/>
      <c r="U46" s="32"/>
      <c r="V46" s="32"/>
      <c r="W46" s="32">
        <f t="shared" si="6"/>
        <v>100</v>
      </c>
      <c r="X46" s="32"/>
      <c r="Y46" s="32">
        <f t="shared" si="7"/>
        <v>90.756634615384613</v>
      </c>
      <c r="Z46" s="32"/>
      <c r="AA46" s="32">
        <f t="shared" si="8"/>
        <v>90.756634615384613</v>
      </c>
      <c r="AB46" s="32"/>
      <c r="AC46" s="32"/>
      <c r="AD46" s="32"/>
      <c r="AE46" s="32">
        <v>100</v>
      </c>
      <c r="AF46" s="56"/>
    </row>
    <row r="47" spans="1:256" ht="30" hidden="1">
      <c r="A47" s="53">
        <v>12</v>
      </c>
      <c r="B47" s="61" t="s">
        <v>135</v>
      </c>
      <c r="C47" s="62" t="s">
        <v>136</v>
      </c>
      <c r="D47" s="55">
        <v>2500</v>
      </c>
      <c r="E47" s="55">
        <v>2375</v>
      </c>
      <c r="F47" s="55">
        <f t="shared" si="10"/>
        <v>1375</v>
      </c>
      <c r="G47" s="55">
        <f t="shared" si="11"/>
        <v>1375</v>
      </c>
      <c r="H47" s="55"/>
      <c r="I47" s="55">
        <v>1375</v>
      </c>
      <c r="J47" s="55"/>
      <c r="K47" s="55"/>
      <c r="L47" s="55"/>
      <c r="M47" s="32">
        <f t="shared" si="12"/>
        <v>1375</v>
      </c>
      <c r="N47" s="32">
        <f t="shared" si="15"/>
        <v>1375</v>
      </c>
      <c r="O47" s="32"/>
      <c r="P47" s="32">
        <f t="shared" si="13"/>
        <v>0</v>
      </c>
      <c r="Q47" s="32">
        <f t="shared" si="14"/>
        <v>0</v>
      </c>
      <c r="R47" s="32"/>
      <c r="S47" s="32"/>
      <c r="T47" s="32"/>
      <c r="U47" s="32"/>
      <c r="V47" s="32"/>
      <c r="W47" s="32">
        <f t="shared" si="6"/>
        <v>100</v>
      </c>
      <c r="X47" s="32"/>
      <c r="Y47" s="32">
        <f t="shared" si="7"/>
        <v>0</v>
      </c>
      <c r="Z47" s="32"/>
      <c r="AA47" s="32">
        <f t="shared" si="8"/>
        <v>0</v>
      </c>
      <c r="AB47" s="32"/>
      <c r="AC47" s="32"/>
      <c r="AD47" s="32"/>
      <c r="AE47" s="32">
        <v>100</v>
      </c>
      <c r="AF47" s="56"/>
    </row>
    <row r="48" spans="1:256" ht="30" hidden="1">
      <c r="A48" s="53">
        <v>13</v>
      </c>
      <c r="B48" s="61" t="s">
        <v>137</v>
      </c>
      <c r="C48" s="62" t="s">
        <v>138</v>
      </c>
      <c r="D48" s="55">
        <v>5000</v>
      </c>
      <c r="E48" s="55">
        <v>4750</v>
      </c>
      <c r="F48" s="55">
        <f t="shared" si="10"/>
        <v>2750</v>
      </c>
      <c r="G48" s="55">
        <f t="shared" si="11"/>
        <v>2750</v>
      </c>
      <c r="H48" s="55"/>
      <c r="I48" s="55">
        <v>2750</v>
      </c>
      <c r="J48" s="55"/>
      <c r="K48" s="55"/>
      <c r="L48" s="55"/>
      <c r="M48" s="32">
        <f t="shared" si="12"/>
        <v>2750</v>
      </c>
      <c r="N48" s="32">
        <f t="shared" si="15"/>
        <v>2750</v>
      </c>
      <c r="O48" s="32"/>
      <c r="P48" s="32">
        <f t="shared" si="13"/>
        <v>0</v>
      </c>
      <c r="Q48" s="32">
        <f t="shared" si="14"/>
        <v>0</v>
      </c>
      <c r="R48" s="32"/>
      <c r="S48" s="32"/>
      <c r="T48" s="32"/>
      <c r="U48" s="32"/>
      <c r="V48" s="32"/>
      <c r="W48" s="32">
        <f t="shared" si="6"/>
        <v>100</v>
      </c>
      <c r="X48" s="32"/>
      <c r="Y48" s="32">
        <f t="shared" si="7"/>
        <v>0</v>
      </c>
      <c r="Z48" s="32"/>
      <c r="AA48" s="32">
        <f t="shared" si="8"/>
        <v>0</v>
      </c>
      <c r="AB48" s="32"/>
      <c r="AC48" s="32"/>
      <c r="AD48" s="32"/>
      <c r="AE48" s="32">
        <v>100</v>
      </c>
      <c r="AF48" s="56"/>
    </row>
    <row r="49" spans="1:256" ht="30" hidden="1">
      <c r="A49" s="53">
        <v>14</v>
      </c>
      <c r="B49" s="61" t="s">
        <v>139</v>
      </c>
      <c r="C49" s="62" t="s">
        <v>140</v>
      </c>
      <c r="D49" s="55">
        <v>3286</v>
      </c>
      <c r="E49" s="55">
        <v>3122</v>
      </c>
      <c r="F49" s="55">
        <f t="shared" si="10"/>
        <v>1622</v>
      </c>
      <c r="G49" s="55">
        <f t="shared" si="11"/>
        <v>1622</v>
      </c>
      <c r="H49" s="55"/>
      <c r="I49" s="55">
        <v>1622</v>
      </c>
      <c r="J49" s="55"/>
      <c r="K49" s="55"/>
      <c r="L49" s="55"/>
      <c r="M49" s="32">
        <f t="shared" si="12"/>
        <v>1622</v>
      </c>
      <c r="N49" s="32">
        <f t="shared" si="15"/>
        <v>1622</v>
      </c>
      <c r="O49" s="32"/>
      <c r="P49" s="32">
        <f t="shared" si="13"/>
        <v>1385.732</v>
      </c>
      <c r="Q49" s="32">
        <f t="shared" si="14"/>
        <v>1385.732</v>
      </c>
      <c r="R49" s="32"/>
      <c r="S49" s="32">
        <v>1385.732</v>
      </c>
      <c r="T49" s="32"/>
      <c r="U49" s="32"/>
      <c r="V49" s="32"/>
      <c r="W49" s="32">
        <f t="shared" si="6"/>
        <v>100</v>
      </c>
      <c r="X49" s="32"/>
      <c r="Y49" s="32">
        <f t="shared" si="7"/>
        <v>85.433538840937118</v>
      </c>
      <c r="Z49" s="32"/>
      <c r="AA49" s="32">
        <f t="shared" si="8"/>
        <v>85.433538840937118</v>
      </c>
      <c r="AB49" s="32"/>
      <c r="AC49" s="32"/>
      <c r="AD49" s="32"/>
      <c r="AE49" s="32">
        <v>100</v>
      </c>
      <c r="AF49" s="56"/>
    </row>
    <row r="50" spans="1:256" ht="19.5" hidden="1" customHeight="1">
      <c r="A50" s="52" t="s">
        <v>101</v>
      </c>
      <c r="B50" s="50" t="s">
        <v>102</v>
      </c>
      <c r="C50" s="50"/>
      <c r="D50" s="51">
        <f>SUM(D51:D65)</f>
        <v>86950</v>
      </c>
      <c r="E50" s="51">
        <f t="shared" ref="E50:S50" si="16">SUM(E51:E65)</f>
        <v>84983</v>
      </c>
      <c r="F50" s="51">
        <f t="shared" si="16"/>
        <v>37604</v>
      </c>
      <c r="G50" s="51">
        <f t="shared" si="16"/>
        <v>37604</v>
      </c>
      <c r="H50" s="51"/>
      <c r="I50" s="51">
        <f t="shared" si="16"/>
        <v>37604</v>
      </c>
      <c r="J50" s="51"/>
      <c r="K50" s="51"/>
      <c r="L50" s="51"/>
      <c r="M50" s="51">
        <f t="shared" si="16"/>
        <v>37604</v>
      </c>
      <c r="N50" s="51">
        <f t="shared" si="16"/>
        <v>37604</v>
      </c>
      <c r="O50" s="51"/>
      <c r="P50" s="51">
        <f t="shared" si="16"/>
        <v>6277.0229999999992</v>
      </c>
      <c r="Q50" s="51">
        <f t="shared" si="16"/>
        <v>6277.0229999999992</v>
      </c>
      <c r="R50" s="51"/>
      <c r="S50" s="51">
        <f t="shared" si="16"/>
        <v>6277.0229999999992</v>
      </c>
      <c r="T50" s="51"/>
      <c r="U50" s="51"/>
      <c r="V50" s="51"/>
      <c r="W50" s="31">
        <f t="shared" si="6"/>
        <v>100</v>
      </c>
      <c r="X50" s="31"/>
      <c r="Y50" s="31">
        <f t="shared" si="7"/>
        <v>16.69243431549835</v>
      </c>
      <c r="Z50" s="31"/>
      <c r="AA50" s="31">
        <f t="shared" si="8"/>
        <v>16.69243431549835</v>
      </c>
      <c r="AB50" s="31"/>
      <c r="AC50" s="31"/>
      <c r="AD50" s="31"/>
      <c r="AE50" s="31">
        <f>((F50-1500)/M50)*100</f>
        <v>96.01106265290926</v>
      </c>
      <c r="AF50" s="58"/>
      <c r="AG50" s="38"/>
      <c r="AH50" s="75"/>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row>
    <row r="51" spans="1:256" ht="30" hidden="1">
      <c r="A51" s="53">
        <v>1</v>
      </c>
      <c r="B51" s="61" t="s">
        <v>141</v>
      </c>
      <c r="C51" s="62" t="s">
        <v>142</v>
      </c>
      <c r="D51" s="55">
        <v>32000</v>
      </c>
      <c r="E51" s="55">
        <v>32000</v>
      </c>
      <c r="F51" s="55">
        <f t="shared" ref="F51:F65" si="17">G51+J51</f>
        <v>10000</v>
      </c>
      <c r="G51" s="55">
        <f t="shared" ref="G51:G63" si="18">SUM(H51:I51)</f>
        <v>10000</v>
      </c>
      <c r="H51" s="55"/>
      <c r="I51" s="55">
        <v>10000</v>
      </c>
      <c r="J51" s="55"/>
      <c r="K51" s="55"/>
      <c r="L51" s="55"/>
      <c r="M51" s="32">
        <f t="shared" ref="M51:M65" si="19">SUM(N51:O51)</f>
        <v>10000</v>
      </c>
      <c r="N51" s="32">
        <f t="shared" si="15"/>
        <v>10000</v>
      </c>
      <c r="O51" s="32"/>
      <c r="P51" s="32">
        <f t="shared" ref="P51:P65" si="20">Q51+T51</f>
        <v>0</v>
      </c>
      <c r="Q51" s="32">
        <f t="shared" ref="Q51:Q65" si="21">SUM(R51:S51)</f>
        <v>0</v>
      </c>
      <c r="R51" s="32"/>
      <c r="S51" s="32">
        <v>0</v>
      </c>
      <c r="T51" s="32"/>
      <c r="U51" s="32"/>
      <c r="V51" s="32"/>
      <c r="W51" s="32">
        <f t="shared" si="6"/>
        <v>100</v>
      </c>
      <c r="X51" s="32"/>
      <c r="Y51" s="32">
        <f t="shared" si="7"/>
        <v>0</v>
      </c>
      <c r="Z51" s="32"/>
      <c r="AA51" s="32">
        <f t="shared" si="8"/>
        <v>0</v>
      </c>
      <c r="AB51" s="32"/>
      <c r="AC51" s="32"/>
      <c r="AD51" s="32"/>
      <c r="AE51" s="32">
        <v>100</v>
      </c>
      <c r="AF51" s="56"/>
    </row>
    <row r="52" spans="1:256" ht="30" hidden="1">
      <c r="A52" s="53">
        <v>2</v>
      </c>
      <c r="B52" s="61" t="s">
        <v>143</v>
      </c>
      <c r="C52" s="62" t="s">
        <v>144</v>
      </c>
      <c r="D52" s="55">
        <v>3300</v>
      </c>
      <c r="E52" s="55">
        <v>2850</v>
      </c>
      <c r="F52" s="55">
        <f t="shared" si="17"/>
        <v>2790</v>
      </c>
      <c r="G52" s="55">
        <f t="shared" si="18"/>
        <v>2790</v>
      </c>
      <c r="H52" s="55"/>
      <c r="I52" s="55">
        <v>2790</v>
      </c>
      <c r="J52" s="55"/>
      <c r="K52" s="55"/>
      <c r="L52" s="55"/>
      <c r="M52" s="32">
        <f t="shared" si="19"/>
        <v>2790</v>
      </c>
      <c r="N52" s="32">
        <f t="shared" si="15"/>
        <v>2790</v>
      </c>
      <c r="O52" s="32"/>
      <c r="P52" s="32">
        <f t="shared" si="20"/>
        <v>181.16900000000001</v>
      </c>
      <c r="Q52" s="32">
        <f t="shared" si="21"/>
        <v>181.16900000000001</v>
      </c>
      <c r="R52" s="32"/>
      <c r="S52" s="32">
        <v>181.16900000000001</v>
      </c>
      <c r="T52" s="32"/>
      <c r="U52" s="32"/>
      <c r="V52" s="32"/>
      <c r="W52" s="32">
        <f t="shared" si="6"/>
        <v>100</v>
      </c>
      <c r="X52" s="32"/>
      <c r="Y52" s="32">
        <f t="shared" si="7"/>
        <v>6.4935125448028677</v>
      </c>
      <c r="Z52" s="32"/>
      <c r="AA52" s="32">
        <f t="shared" si="8"/>
        <v>6.4935125448028677</v>
      </c>
      <c r="AB52" s="32"/>
      <c r="AC52" s="32"/>
      <c r="AD52" s="32"/>
      <c r="AE52" s="32">
        <v>100</v>
      </c>
      <c r="AF52" s="56"/>
      <c r="AH52" s="45"/>
    </row>
    <row r="53" spans="1:256" ht="30" hidden="1">
      <c r="A53" s="53">
        <v>3</v>
      </c>
      <c r="B53" s="61" t="s">
        <v>145</v>
      </c>
      <c r="C53" s="62" t="s">
        <v>146</v>
      </c>
      <c r="D53" s="55">
        <v>3600</v>
      </c>
      <c r="E53" s="55">
        <v>3420</v>
      </c>
      <c r="F53" s="55">
        <f t="shared" si="17"/>
        <v>1500</v>
      </c>
      <c r="G53" s="55">
        <f t="shared" si="18"/>
        <v>1500</v>
      </c>
      <c r="H53" s="55"/>
      <c r="I53" s="55">
        <v>1500</v>
      </c>
      <c r="J53" s="55"/>
      <c r="K53" s="55"/>
      <c r="L53" s="55"/>
      <c r="M53" s="32">
        <f t="shared" si="19"/>
        <v>1500</v>
      </c>
      <c r="N53" s="32">
        <f t="shared" si="15"/>
        <v>1500</v>
      </c>
      <c r="O53" s="32"/>
      <c r="P53" s="32">
        <f t="shared" si="20"/>
        <v>1124.9059999999999</v>
      </c>
      <c r="Q53" s="32">
        <f t="shared" si="21"/>
        <v>1124.9059999999999</v>
      </c>
      <c r="R53" s="32"/>
      <c r="S53" s="32">
        <v>1124.9059999999999</v>
      </c>
      <c r="T53" s="32"/>
      <c r="U53" s="32"/>
      <c r="V53" s="32"/>
      <c r="W53" s="32">
        <f t="shared" si="6"/>
        <v>100</v>
      </c>
      <c r="X53" s="32"/>
      <c r="Y53" s="32">
        <f t="shared" si="7"/>
        <v>74.993733333333338</v>
      </c>
      <c r="Z53" s="32"/>
      <c r="AA53" s="32">
        <f t="shared" si="8"/>
        <v>74.993733333333338</v>
      </c>
      <c r="AB53" s="32"/>
      <c r="AC53" s="32"/>
      <c r="AD53" s="32"/>
      <c r="AE53" s="32">
        <v>100</v>
      </c>
      <c r="AF53" s="56"/>
    </row>
    <row r="54" spans="1:256" ht="30" hidden="1">
      <c r="A54" s="53">
        <v>4</v>
      </c>
      <c r="B54" s="61" t="s">
        <v>147</v>
      </c>
      <c r="C54" s="62" t="s">
        <v>148</v>
      </c>
      <c r="D54" s="55">
        <v>1900</v>
      </c>
      <c r="E54" s="55">
        <v>1805</v>
      </c>
      <c r="F54" s="55">
        <f t="shared" si="17"/>
        <v>1769</v>
      </c>
      <c r="G54" s="55">
        <f t="shared" si="18"/>
        <v>1769</v>
      </c>
      <c r="H54" s="55"/>
      <c r="I54" s="55">
        <v>1769</v>
      </c>
      <c r="J54" s="55"/>
      <c r="K54" s="55"/>
      <c r="L54" s="55"/>
      <c r="M54" s="32">
        <f t="shared" si="19"/>
        <v>1769</v>
      </c>
      <c r="N54" s="32">
        <f t="shared" si="15"/>
        <v>1769</v>
      </c>
      <c r="O54" s="32"/>
      <c r="P54" s="32">
        <f t="shared" si="20"/>
        <v>0</v>
      </c>
      <c r="Q54" s="32">
        <f t="shared" si="21"/>
        <v>0</v>
      </c>
      <c r="R54" s="32"/>
      <c r="S54" s="32"/>
      <c r="T54" s="32"/>
      <c r="U54" s="32"/>
      <c r="V54" s="32"/>
      <c r="W54" s="32">
        <f t="shared" si="6"/>
        <v>100</v>
      </c>
      <c r="X54" s="32"/>
      <c r="Y54" s="32">
        <f t="shared" si="7"/>
        <v>0</v>
      </c>
      <c r="Z54" s="32"/>
      <c r="AA54" s="32">
        <f t="shared" si="8"/>
        <v>0</v>
      </c>
      <c r="AB54" s="32"/>
      <c r="AC54" s="32"/>
      <c r="AD54" s="32"/>
      <c r="AE54" s="32">
        <v>100</v>
      </c>
      <c r="AF54" s="56"/>
    </row>
    <row r="55" spans="1:256" ht="38.25" hidden="1">
      <c r="A55" s="53">
        <v>5</v>
      </c>
      <c r="B55" s="61" t="s">
        <v>149</v>
      </c>
      <c r="C55" s="62" t="s">
        <v>150</v>
      </c>
      <c r="D55" s="55">
        <v>3300</v>
      </c>
      <c r="E55" s="55">
        <v>3135</v>
      </c>
      <c r="F55" s="55">
        <f t="shared" si="17"/>
        <v>1500</v>
      </c>
      <c r="G55" s="55">
        <f t="shared" si="18"/>
        <v>1500</v>
      </c>
      <c r="H55" s="55"/>
      <c r="I55" s="55">
        <v>1500</v>
      </c>
      <c r="J55" s="55"/>
      <c r="K55" s="55"/>
      <c r="L55" s="55"/>
      <c r="M55" s="32">
        <f t="shared" si="19"/>
        <v>1500</v>
      </c>
      <c r="N55" s="32">
        <f t="shared" si="15"/>
        <v>1500</v>
      </c>
      <c r="O55" s="32"/>
      <c r="P55" s="32">
        <f t="shared" si="20"/>
        <v>0</v>
      </c>
      <c r="Q55" s="32">
        <f t="shared" si="21"/>
        <v>0</v>
      </c>
      <c r="R55" s="32"/>
      <c r="S55" s="32"/>
      <c r="T55" s="32"/>
      <c r="U55" s="32"/>
      <c r="V55" s="32"/>
      <c r="W55" s="32">
        <f t="shared" si="6"/>
        <v>100</v>
      </c>
      <c r="X55" s="32"/>
      <c r="Y55" s="32">
        <f t="shared" si="7"/>
        <v>0</v>
      </c>
      <c r="Z55" s="32"/>
      <c r="AA55" s="32">
        <f t="shared" si="8"/>
        <v>0</v>
      </c>
      <c r="AB55" s="32"/>
      <c r="AC55" s="32"/>
      <c r="AD55" s="32"/>
      <c r="AE55" s="32">
        <v>0</v>
      </c>
      <c r="AF55" s="56" t="s">
        <v>108</v>
      </c>
    </row>
    <row r="56" spans="1:256" ht="30" hidden="1">
      <c r="A56" s="53">
        <v>6</v>
      </c>
      <c r="B56" s="61" t="s">
        <v>151</v>
      </c>
      <c r="C56" s="62" t="s">
        <v>152</v>
      </c>
      <c r="D56" s="55">
        <v>7000</v>
      </c>
      <c r="E56" s="55">
        <v>6650</v>
      </c>
      <c r="F56" s="55">
        <f t="shared" si="17"/>
        <v>4205</v>
      </c>
      <c r="G56" s="55">
        <f t="shared" si="18"/>
        <v>4205</v>
      </c>
      <c r="H56" s="55"/>
      <c r="I56" s="55">
        <v>4205</v>
      </c>
      <c r="J56" s="55"/>
      <c r="K56" s="55"/>
      <c r="L56" s="55"/>
      <c r="M56" s="32">
        <f t="shared" si="19"/>
        <v>4205</v>
      </c>
      <c r="N56" s="32">
        <f t="shared" si="15"/>
        <v>4205</v>
      </c>
      <c r="O56" s="32"/>
      <c r="P56" s="32">
        <f t="shared" si="20"/>
        <v>1290.05</v>
      </c>
      <c r="Q56" s="32">
        <f t="shared" si="21"/>
        <v>1290.05</v>
      </c>
      <c r="R56" s="32"/>
      <c r="S56" s="32">
        <v>1290.05</v>
      </c>
      <c r="T56" s="32"/>
      <c r="U56" s="32"/>
      <c r="V56" s="32"/>
      <c r="W56" s="32">
        <f t="shared" si="6"/>
        <v>100</v>
      </c>
      <c r="X56" s="32"/>
      <c r="Y56" s="32">
        <f t="shared" si="7"/>
        <v>30.678953626634957</v>
      </c>
      <c r="Z56" s="32"/>
      <c r="AA56" s="32">
        <f t="shared" si="8"/>
        <v>30.678953626634957</v>
      </c>
      <c r="AB56" s="32"/>
      <c r="AC56" s="32"/>
      <c r="AD56" s="32"/>
      <c r="AE56" s="32">
        <v>100</v>
      </c>
      <c r="AF56" s="56"/>
    </row>
    <row r="57" spans="1:256" ht="30" hidden="1">
      <c r="A57" s="53">
        <v>7</v>
      </c>
      <c r="B57" s="61" t="s">
        <v>153</v>
      </c>
      <c r="C57" s="62" t="s">
        <v>154</v>
      </c>
      <c r="D57" s="55">
        <v>3200</v>
      </c>
      <c r="E57" s="55">
        <v>3040</v>
      </c>
      <c r="F57" s="55">
        <f t="shared" si="17"/>
        <v>1000</v>
      </c>
      <c r="G57" s="55">
        <f t="shared" si="18"/>
        <v>1000</v>
      </c>
      <c r="H57" s="55"/>
      <c r="I57" s="55">
        <v>1000</v>
      </c>
      <c r="J57" s="55"/>
      <c r="K57" s="55"/>
      <c r="L57" s="55"/>
      <c r="M57" s="32">
        <f t="shared" si="19"/>
        <v>1000</v>
      </c>
      <c r="N57" s="32">
        <f t="shared" si="15"/>
        <v>1000</v>
      </c>
      <c r="O57" s="32"/>
      <c r="P57" s="32">
        <f t="shared" si="20"/>
        <v>997.4</v>
      </c>
      <c r="Q57" s="32">
        <f t="shared" si="21"/>
        <v>997.4</v>
      </c>
      <c r="R57" s="32"/>
      <c r="S57" s="32">
        <v>997.4</v>
      </c>
      <c r="T57" s="32"/>
      <c r="U57" s="32"/>
      <c r="V57" s="32"/>
      <c r="W57" s="32">
        <f t="shared" si="6"/>
        <v>100</v>
      </c>
      <c r="X57" s="32"/>
      <c r="Y57" s="32">
        <f t="shared" si="7"/>
        <v>99.74</v>
      </c>
      <c r="Z57" s="32"/>
      <c r="AA57" s="32">
        <f t="shared" si="8"/>
        <v>99.74</v>
      </c>
      <c r="AB57" s="32"/>
      <c r="AC57" s="32"/>
      <c r="AD57" s="32"/>
      <c r="AE57" s="32">
        <v>100</v>
      </c>
      <c r="AF57" s="56"/>
    </row>
    <row r="58" spans="1:256" ht="30" hidden="1">
      <c r="A58" s="53">
        <v>8</v>
      </c>
      <c r="B58" s="61" t="s">
        <v>155</v>
      </c>
      <c r="C58" s="62" t="s">
        <v>156</v>
      </c>
      <c r="D58" s="55">
        <v>1100</v>
      </c>
      <c r="E58" s="55">
        <v>1045</v>
      </c>
      <c r="F58" s="55">
        <f t="shared" si="17"/>
        <v>1000</v>
      </c>
      <c r="G58" s="55">
        <f t="shared" si="18"/>
        <v>1000</v>
      </c>
      <c r="H58" s="55"/>
      <c r="I58" s="55">
        <v>1000</v>
      </c>
      <c r="J58" s="55"/>
      <c r="K58" s="55"/>
      <c r="L58" s="55"/>
      <c r="M58" s="32">
        <f t="shared" si="19"/>
        <v>1000</v>
      </c>
      <c r="N58" s="32">
        <f t="shared" si="15"/>
        <v>1000</v>
      </c>
      <c r="O58" s="32"/>
      <c r="P58" s="32">
        <f t="shared" si="20"/>
        <v>0</v>
      </c>
      <c r="Q58" s="32">
        <f t="shared" si="21"/>
        <v>0</v>
      </c>
      <c r="R58" s="32"/>
      <c r="S58" s="32"/>
      <c r="T58" s="32"/>
      <c r="U58" s="32"/>
      <c r="V58" s="32"/>
      <c r="W58" s="32">
        <f t="shared" si="6"/>
        <v>100</v>
      </c>
      <c r="X58" s="32"/>
      <c r="Y58" s="32">
        <f t="shared" si="7"/>
        <v>0</v>
      </c>
      <c r="Z58" s="32"/>
      <c r="AA58" s="32">
        <f t="shared" si="8"/>
        <v>0</v>
      </c>
      <c r="AB58" s="32"/>
      <c r="AC58" s="32"/>
      <c r="AD58" s="32"/>
      <c r="AE58" s="32">
        <v>100</v>
      </c>
      <c r="AF58" s="56"/>
    </row>
    <row r="59" spans="1:256" ht="30" hidden="1">
      <c r="A59" s="53">
        <v>9</v>
      </c>
      <c r="B59" s="61" t="s">
        <v>157</v>
      </c>
      <c r="C59" s="62" t="s">
        <v>158</v>
      </c>
      <c r="D59" s="55">
        <v>3600</v>
      </c>
      <c r="E59" s="55">
        <v>3420</v>
      </c>
      <c r="F59" s="55">
        <f t="shared" si="17"/>
        <v>2040</v>
      </c>
      <c r="G59" s="55">
        <f t="shared" si="18"/>
        <v>2040</v>
      </c>
      <c r="H59" s="55"/>
      <c r="I59" s="55">
        <v>2040</v>
      </c>
      <c r="J59" s="55"/>
      <c r="K59" s="55"/>
      <c r="L59" s="55"/>
      <c r="M59" s="32">
        <f t="shared" si="19"/>
        <v>2040</v>
      </c>
      <c r="N59" s="32">
        <f t="shared" si="15"/>
        <v>2040</v>
      </c>
      <c r="O59" s="32"/>
      <c r="P59" s="32">
        <f t="shared" si="20"/>
        <v>997.61599999999999</v>
      </c>
      <c r="Q59" s="32">
        <f t="shared" si="21"/>
        <v>997.61599999999999</v>
      </c>
      <c r="R59" s="32"/>
      <c r="S59" s="32">
        <v>997.61599999999999</v>
      </c>
      <c r="T59" s="32"/>
      <c r="U59" s="32"/>
      <c r="V59" s="32"/>
      <c r="W59" s="32">
        <f t="shared" si="6"/>
        <v>100</v>
      </c>
      <c r="X59" s="32"/>
      <c r="Y59" s="32">
        <f t="shared" si="7"/>
        <v>48.902745098039212</v>
      </c>
      <c r="Z59" s="32"/>
      <c r="AA59" s="32">
        <f t="shared" si="8"/>
        <v>48.902745098039212</v>
      </c>
      <c r="AB59" s="32"/>
      <c r="AC59" s="32"/>
      <c r="AD59" s="32"/>
      <c r="AE59" s="32">
        <v>100</v>
      </c>
      <c r="AF59" s="56"/>
    </row>
    <row r="60" spans="1:256" ht="30" hidden="1">
      <c r="A60" s="53">
        <v>10</v>
      </c>
      <c r="B60" s="61" t="s">
        <v>159</v>
      </c>
      <c r="C60" s="62" t="s">
        <v>160</v>
      </c>
      <c r="D60" s="55">
        <v>3000</v>
      </c>
      <c r="E60" s="55">
        <v>2850</v>
      </c>
      <c r="F60" s="55">
        <f t="shared" si="17"/>
        <v>1500</v>
      </c>
      <c r="G60" s="55">
        <f t="shared" si="18"/>
        <v>1500</v>
      </c>
      <c r="H60" s="55"/>
      <c r="I60" s="55">
        <v>1500</v>
      </c>
      <c r="J60" s="55"/>
      <c r="K60" s="55"/>
      <c r="L60" s="55"/>
      <c r="M60" s="32">
        <f t="shared" si="19"/>
        <v>1500</v>
      </c>
      <c r="N60" s="32">
        <f t="shared" si="15"/>
        <v>1500</v>
      </c>
      <c r="O60" s="32"/>
      <c r="P60" s="32">
        <f t="shared" si="20"/>
        <v>899.41800000000001</v>
      </c>
      <c r="Q60" s="32">
        <f t="shared" si="21"/>
        <v>899.41800000000001</v>
      </c>
      <c r="R60" s="32"/>
      <c r="S60" s="32">
        <v>899.41800000000001</v>
      </c>
      <c r="T60" s="32"/>
      <c r="U60" s="32"/>
      <c r="V60" s="32"/>
      <c r="W60" s="32">
        <f t="shared" si="6"/>
        <v>100</v>
      </c>
      <c r="X60" s="32"/>
      <c r="Y60" s="32">
        <f t="shared" si="7"/>
        <v>59.961200000000005</v>
      </c>
      <c r="Z60" s="32"/>
      <c r="AA60" s="32">
        <f t="shared" si="8"/>
        <v>59.961200000000005</v>
      </c>
      <c r="AB60" s="32"/>
      <c r="AC60" s="32"/>
      <c r="AD60" s="32"/>
      <c r="AE60" s="32">
        <v>100</v>
      </c>
      <c r="AF60" s="56"/>
    </row>
    <row r="61" spans="1:256" ht="30" hidden="1">
      <c r="A61" s="53">
        <v>11</v>
      </c>
      <c r="B61" s="61" t="s">
        <v>161</v>
      </c>
      <c r="C61" s="62" t="s">
        <v>162</v>
      </c>
      <c r="D61" s="55">
        <v>2900</v>
      </c>
      <c r="E61" s="55">
        <v>2900</v>
      </c>
      <c r="F61" s="55">
        <f t="shared" si="17"/>
        <v>1500</v>
      </c>
      <c r="G61" s="55">
        <f t="shared" si="18"/>
        <v>1500</v>
      </c>
      <c r="H61" s="55"/>
      <c r="I61" s="55">
        <v>1500</v>
      </c>
      <c r="J61" s="55"/>
      <c r="K61" s="55"/>
      <c r="L61" s="55"/>
      <c r="M61" s="32">
        <f t="shared" si="19"/>
        <v>1500</v>
      </c>
      <c r="N61" s="32">
        <f t="shared" si="15"/>
        <v>1500</v>
      </c>
      <c r="O61" s="32"/>
      <c r="P61" s="32">
        <f t="shared" si="20"/>
        <v>0</v>
      </c>
      <c r="Q61" s="32">
        <f t="shared" si="21"/>
        <v>0</v>
      </c>
      <c r="R61" s="32"/>
      <c r="S61" s="32"/>
      <c r="T61" s="32"/>
      <c r="U61" s="32"/>
      <c r="V61" s="32"/>
      <c r="W61" s="32">
        <f t="shared" si="6"/>
        <v>100</v>
      </c>
      <c r="X61" s="32"/>
      <c r="Y61" s="32">
        <f t="shared" si="7"/>
        <v>0</v>
      </c>
      <c r="Z61" s="32"/>
      <c r="AA61" s="32">
        <f t="shared" si="8"/>
        <v>0</v>
      </c>
      <c r="AB61" s="32"/>
      <c r="AC61" s="32"/>
      <c r="AD61" s="32"/>
      <c r="AE61" s="32">
        <v>100</v>
      </c>
      <c r="AF61" s="56"/>
    </row>
    <row r="62" spans="1:256" ht="30" hidden="1">
      <c r="A62" s="53">
        <v>12</v>
      </c>
      <c r="B62" s="61" t="s">
        <v>163</v>
      </c>
      <c r="C62" s="62" t="s">
        <v>164</v>
      </c>
      <c r="D62" s="55">
        <v>3500</v>
      </c>
      <c r="E62" s="55">
        <v>3500</v>
      </c>
      <c r="F62" s="55">
        <f t="shared" si="17"/>
        <v>1500</v>
      </c>
      <c r="G62" s="55">
        <f t="shared" si="18"/>
        <v>1500</v>
      </c>
      <c r="H62" s="55"/>
      <c r="I62" s="55">
        <v>1500</v>
      </c>
      <c r="J62" s="55"/>
      <c r="K62" s="55"/>
      <c r="L62" s="55"/>
      <c r="M62" s="32">
        <f t="shared" si="19"/>
        <v>1500</v>
      </c>
      <c r="N62" s="32">
        <f t="shared" si="15"/>
        <v>1500</v>
      </c>
      <c r="O62" s="32"/>
      <c r="P62" s="32">
        <f t="shared" si="20"/>
        <v>0</v>
      </c>
      <c r="Q62" s="32">
        <f t="shared" si="21"/>
        <v>0</v>
      </c>
      <c r="R62" s="32"/>
      <c r="S62" s="32"/>
      <c r="T62" s="32"/>
      <c r="U62" s="32"/>
      <c r="V62" s="32"/>
      <c r="W62" s="32">
        <f t="shared" si="6"/>
        <v>100</v>
      </c>
      <c r="X62" s="32"/>
      <c r="Y62" s="32">
        <f t="shared" si="7"/>
        <v>0</v>
      </c>
      <c r="Z62" s="32"/>
      <c r="AA62" s="32">
        <f t="shared" si="8"/>
        <v>0</v>
      </c>
      <c r="AB62" s="32"/>
      <c r="AC62" s="32"/>
      <c r="AD62" s="32"/>
      <c r="AE62" s="32">
        <v>100</v>
      </c>
      <c r="AF62" s="56"/>
    </row>
    <row r="63" spans="1:256" ht="30" hidden="1">
      <c r="A63" s="53">
        <v>13</v>
      </c>
      <c r="B63" s="61" t="s">
        <v>165</v>
      </c>
      <c r="C63" s="62" t="s">
        <v>166</v>
      </c>
      <c r="D63" s="55">
        <v>14900</v>
      </c>
      <c r="E63" s="55">
        <v>14900</v>
      </c>
      <c r="F63" s="55">
        <f t="shared" si="17"/>
        <v>5000</v>
      </c>
      <c r="G63" s="55">
        <f t="shared" si="18"/>
        <v>5000</v>
      </c>
      <c r="H63" s="55"/>
      <c r="I63" s="55">
        <v>5000</v>
      </c>
      <c r="J63" s="55"/>
      <c r="K63" s="55"/>
      <c r="L63" s="55"/>
      <c r="M63" s="32">
        <f t="shared" si="19"/>
        <v>5000</v>
      </c>
      <c r="N63" s="32">
        <f t="shared" si="15"/>
        <v>5000</v>
      </c>
      <c r="O63" s="32"/>
      <c r="P63" s="32">
        <f t="shared" si="20"/>
        <v>786.46400000000006</v>
      </c>
      <c r="Q63" s="32">
        <f t="shared" si="21"/>
        <v>786.46400000000006</v>
      </c>
      <c r="R63" s="32"/>
      <c r="S63" s="32">
        <v>786.46400000000006</v>
      </c>
      <c r="T63" s="32"/>
      <c r="U63" s="32"/>
      <c r="V63" s="32"/>
      <c r="W63" s="32">
        <f t="shared" si="6"/>
        <v>100</v>
      </c>
      <c r="X63" s="32"/>
      <c r="Y63" s="32">
        <f t="shared" si="7"/>
        <v>15.729280000000001</v>
      </c>
      <c r="Z63" s="32"/>
      <c r="AA63" s="32">
        <f t="shared" si="8"/>
        <v>15.729280000000001</v>
      </c>
      <c r="AB63" s="32"/>
      <c r="AC63" s="32"/>
      <c r="AD63" s="32"/>
      <c r="AE63" s="32">
        <v>100</v>
      </c>
      <c r="AF63" s="56"/>
    </row>
    <row r="64" spans="1:256" ht="30" hidden="1">
      <c r="A64" s="53">
        <v>14</v>
      </c>
      <c r="B64" s="61" t="s">
        <v>167</v>
      </c>
      <c r="C64" s="62" t="s">
        <v>168</v>
      </c>
      <c r="D64" s="55">
        <v>2200</v>
      </c>
      <c r="E64" s="55">
        <v>2090</v>
      </c>
      <c r="F64" s="55">
        <f t="shared" si="17"/>
        <v>1000</v>
      </c>
      <c r="G64" s="55">
        <f>SUM(H64:I64)</f>
        <v>1000</v>
      </c>
      <c r="H64" s="55"/>
      <c r="I64" s="55">
        <v>1000</v>
      </c>
      <c r="J64" s="55"/>
      <c r="K64" s="55"/>
      <c r="L64" s="55"/>
      <c r="M64" s="32">
        <f t="shared" si="19"/>
        <v>1000</v>
      </c>
      <c r="N64" s="32">
        <f t="shared" si="15"/>
        <v>1000</v>
      </c>
      <c r="O64" s="32"/>
      <c r="P64" s="32">
        <f t="shared" si="20"/>
        <v>0</v>
      </c>
      <c r="Q64" s="32">
        <f t="shared" si="21"/>
        <v>0</v>
      </c>
      <c r="R64" s="32"/>
      <c r="S64" s="32">
        <v>0</v>
      </c>
      <c r="T64" s="32"/>
      <c r="U64" s="32"/>
      <c r="V64" s="32"/>
      <c r="W64" s="32">
        <f t="shared" si="6"/>
        <v>100</v>
      </c>
      <c r="X64" s="32"/>
      <c r="Y64" s="32">
        <f t="shared" si="7"/>
        <v>0</v>
      </c>
      <c r="Z64" s="32"/>
      <c r="AA64" s="32">
        <f t="shared" si="8"/>
        <v>0</v>
      </c>
      <c r="AB64" s="32"/>
      <c r="AC64" s="32"/>
      <c r="AD64" s="32"/>
      <c r="AE64" s="32">
        <v>100</v>
      </c>
      <c r="AF64" s="56"/>
    </row>
    <row r="65" spans="1:256" ht="30" hidden="1">
      <c r="A65" s="53">
        <v>15</v>
      </c>
      <c r="B65" s="61" t="s">
        <v>169</v>
      </c>
      <c r="C65" s="62" t="s">
        <v>170</v>
      </c>
      <c r="D65" s="55">
        <v>1450</v>
      </c>
      <c r="E65" s="55">
        <v>1378</v>
      </c>
      <c r="F65" s="55">
        <f t="shared" si="17"/>
        <v>1300</v>
      </c>
      <c r="G65" s="55">
        <f>SUM(H65:I65)</f>
        <v>1300</v>
      </c>
      <c r="H65" s="55"/>
      <c r="I65" s="55">
        <v>1300</v>
      </c>
      <c r="J65" s="55"/>
      <c r="K65" s="55"/>
      <c r="L65" s="55"/>
      <c r="M65" s="32">
        <f t="shared" si="19"/>
        <v>1300</v>
      </c>
      <c r="N65" s="32">
        <f t="shared" si="15"/>
        <v>1300</v>
      </c>
      <c r="O65" s="32"/>
      <c r="P65" s="32">
        <f t="shared" si="20"/>
        <v>0</v>
      </c>
      <c r="Q65" s="32">
        <f t="shared" si="21"/>
        <v>0</v>
      </c>
      <c r="R65" s="32"/>
      <c r="S65" s="32">
        <v>0</v>
      </c>
      <c r="T65" s="32"/>
      <c r="U65" s="32"/>
      <c r="V65" s="32"/>
      <c r="W65" s="32">
        <f t="shared" si="6"/>
        <v>100</v>
      </c>
      <c r="X65" s="32"/>
      <c r="Y65" s="32">
        <f t="shared" si="7"/>
        <v>0</v>
      </c>
      <c r="Z65" s="32"/>
      <c r="AA65" s="32">
        <f t="shared" si="8"/>
        <v>0</v>
      </c>
      <c r="AB65" s="32"/>
      <c r="AC65" s="32"/>
      <c r="AD65" s="32"/>
      <c r="AE65" s="32">
        <v>100</v>
      </c>
      <c r="AF65" s="56"/>
    </row>
    <row r="66" spans="1:256" hidden="1">
      <c r="A66" s="52" t="s">
        <v>103</v>
      </c>
      <c r="B66" s="50" t="s">
        <v>92</v>
      </c>
      <c r="C66" s="50"/>
      <c r="D66" s="51"/>
      <c r="E66" s="51"/>
      <c r="F66" s="51"/>
      <c r="G66" s="51"/>
      <c r="H66" s="51"/>
      <c r="I66" s="51"/>
      <c r="J66" s="51"/>
      <c r="K66" s="51"/>
      <c r="L66" s="51"/>
      <c r="M66" s="31"/>
      <c r="N66" s="31"/>
      <c r="O66" s="31"/>
      <c r="P66" s="31"/>
      <c r="Q66" s="31"/>
      <c r="R66" s="31"/>
      <c r="S66" s="31"/>
      <c r="T66" s="31"/>
      <c r="U66" s="31"/>
      <c r="V66" s="31"/>
      <c r="W66" s="31"/>
      <c r="X66" s="31"/>
      <c r="Y66" s="31"/>
      <c r="Z66" s="31"/>
      <c r="AA66" s="31"/>
      <c r="AB66" s="31"/>
      <c r="AC66" s="31"/>
      <c r="AD66" s="31"/>
      <c r="AE66" s="31"/>
      <c r="AF66" s="5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row>
    <row r="67" spans="1:256" ht="25.5" hidden="1">
      <c r="A67" s="49" t="s">
        <v>171</v>
      </c>
      <c r="B67" s="50" t="s">
        <v>172</v>
      </c>
      <c r="C67" s="50"/>
      <c r="D67" s="51">
        <f>D68+D74</f>
        <v>83628</v>
      </c>
      <c r="E67" s="51">
        <f t="shared" ref="E67:V67" si="22">E68+E74</f>
        <v>79446</v>
      </c>
      <c r="F67" s="51">
        <f t="shared" si="22"/>
        <v>38946</v>
      </c>
      <c r="G67" s="51">
        <f t="shared" si="22"/>
        <v>38946</v>
      </c>
      <c r="H67" s="51">
        <f t="shared" si="22"/>
        <v>0</v>
      </c>
      <c r="I67" s="51">
        <f t="shared" si="22"/>
        <v>38946</v>
      </c>
      <c r="J67" s="51">
        <f t="shared" si="22"/>
        <v>0</v>
      </c>
      <c r="K67" s="51">
        <f t="shared" si="22"/>
        <v>0</v>
      </c>
      <c r="L67" s="51">
        <f t="shared" si="22"/>
        <v>0</v>
      </c>
      <c r="M67" s="51">
        <f t="shared" si="22"/>
        <v>38946</v>
      </c>
      <c r="N67" s="51">
        <f t="shared" si="22"/>
        <v>38946</v>
      </c>
      <c r="O67" s="51">
        <f t="shared" si="22"/>
        <v>0</v>
      </c>
      <c r="P67" s="51">
        <f t="shared" si="22"/>
        <v>15995.901999999998</v>
      </c>
      <c r="Q67" s="51">
        <f t="shared" si="22"/>
        <v>15995.901999999998</v>
      </c>
      <c r="R67" s="51">
        <f t="shared" si="22"/>
        <v>0</v>
      </c>
      <c r="S67" s="51">
        <f t="shared" si="22"/>
        <v>15995.901999999998</v>
      </c>
      <c r="T67" s="51">
        <f t="shared" si="22"/>
        <v>0</v>
      </c>
      <c r="U67" s="51">
        <f t="shared" si="22"/>
        <v>0</v>
      </c>
      <c r="V67" s="51">
        <f t="shared" si="22"/>
        <v>0</v>
      </c>
      <c r="W67" s="31">
        <f t="shared" ref="W67:W73" si="23">N67/G67*100</f>
        <v>100</v>
      </c>
      <c r="X67" s="31"/>
      <c r="Y67" s="31">
        <f t="shared" ref="Y67:Y73" si="24">Q67/G67*100</f>
        <v>41.072002259538841</v>
      </c>
      <c r="Z67" s="31"/>
      <c r="AA67" s="31">
        <f t="shared" ref="AA67:AA73" si="25">S67/I67*100</f>
        <v>41.072002259538841</v>
      </c>
      <c r="AB67" s="31"/>
      <c r="AC67" s="31"/>
      <c r="AD67" s="31"/>
      <c r="AE67" s="31">
        <v>100</v>
      </c>
      <c r="AF67" s="63"/>
    </row>
    <row r="68" spans="1:256" ht="25.5" hidden="1">
      <c r="A68" s="52" t="s">
        <v>91</v>
      </c>
      <c r="B68" s="50" t="s">
        <v>96</v>
      </c>
      <c r="C68" s="59"/>
      <c r="D68" s="60">
        <f>SUM(D69:D73)</f>
        <v>68728</v>
      </c>
      <c r="E68" s="60">
        <f t="shared" ref="E68:V68" si="26">SUM(E69:E73)</f>
        <v>65291</v>
      </c>
      <c r="F68" s="60">
        <f t="shared" si="26"/>
        <v>30791</v>
      </c>
      <c r="G68" s="60">
        <f t="shared" si="26"/>
        <v>30791</v>
      </c>
      <c r="H68" s="60">
        <f t="shared" si="26"/>
        <v>0</v>
      </c>
      <c r="I68" s="60">
        <f t="shared" si="26"/>
        <v>30791</v>
      </c>
      <c r="J68" s="60">
        <f t="shared" si="26"/>
        <v>0</v>
      </c>
      <c r="K68" s="60">
        <f t="shared" si="26"/>
        <v>0</v>
      </c>
      <c r="L68" s="60">
        <f t="shared" si="26"/>
        <v>0</v>
      </c>
      <c r="M68" s="60">
        <f t="shared" si="26"/>
        <v>30791</v>
      </c>
      <c r="N68" s="60">
        <f t="shared" si="26"/>
        <v>30791</v>
      </c>
      <c r="O68" s="60">
        <f t="shared" si="26"/>
        <v>0</v>
      </c>
      <c r="P68" s="60">
        <f t="shared" si="26"/>
        <v>14830.189999999999</v>
      </c>
      <c r="Q68" s="60">
        <f t="shared" si="26"/>
        <v>14830.189999999999</v>
      </c>
      <c r="R68" s="60">
        <f t="shared" si="26"/>
        <v>0</v>
      </c>
      <c r="S68" s="60">
        <f t="shared" si="26"/>
        <v>14830.189999999999</v>
      </c>
      <c r="T68" s="60">
        <f t="shared" si="26"/>
        <v>0</v>
      </c>
      <c r="U68" s="60">
        <f t="shared" si="26"/>
        <v>0</v>
      </c>
      <c r="V68" s="60">
        <f t="shared" si="26"/>
        <v>0</v>
      </c>
      <c r="W68" s="31">
        <f t="shared" si="23"/>
        <v>100</v>
      </c>
      <c r="X68" s="31"/>
      <c r="Y68" s="31">
        <f t="shared" si="24"/>
        <v>48.16404144068072</v>
      </c>
      <c r="Z68" s="31"/>
      <c r="AA68" s="31">
        <f t="shared" si="25"/>
        <v>48.16404144068072</v>
      </c>
      <c r="AB68" s="31"/>
      <c r="AC68" s="31"/>
      <c r="AD68" s="31"/>
      <c r="AE68" s="31">
        <v>100</v>
      </c>
      <c r="AF68" s="40"/>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row>
    <row r="69" spans="1:256" ht="30" hidden="1">
      <c r="A69" s="53">
        <v>1</v>
      </c>
      <c r="B69" s="61" t="s">
        <v>173</v>
      </c>
      <c r="C69" s="62" t="s">
        <v>174</v>
      </c>
      <c r="D69" s="55">
        <v>14028</v>
      </c>
      <c r="E69" s="55">
        <v>13326</v>
      </c>
      <c r="F69" s="55">
        <f>G69+J69</f>
        <v>5826</v>
      </c>
      <c r="G69" s="55">
        <f>SUM(H69:I69)</f>
        <v>5826</v>
      </c>
      <c r="H69" s="55"/>
      <c r="I69" s="55">
        <v>5826</v>
      </c>
      <c r="J69" s="55"/>
      <c r="K69" s="55"/>
      <c r="L69" s="55"/>
      <c r="M69" s="32">
        <f t="shared" ref="M69:M75" si="27">SUM(N69:O69)</f>
        <v>5826</v>
      </c>
      <c r="N69" s="32">
        <f>I69</f>
        <v>5826</v>
      </c>
      <c r="O69" s="32"/>
      <c r="P69" s="32">
        <f>Q69+T69</f>
        <v>3512.2130000000002</v>
      </c>
      <c r="Q69" s="32">
        <f>SUM(R69:S69)</f>
        <v>3512.2130000000002</v>
      </c>
      <c r="R69" s="32"/>
      <c r="S69" s="32">
        <v>3512.2130000000002</v>
      </c>
      <c r="T69" s="32"/>
      <c r="U69" s="32"/>
      <c r="V69" s="32"/>
      <c r="W69" s="32">
        <f t="shared" si="23"/>
        <v>100</v>
      </c>
      <c r="X69" s="32"/>
      <c r="Y69" s="32">
        <f t="shared" si="24"/>
        <v>60.28515276347408</v>
      </c>
      <c r="Z69" s="32"/>
      <c r="AA69" s="32">
        <f t="shared" si="25"/>
        <v>60.28515276347408</v>
      </c>
      <c r="AB69" s="32"/>
      <c r="AC69" s="32"/>
      <c r="AD69" s="32"/>
      <c r="AE69" s="32">
        <v>100</v>
      </c>
      <c r="AF69" s="56"/>
    </row>
    <row r="70" spans="1:256" ht="30" hidden="1">
      <c r="A70" s="53">
        <v>2</v>
      </c>
      <c r="B70" s="61" t="s">
        <v>175</v>
      </c>
      <c r="C70" s="62" t="s">
        <v>176</v>
      </c>
      <c r="D70" s="55">
        <v>10000</v>
      </c>
      <c r="E70" s="55">
        <v>9500</v>
      </c>
      <c r="F70" s="55">
        <f>G70+J70</f>
        <v>5500</v>
      </c>
      <c r="G70" s="55">
        <f>SUM(H70:I70)</f>
        <v>5500</v>
      </c>
      <c r="H70" s="55"/>
      <c r="I70" s="55">
        <v>5500</v>
      </c>
      <c r="J70" s="55"/>
      <c r="K70" s="55"/>
      <c r="L70" s="55"/>
      <c r="M70" s="32">
        <f t="shared" si="27"/>
        <v>5500</v>
      </c>
      <c r="N70" s="32">
        <f>I70</f>
        <v>5500</v>
      </c>
      <c r="O70" s="32"/>
      <c r="P70" s="32">
        <f>Q70+T70</f>
        <v>2901.538</v>
      </c>
      <c r="Q70" s="32">
        <f>SUM(R70:S70)</f>
        <v>2901.538</v>
      </c>
      <c r="R70" s="32"/>
      <c r="S70" s="32">
        <v>2901.538</v>
      </c>
      <c r="T70" s="32"/>
      <c r="U70" s="32"/>
      <c r="V70" s="32"/>
      <c r="W70" s="32">
        <f t="shared" si="23"/>
        <v>100</v>
      </c>
      <c r="X70" s="32"/>
      <c r="Y70" s="32">
        <f t="shared" si="24"/>
        <v>52.755236363636357</v>
      </c>
      <c r="Z70" s="32"/>
      <c r="AA70" s="32">
        <f t="shared" si="25"/>
        <v>52.755236363636357</v>
      </c>
      <c r="AB70" s="32"/>
      <c r="AC70" s="32"/>
      <c r="AD70" s="32"/>
      <c r="AE70" s="32">
        <v>100</v>
      </c>
      <c r="AF70" s="56"/>
    </row>
    <row r="71" spans="1:256" ht="30" hidden="1">
      <c r="A71" s="53">
        <v>3</v>
      </c>
      <c r="B71" s="61" t="s">
        <v>177</v>
      </c>
      <c r="C71" s="62" t="s">
        <v>178</v>
      </c>
      <c r="D71" s="55">
        <v>14900</v>
      </c>
      <c r="E71" s="55">
        <v>14155</v>
      </c>
      <c r="F71" s="55">
        <f>G71+J71</f>
        <v>3155</v>
      </c>
      <c r="G71" s="55">
        <f>SUM(H71:I71)</f>
        <v>3155</v>
      </c>
      <c r="H71" s="55"/>
      <c r="I71" s="55">
        <v>3155</v>
      </c>
      <c r="J71" s="55"/>
      <c r="K71" s="55"/>
      <c r="L71" s="55"/>
      <c r="M71" s="32">
        <f t="shared" si="27"/>
        <v>3155</v>
      </c>
      <c r="N71" s="32">
        <f>I71</f>
        <v>3155</v>
      </c>
      <c r="O71" s="32"/>
      <c r="P71" s="32">
        <f>Q71+T71</f>
        <v>3009.1779999999999</v>
      </c>
      <c r="Q71" s="32">
        <f>SUM(R71:S71)</f>
        <v>3009.1779999999999</v>
      </c>
      <c r="R71" s="32"/>
      <c r="S71" s="32">
        <v>3009.1779999999999</v>
      </c>
      <c r="T71" s="32"/>
      <c r="U71" s="32"/>
      <c r="V71" s="32"/>
      <c r="W71" s="32">
        <f t="shared" si="23"/>
        <v>100</v>
      </c>
      <c r="X71" s="32"/>
      <c r="Y71" s="32">
        <f t="shared" si="24"/>
        <v>95.378066561014265</v>
      </c>
      <c r="Z71" s="32"/>
      <c r="AA71" s="32">
        <f t="shared" si="25"/>
        <v>95.378066561014265</v>
      </c>
      <c r="AB71" s="32"/>
      <c r="AC71" s="32"/>
      <c r="AD71" s="32"/>
      <c r="AE71" s="32">
        <v>100</v>
      </c>
      <c r="AF71" s="56"/>
    </row>
    <row r="72" spans="1:256" ht="30" hidden="1">
      <c r="A72" s="53">
        <v>4</v>
      </c>
      <c r="B72" s="61" t="s">
        <v>179</v>
      </c>
      <c r="C72" s="62" t="s">
        <v>180</v>
      </c>
      <c r="D72" s="55">
        <v>14900</v>
      </c>
      <c r="E72" s="55">
        <v>14155</v>
      </c>
      <c r="F72" s="55">
        <f>G72+J72</f>
        <v>8155</v>
      </c>
      <c r="G72" s="55">
        <f>SUM(H72:I72)</f>
        <v>8155</v>
      </c>
      <c r="H72" s="55"/>
      <c r="I72" s="55">
        <v>8155</v>
      </c>
      <c r="J72" s="55"/>
      <c r="K72" s="55"/>
      <c r="L72" s="55"/>
      <c r="M72" s="32">
        <f t="shared" si="27"/>
        <v>8155</v>
      </c>
      <c r="N72" s="32">
        <f>I72</f>
        <v>8155</v>
      </c>
      <c r="O72" s="32"/>
      <c r="P72" s="32">
        <f>Q72+T72</f>
        <v>1049.077</v>
      </c>
      <c r="Q72" s="32">
        <f>SUM(R72:S72)</f>
        <v>1049.077</v>
      </c>
      <c r="R72" s="32"/>
      <c r="S72" s="32">
        <v>1049.077</v>
      </c>
      <c r="T72" s="32"/>
      <c r="U72" s="32"/>
      <c r="V72" s="32"/>
      <c r="W72" s="32">
        <f t="shared" si="23"/>
        <v>100</v>
      </c>
      <c r="X72" s="32"/>
      <c r="Y72" s="32">
        <f t="shared" si="24"/>
        <v>12.864218270999386</v>
      </c>
      <c r="Z72" s="32"/>
      <c r="AA72" s="32">
        <f t="shared" si="25"/>
        <v>12.864218270999386</v>
      </c>
      <c r="AB72" s="32"/>
      <c r="AC72" s="32"/>
      <c r="AD72" s="32"/>
      <c r="AE72" s="32">
        <v>100</v>
      </c>
      <c r="AF72" s="56"/>
    </row>
    <row r="73" spans="1:256" ht="30" hidden="1">
      <c r="A73" s="53">
        <v>5</v>
      </c>
      <c r="B73" s="61" t="s">
        <v>181</v>
      </c>
      <c r="C73" s="62" t="s">
        <v>182</v>
      </c>
      <c r="D73" s="55">
        <v>14900</v>
      </c>
      <c r="E73" s="55">
        <v>14155</v>
      </c>
      <c r="F73" s="55">
        <f>G73+J73</f>
        <v>8155</v>
      </c>
      <c r="G73" s="55">
        <f>SUM(H73:I73)</f>
        <v>8155</v>
      </c>
      <c r="H73" s="55"/>
      <c r="I73" s="55">
        <v>8155</v>
      </c>
      <c r="J73" s="55"/>
      <c r="K73" s="55"/>
      <c r="L73" s="55"/>
      <c r="M73" s="32">
        <f t="shared" si="27"/>
        <v>8155</v>
      </c>
      <c r="N73" s="32">
        <f>I73</f>
        <v>8155</v>
      </c>
      <c r="O73" s="32"/>
      <c r="P73" s="32">
        <f>Q73+T73</f>
        <v>4358.1840000000002</v>
      </c>
      <c r="Q73" s="32">
        <f>SUM(R73:S73)</f>
        <v>4358.1840000000002</v>
      </c>
      <c r="R73" s="32"/>
      <c r="S73" s="32">
        <v>4358.1840000000002</v>
      </c>
      <c r="T73" s="32"/>
      <c r="U73" s="32"/>
      <c r="V73" s="32"/>
      <c r="W73" s="32">
        <f t="shared" si="23"/>
        <v>100</v>
      </c>
      <c r="X73" s="32"/>
      <c r="Y73" s="32">
        <f t="shared" si="24"/>
        <v>53.441863887185782</v>
      </c>
      <c r="Z73" s="32"/>
      <c r="AA73" s="32">
        <f t="shared" si="25"/>
        <v>53.441863887185782</v>
      </c>
      <c r="AB73" s="32"/>
      <c r="AC73" s="32"/>
      <c r="AD73" s="32"/>
      <c r="AE73" s="32">
        <v>100</v>
      </c>
      <c r="AF73" s="56"/>
    </row>
    <row r="74" spans="1:256" hidden="1">
      <c r="A74" s="52" t="s">
        <v>101</v>
      </c>
      <c r="B74" s="50" t="s">
        <v>102</v>
      </c>
      <c r="C74" s="50"/>
      <c r="D74" s="51">
        <f>D75</f>
        <v>14900</v>
      </c>
      <c r="E74" s="51">
        <f t="shared" ref="E74:V74" si="28">E75</f>
        <v>14155</v>
      </c>
      <c r="F74" s="51">
        <f t="shared" si="28"/>
        <v>8155</v>
      </c>
      <c r="G74" s="51">
        <f t="shared" si="28"/>
        <v>8155</v>
      </c>
      <c r="H74" s="51">
        <f t="shared" si="28"/>
        <v>0</v>
      </c>
      <c r="I74" s="51">
        <f t="shared" si="28"/>
        <v>8155</v>
      </c>
      <c r="J74" s="51">
        <f t="shared" si="28"/>
        <v>0</v>
      </c>
      <c r="K74" s="51">
        <f t="shared" si="28"/>
        <v>0</v>
      </c>
      <c r="L74" s="51">
        <f t="shared" si="28"/>
        <v>0</v>
      </c>
      <c r="M74" s="51">
        <f t="shared" si="28"/>
        <v>8155</v>
      </c>
      <c r="N74" s="51">
        <f t="shared" si="28"/>
        <v>8155</v>
      </c>
      <c r="O74" s="51">
        <f t="shared" si="28"/>
        <v>0</v>
      </c>
      <c r="P74" s="51">
        <f t="shared" si="28"/>
        <v>1165.712</v>
      </c>
      <c r="Q74" s="51">
        <f t="shared" si="28"/>
        <v>1165.712</v>
      </c>
      <c r="R74" s="51">
        <f t="shared" si="28"/>
        <v>0</v>
      </c>
      <c r="S74" s="51">
        <f t="shared" si="28"/>
        <v>1165.712</v>
      </c>
      <c r="T74" s="51">
        <f t="shared" si="28"/>
        <v>0</v>
      </c>
      <c r="U74" s="51">
        <f t="shared" si="28"/>
        <v>0</v>
      </c>
      <c r="V74" s="51">
        <f t="shared" si="28"/>
        <v>0</v>
      </c>
      <c r="W74" s="31">
        <f>N74/G74*100</f>
        <v>100</v>
      </c>
      <c r="X74" s="31"/>
      <c r="Y74" s="31">
        <f>Q74/G74*100</f>
        <v>14.294445125689762</v>
      </c>
      <c r="Z74" s="31"/>
      <c r="AA74" s="31">
        <f>S74/I74*100</f>
        <v>14.294445125689762</v>
      </c>
      <c r="AB74" s="31"/>
      <c r="AC74" s="31"/>
      <c r="AD74" s="31"/>
      <c r="AE74" s="31">
        <v>100</v>
      </c>
      <c r="AF74" s="5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row>
    <row r="75" spans="1:256" ht="21.75" hidden="1" customHeight="1">
      <c r="A75" s="53">
        <v>1</v>
      </c>
      <c r="B75" s="61" t="s">
        <v>183</v>
      </c>
      <c r="C75" s="62" t="s">
        <v>184</v>
      </c>
      <c r="D75" s="55">
        <v>14900</v>
      </c>
      <c r="E75" s="55">
        <v>14155</v>
      </c>
      <c r="F75" s="55">
        <f>G75+J75</f>
        <v>8155</v>
      </c>
      <c r="G75" s="55">
        <f>SUM(H75:I75)</f>
        <v>8155</v>
      </c>
      <c r="H75" s="55"/>
      <c r="I75" s="55">
        <v>8155</v>
      </c>
      <c r="J75" s="55"/>
      <c r="K75" s="55"/>
      <c r="L75" s="55"/>
      <c r="M75" s="32">
        <f t="shared" si="27"/>
        <v>8155</v>
      </c>
      <c r="N75" s="32">
        <f>I75</f>
        <v>8155</v>
      </c>
      <c r="O75" s="32"/>
      <c r="P75" s="32">
        <f>Q75+T75</f>
        <v>1165.712</v>
      </c>
      <c r="Q75" s="32">
        <f>SUM(R75:S75)</f>
        <v>1165.712</v>
      </c>
      <c r="R75" s="32"/>
      <c r="S75" s="32">
        <v>1165.712</v>
      </c>
      <c r="T75" s="32"/>
      <c r="U75" s="32"/>
      <c r="V75" s="32"/>
      <c r="W75" s="32">
        <f>N75/G75*100</f>
        <v>100</v>
      </c>
      <c r="X75" s="32"/>
      <c r="Y75" s="32">
        <f>Q75/G75*100</f>
        <v>14.294445125689762</v>
      </c>
      <c r="Z75" s="32"/>
      <c r="AA75" s="32">
        <f>S75/I75*100</f>
        <v>14.294445125689762</v>
      </c>
      <c r="AB75" s="32"/>
      <c r="AC75" s="32"/>
      <c r="AD75" s="32"/>
      <c r="AE75" s="32">
        <v>100</v>
      </c>
      <c r="AF75" s="56"/>
    </row>
    <row r="76" spans="1:256" hidden="1">
      <c r="A76" s="52" t="s">
        <v>103</v>
      </c>
      <c r="B76" s="50" t="s">
        <v>92</v>
      </c>
      <c r="C76" s="50"/>
      <c r="D76" s="51"/>
      <c r="E76" s="51"/>
      <c r="F76" s="51"/>
      <c r="G76" s="51"/>
      <c r="H76" s="51"/>
      <c r="I76" s="51"/>
      <c r="J76" s="51"/>
      <c r="K76" s="51"/>
      <c r="L76" s="51"/>
      <c r="M76" s="31"/>
      <c r="N76" s="31"/>
      <c r="O76" s="31"/>
      <c r="P76" s="31"/>
      <c r="Q76" s="31"/>
      <c r="R76" s="31"/>
      <c r="S76" s="31"/>
      <c r="T76" s="31"/>
      <c r="U76" s="31"/>
      <c r="V76" s="31"/>
      <c r="W76" s="31"/>
      <c r="X76" s="31"/>
      <c r="Y76" s="31"/>
      <c r="Z76" s="31"/>
      <c r="AA76" s="31"/>
      <c r="AB76" s="31"/>
      <c r="AC76" s="31"/>
      <c r="AD76" s="31"/>
      <c r="AE76" s="31"/>
      <c r="AF76" s="5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row>
    <row r="77" spans="1:256" ht="38.25" hidden="1" customHeight="1">
      <c r="A77" s="49" t="s">
        <v>185</v>
      </c>
      <c r="B77" s="50" t="s">
        <v>186</v>
      </c>
      <c r="C77" s="50"/>
      <c r="D77" s="51"/>
      <c r="E77" s="51"/>
      <c r="F77" s="51"/>
      <c r="G77" s="51"/>
      <c r="H77" s="51"/>
      <c r="I77" s="51"/>
      <c r="J77" s="51"/>
      <c r="K77" s="51"/>
      <c r="L77" s="51"/>
      <c r="M77" s="31"/>
      <c r="N77" s="31"/>
      <c r="O77" s="31"/>
      <c r="P77" s="31"/>
      <c r="Q77" s="31"/>
      <c r="R77" s="31"/>
      <c r="S77" s="31"/>
      <c r="T77" s="31"/>
      <c r="U77" s="31"/>
      <c r="V77" s="31"/>
      <c r="W77" s="31"/>
      <c r="X77" s="31"/>
      <c r="Y77" s="31"/>
      <c r="Z77" s="31"/>
      <c r="AA77" s="31"/>
      <c r="AB77" s="31"/>
      <c r="AC77" s="31"/>
      <c r="AD77" s="31"/>
      <c r="AE77" s="31"/>
      <c r="AF77" s="63"/>
    </row>
    <row r="78" spans="1:256" ht="25.5" hidden="1">
      <c r="A78" s="52" t="s">
        <v>91</v>
      </c>
      <c r="B78" s="50" t="s">
        <v>96</v>
      </c>
      <c r="C78" s="59"/>
      <c r="D78" s="60"/>
      <c r="E78" s="60"/>
      <c r="F78" s="51"/>
      <c r="G78" s="51"/>
      <c r="H78" s="51"/>
      <c r="I78" s="51"/>
      <c r="J78" s="51"/>
      <c r="K78" s="51"/>
      <c r="L78" s="51"/>
      <c r="M78" s="31"/>
      <c r="N78" s="31"/>
      <c r="O78" s="31"/>
      <c r="P78" s="31"/>
      <c r="Q78" s="31"/>
      <c r="R78" s="31"/>
      <c r="S78" s="31"/>
      <c r="T78" s="31"/>
      <c r="U78" s="31"/>
      <c r="V78" s="31"/>
      <c r="W78" s="31"/>
      <c r="X78" s="31"/>
      <c r="Y78" s="31"/>
      <c r="Z78" s="31"/>
      <c r="AA78" s="31"/>
      <c r="AB78" s="31"/>
      <c r="AC78" s="31"/>
      <c r="AD78" s="31"/>
      <c r="AE78" s="31"/>
      <c r="AF78" s="40"/>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row>
    <row r="79" spans="1:256" hidden="1">
      <c r="A79" s="52" t="s">
        <v>101</v>
      </c>
      <c r="B79" s="50" t="s">
        <v>102</v>
      </c>
      <c r="C79" s="50"/>
      <c r="D79" s="51"/>
      <c r="E79" s="51"/>
      <c r="F79" s="51"/>
      <c r="G79" s="51"/>
      <c r="H79" s="51"/>
      <c r="I79" s="51"/>
      <c r="J79" s="51"/>
      <c r="K79" s="51"/>
      <c r="L79" s="51"/>
      <c r="M79" s="31"/>
      <c r="N79" s="31"/>
      <c r="O79" s="31"/>
      <c r="P79" s="31"/>
      <c r="Q79" s="31"/>
      <c r="R79" s="31"/>
      <c r="S79" s="31"/>
      <c r="T79" s="31"/>
      <c r="U79" s="31"/>
      <c r="V79" s="31"/>
      <c r="W79" s="31"/>
      <c r="X79" s="31"/>
      <c r="Y79" s="31"/>
      <c r="Z79" s="31"/>
      <c r="AA79" s="31"/>
      <c r="AB79" s="31"/>
      <c r="AC79" s="31"/>
      <c r="AD79" s="31"/>
      <c r="AE79" s="31"/>
      <c r="AF79" s="5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row>
    <row r="80" spans="1:256" hidden="1">
      <c r="A80" s="52" t="s">
        <v>103</v>
      </c>
      <c r="B80" s="50" t="s">
        <v>92</v>
      </c>
      <c r="C80" s="50"/>
      <c r="D80" s="51"/>
      <c r="E80" s="51"/>
      <c r="F80" s="51"/>
      <c r="G80" s="51"/>
      <c r="H80" s="51"/>
      <c r="I80" s="51"/>
      <c r="J80" s="51"/>
      <c r="K80" s="51"/>
      <c r="L80" s="51"/>
      <c r="M80" s="31"/>
      <c r="N80" s="31"/>
      <c r="O80" s="31"/>
      <c r="P80" s="31"/>
      <c r="Q80" s="31"/>
      <c r="R80" s="31"/>
      <c r="S80" s="31"/>
      <c r="T80" s="31"/>
      <c r="U80" s="31"/>
      <c r="V80" s="31"/>
      <c r="W80" s="31"/>
      <c r="X80" s="31"/>
      <c r="Y80" s="31"/>
      <c r="Z80" s="31"/>
      <c r="AA80" s="31"/>
      <c r="AB80" s="31"/>
      <c r="AC80" s="31"/>
      <c r="AD80" s="31"/>
      <c r="AE80" s="31"/>
      <c r="AF80" s="5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row>
    <row r="81" spans="1:256" ht="25.5" hidden="1">
      <c r="A81" s="49" t="s">
        <v>187</v>
      </c>
      <c r="B81" s="50" t="s">
        <v>188</v>
      </c>
      <c r="C81" s="50"/>
      <c r="D81" s="51"/>
      <c r="E81" s="51"/>
      <c r="F81" s="51"/>
      <c r="G81" s="51"/>
      <c r="H81" s="51"/>
      <c r="I81" s="51"/>
      <c r="J81" s="51"/>
      <c r="K81" s="51"/>
      <c r="L81" s="51"/>
      <c r="M81" s="31"/>
      <c r="N81" s="31"/>
      <c r="O81" s="31"/>
      <c r="P81" s="31"/>
      <c r="Q81" s="31"/>
      <c r="R81" s="31"/>
      <c r="S81" s="31"/>
      <c r="T81" s="31"/>
      <c r="U81" s="31"/>
      <c r="V81" s="31"/>
      <c r="W81" s="31"/>
      <c r="X81" s="31"/>
      <c r="Y81" s="31"/>
      <c r="Z81" s="31"/>
      <c r="AA81" s="31"/>
      <c r="AB81" s="31"/>
      <c r="AC81" s="31"/>
      <c r="AD81" s="31"/>
      <c r="AE81" s="31"/>
      <c r="AF81" s="5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row>
    <row r="82" spans="1:256" ht="25.5" hidden="1">
      <c r="A82" s="52" t="s">
        <v>91</v>
      </c>
      <c r="B82" s="50" t="s">
        <v>96</v>
      </c>
      <c r="C82" s="59"/>
      <c r="D82" s="60"/>
      <c r="E82" s="60"/>
      <c r="F82" s="51"/>
      <c r="G82" s="51"/>
      <c r="H82" s="51"/>
      <c r="I82" s="51"/>
      <c r="J82" s="51"/>
      <c r="K82" s="51"/>
      <c r="L82" s="51"/>
      <c r="M82" s="31"/>
      <c r="N82" s="31"/>
      <c r="O82" s="31"/>
      <c r="P82" s="31"/>
      <c r="Q82" s="31"/>
      <c r="R82" s="31"/>
      <c r="S82" s="31"/>
      <c r="T82" s="31"/>
      <c r="U82" s="31"/>
      <c r="V82" s="31"/>
      <c r="W82" s="31"/>
      <c r="X82" s="31"/>
      <c r="Y82" s="31"/>
      <c r="Z82" s="31"/>
      <c r="AA82" s="31"/>
      <c r="AB82" s="31"/>
      <c r="AC82" s="31"/>
      <c r="AD82" s="31"/>
      <c r="AE82" s="31"/>
      <c r="AF82" s="40"/>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row>
    <row r="83" spans="1:256" hidden="1">
      <c r="A83" s="52" t="s">
        <v>101</v>
      </c>
      <c r="B83" s="50" t="s">
        <v>102</v>
      </c>
      <c r="C83" s="50"/>
      <c r="D83" s="51"/>
      <c r="E83" s="51"/>
      <c r="F83" s="51"/>
      <c r="G83" s="51"/>
      <c r="H83" s="51"/>
      <c r="I83" s="51"/>
      <c r="J83" s="51"/>
      <c r="K83" s="51"/>
      <c r="L83" s="51"/>
      <c r="M83" s="31"/>
      <c r="N83" s="31"/>
      <c r="O83" s="31"/>
      <c r="P83" s="31"/>
      <c r="Q83" s="31"/>
      <c r="R83" s="31"/>
      <c r="S83" s="31"/>
      <c r="T83" s="31"/>
      <c r="U83" s="31"/>
      <c r="V83" s="31"/>
      <c r="W83" s="31"/>
      <c r="X83" s="31"/>
      <c r="Y83" s="31"/>
      <c r="Z83" s="31"/>
      <c r="AA83" s="31"/>
      <c r="AB83" s="31"/>
      <c r="AC83" s="31"/>
      <c r="AD83" s="31"/>
      <c r="AE83" s="31"/>
      <c r="AF83" s="5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row>
    <row r="84" spans="1:256" hidden="1">
      <c r="A84" s="52" t="s">
        <v>103</v>
      </c>
      <c r="B84" s="50" t="s">
        <v>92</v>
      </c>
      <c r="C84" s="50"/>
      <c r="D84" s="51"/>
      <c r="E84" s="51"/>
      <c r="F84" s="51"/>
      <c r="G84" s="51"/>
      <c r="H84" s="51"/>
      <c r="I84" s="51"/>
      <c r="J84" s="51"/>
      <c r="K84" s="51"/>
      <c r="L84" s="51"/>
      <c r="M84" s="31"/>
      <c r="N84" s="31"/>
      <c r="O84" s="31"/>
      <c r="P84" s="31"/>
      <c r="Q84" s="31"/>
      <c r="R84" s="31"/>
      <c r="S84" s="31"/>
      <c r="T84" s="31"/>
      <c r="U84" s="31"/>
      <c r="V84" s="31"/>
      <c r="W84" s="31"/>
      <c r="X84" s="31"/>
      <c r="Y84" s="31"/>
      <c r="Z84" s="31"/>
      <c r="AA84" s="31"/>
      <c r="AB84" s="31"/>
      <c r="AC84" s="31"/>
      <c r="AD84" s="31"/>
      <c r="AE84" s="31"/>
      <c r="AF84" s="5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row>
    <row r="85" spans="1:256" ht="38.25" hidden="1">
      <c r="A85" s="49" t="s">
        <v>189</v>
      </c>
      <c r="B85" s="50" t="s">
        <v>37</v>
      </c>
      <c r="C85" s="50"/>
      <c r="D85" s="51"/>
      <c r="E85" s="51"/>
      <c r="F85" s="51"/>
      <c r="G85" s="51"/>
      <c r="H85" s="51"/>
      <c r="I85" s="51"/>
      <c r="J85" s="51"/>
      <c r="K85" s="51"/>
      <c r="L85" s="51"/>
      <c r="M85" s="31"/>
      <c r="N85" s="31"/>
      <c r="O85" s="31"/>
      <c r="P85" s="31"/>
      <c r="Q85" s="31"/>
      <c r="R85" s="31"/>
      <c r="S85" s="31"/>
      <c r="T85" s="31"/>
      <c r="U85" s="31"/>
      <c r="V85" s="31"/>
      <c r="W85" s="31"/>
      <c r="X85" s="31"/>
      <c r="Y85" s="31"/>
      <c r="Z85" s="31"/>
      <c r="AA85" s="31"/>
      <c r="AB85" s="31"/>
      <c r="AC85" s="31"/>
      <c r="AD85" s="31"/>
      <c r="AE85" s="31"/>
      <c r="AF85" s="5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row>
    <row r="86" spans="1:256" ht="25.5" hidden="1">
      <c r="A86" s="52" t="s">
        <v>91</v>
      </c>
      <c r="B86" s="50" t="s">
        <v>96</v>
      </c>
      <c r="C86" s="59"/>
      <c r="D86" s="60"/>
      <c r="E86" s="60"/>
      <c r="F86" s="51"/>
      <c r="G86" s="51"/>
      <c r="H86" s="51"/>
      <c r="I86" s="51"/>
      <c r="J86" s="51"/>
      <c r="K86" s="51"/>
      <c r="L86" s="51"/>
      <c r="M86" s="31"/>
      <c r="N86" s="31"/>
      <c r="O86" s="31"/>
      <c r="P86" s="31"/>
      <c r="Q86" s="31"/>
      <c r="R86" s="31"/>
      <c r="S86" s="31"/>
      <c r="T86" s="31"/>
      <c r="U86" s="31"/>
      <c r="V86" s="31"/>
      <c r="W86" s="31"/>
      <c r="X86" s="31"/>
      <c r="Y86" s="31"/>
      <c r="Z86" s="31"/>
      <c r="AA86" s="31"/>
      <c r="AB86" s="31"/>
      <c r="AC86" s="31"/>
      <c r="AD86" s="31"/>
      <c r="AE86" s="31"/>
      <c r="AF86" s="40"/>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row>
    <row r="87" spans="1:256" hidden="1">
      <c r="A87" s="52" t="s">
        <v>101</v>
      </c>
      <c r="B87" s="50" t="s">
        <v>102</v>
      </c>
      <c r="C87" s="50"/>
      <c r="D87" s="51"/>
      <c r="E87" s="51"/>
      <c r="F87" s="51"/>
      <c r="G87" s="51"/>
      <c r="H87" s="51"/>
      <c r="I87" s="51"/>
      <c r="J87" s="51"/>
      <c r="K87" s="51"/>
      <c r="L87" s="51"/>
      <c r="M87" s="31"/>
      <c r="N87" s="31"/>
      <c r="O87" s="31"/>
      <c r="P87" s="31"/>
      <c r="Q87" s="31"/>
      <c r="R87" s="31"/>
      <c r="S87" s="31"/>
      <c r="T87" s="31"/>
      <c r="U87" s="31"/>
      <c r="V87" s="31"/>
      <c r="W87" s="31"/>
      <c r="X87" s="31"/>
      <c r="Y87" s="31"/>
      <c r="Z87" s="31"/>
      <c r="AA87" s="31"/>
      <c r="AB87" s="31"/>
      <c r="AC87" s="31"/>
      <c r="AD87" s="31"/>
      <c r="AE87" s="31"/>
      <c r="AF87" s="5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row>
    <row r="88" spans="1:256" ht="30.75" customHeight="1">
      <c r="A88" s="40" t="s">
        <v>190</v>
      </c>
      <c r="B88" s="47" t="s">
        <v>8</v>
      </c>
      <c r="C88" s="47"/>
      <c r="D88" s="44">
        <f>D89+D93+D103+D107+D111+D115</f>
        <v>25000</v>
      </c>
      <c r="E88" s="44">
        <f t="shared" ref="E88:AE88" si="29">E89+E93+E103+E107+E111+E115</f>
        <v>25000</v>
      </c>
      <c r="F88" s="44">
        <f t="shared" si="29"/>
        <v>13796</v>
      </c>
      <c r="G88" s="44">
        <f t="shared" si="29"/>
        <v>13796</v>
      </c>
      <c r="H88" s="44">
        <f t="shared" si="29"/>
        <v>0</v>
      </c>
      <c r="I88" s="44">
        <f t="shared" si="29"/>
        <v>13796</v>
      </c>
      <c r="J88" s="44">
        <f t="shared" si="29"/>
        <v>0</v>
      </c>
      <c r="K88" s="44">
        <f t="shared" si="29"/>
        <v>0</v>
      </c>
      <c r="L88" s="44">
        <f t="shared" si="29"/>
        <v>0</v>
      </c>
      <c r="M88" s="44">
        <f t="shared" si="29"/>
        <v>13796</v>
      </c>
      <c r="N88" s="44">
        <f t="shared" si="29"/>
        <v>13796</v>
      </c>
      <c r="O88" s="44">
        <f t="shared" si="29"/>
        <v>0</v>
      </c>
      <c r="P88" s="44">
        <f t="shared" si="29"/>
        <v>3146.0229999999997</v>
      </c>
      <c r="Q88" s="44">
        <f t="shared" si="29"/>
        <v>3146.0229999999997</v>
      </c>
      <c r="R88" s="44">
        <f t="shared" si="29"/>
        <v>0</v>
      </c>
      <c r="S88" s="44">
        <f t="shared" si="29"/>
        <v>3146.0229999999997</v>
      </c>
      <c r="T88" s="44">
        <f t="shared" si="29"/>
        <v>0</v>
      </c>
      <c r="U88" s="44">
        <f t="shared" si="29"/>
        <v>0</v>
      </c>
      <c r="V88" s="44">
        <f t="shared" si="29"/>
        <v>0</v>
      </c>
      <c r="W88" s="31">
        <f t="shared" si="29"/>
        <v>100</v>
      </c>
      <c r="X88" s="31">
        <f t="shared" si="29"/>
        <v>0</v>
      </c>
      <c r="Y88" s="31">
        <f t="shared" si="29"/>
        <v>22.803877935633516</v>
      </c>
      <c r="Z88" s="31">
        <f t="shared" si="29"/>
        <v>0</v>
      </c>
      <c r="AA88" s="31">
        <f t="shared" si="29"/>
        <v>22.803877935633516</v>
      </c>
      <c r="AB88" s="31">
        <f t="shared" si="29"/>
        <v>0</v>
      </c>
      <c r="AC88" s="31">
        <f t="shared" si="29"/>
        <v>0</v>
      </c>
      <c r="AD88" s="31">
        <f t="shared" si="29"/>
        <v>0</v>
      </c>
      <c r="AE88" s="31">
        <f t="shared" si="29"/>
        <v>100</v>
      </c>
      <c r="AF88" s="40"/>
      <c r="AG88" s="4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row>
    <row r="89" spans="1:256" hidden="1">
      <c r="A89" s="49" t="s">
        <v>87</v>
      </c>
      <c r="B89" s="50" t="s">
        <v>191</v>
      </c>
      <c r="C89" s="50"/>
      <c r="D89" s="51"/>
      <c r="E89" s="51"/>
      <c r="F89" s="51"/>
      <c r="G89" s="51"/>
      <c r="H89" s="51"/>
      <c r="I89" s="51"/>
      <c r="J89" s="51"/>
      <c r="K89" s="51"/>
      <c r="L89" s="51"/>
      <c r="M89" s="31"/>
      <c r="N89" s="31"/>
      <c r="O89" s="31"/>
      <c r="P89" s="31"/>
      <c r="Q89" s="31"/>
      <c r="R89" s="31"/>
      <c r="S89" s="31"/>
      <c r="T89" s="31"/>
      <c r="U89" s="31"/>
      <c r="V89" s="31"/>
      <c r="W89" s="31"/>
      <c r="X89" s="31"/>
      <c r="Y89" s="31"/>
      <c r="Z89" s="31"/>
      <c r="AA89" s="31"/>
      <c r="AB89" s="31"/>
      <c r="AC89" s="31"/>
      <c r="AD89" s="31"/>
      <c r="AE89" s="31"/>
      <c r="AF89" s="5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row>
    <row r="90" spans="1:256" ht="25.5" hidden="1">
      <c r="A90" s="53" t="s">
        <v>91</v>
      </c>
      <c r="B90" s="76" t="s">
        <v>96</v>
      </c>
      <c r="C90" s="77"/>
      <c r="D90" s="78"/>
      <c r="E90" s="78"/>
      <c r="F90" s="55"/>
      <c r="G90" s="55"/>
      <c r="H90" s="55"/>
      <c r="I90" s="55"/>
      <c r="J90" s="55"/>
      <c r="K90" s="55"/>
      <c r="L90" s="55"/>
      <c r="M90" s="32"/>
      <c r="N90" s="32"/>
      <c r="O90" s="32"/>
      <c r="P90" s="32"/>
      <c r="Q90" s="32"/>
      <c r="R90" s="32"/>
      <c r="S90" s="32"/>
      <c r="T90" s="32"/>
      <c r="U90" s="32"/>
      <c r="V90" s="32"/>
      <c r="W90" s="32"/>
      <c r="X90" s="32"/>
      <c r="Y90" s="32"/>
      <c r="Z90" s="32"/>
      <c r="AA90" s="32"/>
      <c r="AB90" s="32"/>
      <c r="AC90" s="32"/>
      <c r="AD90" s="32"/>
      <c r="AE90" s="32"/>
      <c r="AF90" s="43"/>
    </row>
    <row r="91" spans="1:256" hidden="1">
      <c r="A91" s="53" t="s">
        <v>101</v>
      </c>
      <c r="B91" s="76" t="s">
        <v>102</v>
      </c>
      <c r="C91" s="54"/>
      <c r="D91" s="55"/>
      <c r="E91" s="55"/>
      <c r="F91" s="55"/>
      <c r="G91" s="55"/>
      <c r="H91" s="55"/>
      <c r="I91" s="55"/>
      <c r="J91" s="55"/>
      <c r="K91" s="55"/>
      <c r="L91" s="55"/>
      <c r="M91" s="32"/>
      <c r="N91" s="32"/>
      <c r="O91" s="32"/>
      <c r="P91" s="32"/>
      <c r="Q91" s="32"/>
      <c r="R91" s="32"/>
      <c r="S91" s="32"/>
      <c r="T91" s="32"/>
      <c r="U91" s="32"/>
      <c r="V91" s="32"/>
      <c r="W91" s="32"/>
      <c r="X91" s="32"/>
      <c r="Y91" s="32"/>
      <c r="Z91" s="32"/>
      <c r="AA91" s="32"/>
      <c r="AB91" s="32"/>
      <c r="AC91" s="32"/>
      <c r="AD91" s="32"/>
      <c r="AE91" s="32"/>
      <c r="AF91" s="63"/>
    </row>
    <row r="92" spans="1:256" hidden="1">
      <c r="A92" s="53" t="s">
        <v>103</v>
      </c>
      <c r="B92" s="76" t="s">
        <v>92</v>
      </c>
      <c r="C92" s="54"/>
      <c r="D92" s="55"/>
      <c r="E92" s="55"/>
      <c r="F92" s="55"/>
      <c r="G92" s="55"/>
      <c r="H92" s="55"/>
      <c r="I92" s="55"/>
      <c r="J92" s="55"/>
      <c r="K92" s="55"/>
      <c r="L92" s="55"/>
      <c r="M92" s="32"/>
      <c r="N92" s="32"/>
      <c r="O92" s="32"/>
      <c r="P92" s="32"/>
      <c r="Q92" s="32"/>
      <c r="R92" s="32"/>
      <c r="S92" s="32"/>
      <c r="T92" s="32"/>
      <c r="U92" s="32"/>
      <c r="V92" s="32"/>
      <c r="W92" s="32"/>
      <c r="X92" s="32"/>
      <c r="Y92" s="32"/>
      <c r="Z92" s="32"/>
      <c r="AA92" s="32"/>
      <c r="AB92" s="32"/>
      <c r="AC92" s="32"/>
      <c r="AD92" s="32"/>
      <c r="AE92" s="32"/>
      <c r="AF92" s="63"/>
    </row>
    <row r="93" spans="1:256" ht="23.25" hidden="1" customHeight="1">
      <c r="A93" s="49" t="s">
        <v>104</v>
      </c>
      <c r="B93" s="50" t="s">
        <v>192</v>
      </c>
      <c r="C93" s="50"/>
      <c r="D93" s="51">
        <f>D95</f>
        <v>25000</v>
      </c>
      <c r="E93" s="51">
        <f t="shared" ref="E93:AE93" si="30">E95</f>
        <v>25000</v>
      </c>
      <c r="F93" s="51">
        <f t="shared" si="30"/>
        <v>13796</v>
      </c>
      <c r="G93" s="51">
        <f t="shared" si="30"/>
        <v>13796</v>
      </c>
      <c r="H93" s="51">
        <f t="shared" si="30"/>
        <v>0</v>
      </c>
      <c r="I93" s="51">
        <f t="shared" si="30"/>
        <v>13796</v>
      </c>
      <c r="J93" s="51">
        <f t="shared" si="30"/>
        <v>0</v>
      </c>
      <c r="K93" s="51">
        <f t="shared" si="30"/>
        <v>0</v>
      </c>
      <c r="L93" s="51">
        <f t="shared" si="30"/>
        <v>0</v>
      </c>
      <c r="M93" s="51">
        <f t="shared" si="30"/>
        <v>13796</v>
      </c>
      <c r="N93" s="51">
        <f t="shared" si="30"/>
        <v>13796</v>
      </c>
      <c r="O93" s="51">
        <f t="shared" si="30"/>
        <v>0</v>
      </c>
      <c r="P93" s="51">
        <f t="shared" si="30"/>
        <v>3146.0229999999997</v>
      </c>
      <c r="Q93" s="51">
        <f t="shared" si="30"/>
        <v>3146.0229999999997</v>
      </c>
      <c r="R93" s="51">
        <f t="shared" si="30"/>
        <v>0</v>
      </c>
      <c r="S93" s="51">
        <f t="shared" si="30"/>
        <v>3146.0229999999997</v>
      </c>
      <c r="T93" s="51">
        <f t="shared" si="30"/>
        <v>0</v>
      </c>
      <c r="U93" s="51">
        <f t="shared" si="30"/>
        <v>0</v>
      </c>
      <c r="V93" s="51">
        <f t="shared" si="30"/>
        <v>0</v>
      </c>
      <c r="W93" s="51">
        <f t="shared" si="30"/>
        <v>100</v>
      </c>
      <c r="X93" s="51">
        <f t="shared" si="30"/>
        <v>0</v>
      </c>
      <c r="Y93" s="51">
        <f t="shared" si="30"/>
        <v>22.803877935633516</v>
      </c>
      <c r="Z93" s="51">
        <f t="shared" si="30"/>
        <v>0</v>
      </c>
      <c r="AA93" s="51">
        <f t="shared" si="30"/>
        <v>22.803877935633516</v>
      </c>
      <c r="AB93" s="51">
        <f t="shared" si="30"/>
        <v>0</v>
      </c>
      <c r="AC93" s="51">
        <f t="shared" si="30"/>
        <v>0</v>
      </c>
      <c r="AD93" s="51">
        <f t="shared" si="30"/>
        <v>0</v>
      </c>
      <c r="AE93" s="51">
        <f t="shared" si="30"/>
        <v>100</v>
      </c>
      <c r="AF93" s="5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8"/>
      <c r="IH93" s="38"/>
      <c r="II93" s="38"/>
      <c r="IJ93" s="38"/>
      <c r="IK93" s="38"/>
      <c r="IL93" s="38"/>
      <c r="IM93" s="38"/>
      <c r="IN93" s="38"/>
      <c r="IO93" s="38"/>
      <c r="IP93" s="38"/>
      <c r="IQ93" s="38"/>
      <c r="IR93" s="38"/>
      <c r="IS93" s="38"/>
      <c r="IT93" s="38"/>
      <c r="IU93" s="38"/>
      <c r="IV93" s="38"/>
    </row>
    <row r="94" spans="1:256" ht="25.5" hidden="1">
      <c r="A94" s="53" t="s">
        <v>91</v>
      </c>
      <c r="B94" s="76" t="s">
        <v>96</v>
      </c>
      <c r="C94" s="77"/>
      <c r="D94" s="78"/>
      <c r="E94" s="78"/>
      <c r="F94" s="55"/>
      <c r="G94" s="55"/>
      <c r="H94" s="55"/>
      <c r="I94" s="55"/>
      <c r="J94" s="55"/>
      <c r="K94" s="55"/>
      <c r="L94" s="55"/>
      <c r="M94" s="32"/>
      <c r="N94" s="32"/>
      <c r="O94" s="32"/>
      <c r="P94" s="32"/>
      <c r="Q94" s="32"/>
      <c r="R94" s="32"/>
      <c r="S94" s="32"/>
      <c r="T94" s="32"/>
      <c r="U94" s="32"/>
      <c r="V94" s="32"/>
      <c r="W94" s="32"/>
      <c r="X94" s="32"/>
      <c r="Y94" s="32"/>
      <c r="Z94" s="32"/>
      <c r="AA94" s="32"/>
      <c r="AB94" s="32"/>
      <c r="AC94" s="32"/>
      <c r="AD94" s="32"/>
      <c r="AE94" s="32"/>
      <c r="AF94" s="43"/>
    </row>
    <row r="95" spans="1:256" hidden="1">
      <c r="A95" s="53" t="s">
        <v>101</v>
      </c>
      <c r="B95" s="76" t="s">
        <v>102</v>
      </c>
      <c r="C95" s="54"/>
      <c r="D95" s="79">
        <f>SUM(D96:D101)</f>
        <v>25000</v>
      </c>
      <c r="E95" s="79">
        <f t="shared" ref="E95:V95" si="31">SUM(E96:E101)</f>
        <v>25000</v>
      </c>
      <c r="F95" s="79">
        <f t="shared" si="31"/>
        <v>13796</v>
      </c>
      <c r="G95" s="79">
        <f t="shared" si="31"/>
        <v>13796</v>
      </c>
      <c r="H95" s="79">
        <f t="shared" si="31"/>
        <v>0</v>
      </c>
      <c r="I95" s="79">
        <f t="shared" si="31"/>
        <v>13796</v>
      </c>
      <c r="J95" s="79">
        <f t="shared" si="31"/>
        <v>0</v>
      </c>
      <c r="K95" s="79">
        <f t="shared" si="31"/>
        <v>0</v>
      </c>
      <c r="L95" s="79">
        <f t="shared" si="31"/>
        <v>0</v>
      </c>
      <c r="M95" s="79">
        <f t="shared" si="31"/>
        <v>13796</v>
      </c>
      <c r="N95" s="79">
        <f t="shared" si="31"/>
        <v>13796</v>
      </c>
      <c r="O95" s="79">
        <f t="shared" si="31"/>
        <v>0</v>
      </c>
      <c r="P95" s="79">
        <f t="shared" si="31"/>
        <v>3146.0229999999997</v>
      </c>
      <c r="Q95" s="79">
        <f t="shared" si="31"/>
        <v>3146.0229999999997</v>
      </c>
      <c r="R95" s="79">
        <f t="shared" si="31"/>
        <v>0</v>
      </c>
      <c r="S95" s="79">
        <f t="shared" si="31"/>
        <v>3146.0229999999997</v>
      </c>
      <c r="T95" s="79">
        <f t="shared" si="31"/>
        <v>0</v>
      </c>
      <c r="U95" s="79">
        <f t="shared" si="31"/>
        <v>0</v>
      </c>
      <c r="V95" s="79">
        <f t="shared" si="31"/>
        <v>0</v>
      </c>
      <c r="W95" s="35">
        <f t="shared" ref="W95:W101" si="32">N95/G95*100</f>
        <v>100</v>
      </c>
      <c r="X95" s="35"/>
      <c r="Y95" s="35">
        <f t="shared" ref="Y95:Y101" si="33">Q95/G95*100</f>
        <v>22.803877935633516</v>
      </c>
      <c r="Z95" s="35"/>
      <c r="AA95" s="35">
        <f t="shared" ref="AA95:AA101" si="34">S95/I95*100</f>
        <v>22.803877935633516</v>
      </c>
      <c r="AB95" s="35"/>
      <c r="AC95" s="35"/>
      <c r="AD95" s="35"/>
      <c r="AE95" s="35">
        <v>100</v>
      </c>
      <c r="AF95" s="63"/>
    </row>
    <row r="96" spans="1:256" ht="30" hidden="1">
      <c r="A96" s="53" t="s">
        <v>193</v>
      </c>
      <c r="B96" s="80" t="s">
        <v>194</v>
      </c>
      <c r="C96" s="62" t="s">
        <v>195</v>
      </c>
      <c r="D96" s="55">
        <v>6000</v>
      </c>
      <c r="E96" s="55">
        <f t="shared" ref="E96:E101" si="35">D96</f>
        <v>6000</v>
      </c>
      <c r="F96" s="55">
        <f t="shared" ref="F96:F101" si="36">G96+J96</f>
        <v>3500</v>
      </c>
      <c r="G96" s="55">
        <f t="shared" ref="G96:G101" si="37">SUM(H96:I96)</f>
        <v>3500</v>
      </c>
      <c r="H96" s="55"/>
      <c r="I96" s="55">
        <v>3500</v>
      </c>
      <c r="J96" s="55"/>
      <c r="K96" s="55"/>
      <c r="L96" s="55"/>
      <c r="M96" s="32">
        <f t="shared" ref="M96:M101" si="38">SUM(N96:O96)</f>
        <v>3500</v>
      </c>
      <c r="N96" s="32">
        <f t="shared" ref="N96:N101" si="39">I96</f>
        <v>3500</v>
      </c>
      <c r="O96" s="32"/>
      <c r="P96" s="32">
        <f t="shared" ref="P96:P101" si="40">Q96+T96</f>
        <v>0</v>
      </c>
      <c r="Q96" s="32">
        <f t="shared" ref="Q96:Q101" si="41">SUM(R96:S96)</f>
        <v>0</v>
      </c>
      <c r="R96" s="32"/>
      <c r="S96" s="32">
        <v>0</v>
      </c>
      <c r="T96" s="32"/>
      <c r="U96" s="32"/>
      <c r="V96" s="32"/>
      <c r="W96" s="32">
        <f t="shared" si="32"/>
        <v>100</v>
      </c>
      <c r="X96" s="32"/>
      <c r="Y96" s="32">
        <f t="shared" si="33"/>
        <v>0</v>
      </c>
      <c r="Z96" s="32"/>
      <c r="AA96" s="32">
        <f t="shared" si="34"/>
        <v>0</v>
      </c>
      <c r="AB96" s="32"/>
      <c r="AC96" s="32"/>
      <c r="AD96" s="32"/>
      <c r="AE96" s="32">
        <v>100</v>
      </c>
      <c r="AF96" s="56"/>
    </row>
    <row r="97" spans="1:256" ht="30" hidden="1">
      <c r="A97" s="53" t="s">
        <v>196</v>
      </c>
      <c r="B97" s="80" t="s">
        <v>197</v>
      </c>
      <c r="C97" s="62" t="s">
        <v>198</v>
      </c>
      <c r="D97" s="55">
        <v>5100</v>
      </c>
      <c r="E97" s="55">
        <f t="shared" si="35"/>
        <v>5100</v>
      </c>
      <c r="F97" s="55">
        <f t="shared" si="36"/>
        <v>2500</v>
      </c>
      <c r="G97" s="55">
        <f t="shared" si="37"/>
        <v>2500</v>
      </c>
      <c r="H97" s="55"/>
      <c r="I97" s="55">
        <v>2500</v>
      </c>
      <c r="J97" s="55"/>
      <c r="K97" s="55"/>
      <c r="L97" s="55"/>
      <c r="M97" s="32">
        <f t="shared" si="38"/>
        <v>2500</v>
      </c>
      <c r="N97" s="32">
        <f t="shared" si="39"/>
        <v>2500</v>
      </c>
      <c r="O97" s="32"/>
      <c r="P97" s="32">
        <f t="shared" si="40"/>
        <v>1286.2149999999999</v>
      </c>
      <c r="Q97" s="32">
        <f t="shared" si="41"/>
        <v>1286.2149999999999</v>
      </c>
      <c r="R97" s="32"/>
      <c r="S97" s="32">
        <v>1286.2149999999999</v>
      </c>
      <c r="T97" s="32"/>
      <c r="U97" s="32"/>
      <c r="V97" s="32"/>
      <c r="W97" s="32">
        <f t="shared" si="32"/>
        <v>100</v>
      </c>
      <c r="X97" s="32"/>
      <c r="Y97" s="32">
        <f t="shared" si="33"/>
        <v>51.448599999999999</v>
      </c>
      <c r="Z97" s="32"/>
      <c r="AA97" s="32">
        <f t="shared" si="34"/>
        <v>51.448599999999999</v>
      </c>
      <c r="AB97" s="32"/>
      <c r="AC97" s="32"/>
      <c r="AD97" s="32"/>
      <c r="AE97" s="32">
        <v>100</v>
      </c>
      <c r="AF97" s="56"/>
    </row>
    <row r="98" spans="1:256" ht="30" hidden="1">
      <c r="A98" s="53" t="s">
        <v>199</v>
      </c>
      <c r="B98" s="80" t="s">
        <v>200</v>
      </c>
      <c r="C98" s="62" t="s">
        <v>201</v>
      </c>
      <c r="D98" s="55">
        <v>6000</v>
      </c>
      <c r="E98" s="55">
        <f t="shared" si="35"/>
        <v>6000</v>
      </c>
      <c r="F98" s="55">
        <f t="shared" si="36"/>
        <v>3000</v>
      </c>
      <c r="G98" s="55">
        <f t="shared" si="37"/>
        <v>3000</v>
      </c>
      <c r="H98" s="55"/>
      <c r="I98" s="55">
        <v>3000</v>
      </c>
      <c r="J98" s="55"/>
      <c r="K98" s="55"/>
      <c r="L98" s="55"/>
      <c r="M98" s="32">
        <f t="shared" si="38"/>
        <v>3000</v>
      </c>
      <c r="N98" s="32">
        <f t="shared" si="39"/>
        <v>3000</v>
      </c>
      <c r="O98" s="32"/>
      <c r="P98" s="32">
        <f t="shared" si="40"/>
        <v>0</v>
      </c>
      <c r="Q98" s="32">
        <f t="shared" si="41"/>
        <v>0</v>
      </c>
      <c r="R98" s="32"/>
      <c r="S98" s="32">
        <v>0</v>
      </c>
      <c r="T98" s="32"/>
      <c r="U98" s="32"/>
      <c r="V98" s="32"/>
      <c r="W98" s="32">
        <f t="shared" si="32"/>
        <v>100</v>
      </c>
      <c r="X98" s="32"/>
      <c r="Y98" s="32">
        <f t="shared" si="33"/>
        <v>0</v>
      </c>
      <c r="Z98" s="32"/>
      <c r="AA98" s="32">
        <f t="shared" si="34"/>
        <v>0</v>
      </c>
      <c r="AB98" s="32"/>
      <c r="AC98" s="32"/>
      <c r="AD98" s="32"/>
      <c r="AE98" s="32">
        <v>100</v>
      </c>
      <c r="AF98" s="56"/>
    </row>
    <row r="99" spans="1:256" ht="30" hidden="1">
      <c r="A99" s="53" t="s">
        <v>202</v>
      </c>
      <c r="B99" s="80" t="s">
        <v>203</v>
      </c>
      <c r="C99" s="62" t="s">
        <v>204</v>
      </c>
      <c r="D99" s="55">
        <v>1900</v>
      </c>
      <c r="E99" s="55">
        <f t="shared" si="35"/>
        <v>1900</v>
      </c>
      <c r="F99" s="55">
        <f t="shared" si="36"/>
        <v>1805</v>
      </c>
      <c r="G99" s="55">
        <f t="shared" si="37"/>
        <v>1805</v>
      </c>
      <c r="H99" s="55"/>
      <c r="I99" s="55">
        <v>1805</v>
      </c>
      <c r="J99" s="55"/>
      <c r="K99" s="55"/>
      <c r="L99" s="55"/>
      <c r="M99" s="32">
        <f t="shared" si="38"/>
        <v>1805</v>
      </c>
      <c r="N99" s="32">
        <f t="shared" si="39"/>
        <v>1805</v>
      </c>
      <c r="O99" s="32"/>
      <c r="P99" s="32">
        <f t="shared" si="40"/>
        <v>0</v>
      </c>
      <c r="Q99" s="32">
        <f t="shared" si="41"/>
        <v>0</v>
      </c>
      <c r="R99" s="32"/>
      <c r="S99" s="32">
        <v>0</v>
      </c>
      <c r="T99" s="32"/>
      <c r="U99" s="32"/>
      <c r="V99" s="32"/>
      <c r="W99" s="32">
        <f t="shared" si="32"/>
        <v>100</v>
      </c>
      <c r="X99" s="32"/>
      <c r="Y99" s="32">
        <f t="shared" si="33"/>
        <v>0</v>
      </c>
      <c r="Z99" s="32"/>
      <c r="AA99" s="32">
        <f t="shared" si="34"/>
        <v>0</v>
      </c>
      <c r="AB99" s="32"/>
      <c r="AC99" s="32"/>
      <c r="AD99" s="32"/>
      <c r="AE99" s="32">
        <v>100</v>
      </c>
      <c r="AF99" s="56"/>
    </row>
    <row r="100" spans="1:256" ht="30" hidden="1">
      <c r="A100" s="53" t="s">
        <v>205</v>
      </c>
      <c r="B100" s="80" t="s">
        <v>206</v>
      </c>
      <c r="C100" s="62" t="s">
        <v>207</v>
      </c>
      <c r="D100" s="55">
        <v>3200</v>
      </c>
      <c r="E100" s="55">
        <f t="shared" si="35"/>
        <v>3200</v>
      </c>
      <c r="F100" s="55">
        <f t="shared" si="36"/>
        <v>1500</v>
      </c>
      <c r="G100" s="55">
        <f t="shared" si="37"/>
        <v>1500</v>
      </c>
      <c r="H100" s="55"/>
      <c r="I100" s="55">
        <v>1500</v>
      </c>
      <c r="J100" s="55"/>
      <c r="K100" s="55"/>
      <c r="L100" s="55"/>
      <c r="M100" s="32">
        <f t="shared" si="38"/>
        <v>1500</v>
      </c>
      <c r="N100" s="32">
        <f t="shared" si="39"/>
        <v>1500</v>
      </c>
      <c r="O100" s="32"/>
      <c r="P100" s="32">
        <f t="shared" si="40"/>
        <v>1025.94</v>
      </c>
      <c r="Q100" s="32">
        <f t="shared" si="41"/>
        <v>1025.94</v>
      </c>
      <c r="R100" s="32"/>
      <c r="S100" s="32">
        <v>1025.94</v>
      </c>
      <c r="T100" s="32"/>
      <c r="U100" s="32"/>
      <c r="V100" s="32"/>
      <c r="W100" s="32">
        <f t="shared" si="32"/>
        <v>100</v>
      </c>
      <c r="X100" s="32"/>
      <c r="Y100" s="32">
        <f t="shared" si="33"/>
        <v>68.396000000000001</v>
      </c>
      <c r="Z100" s="32"/>
      <c r="AA100" s="32">
        <f t="shared" si="34"/>
        <v>68.396000000000001</v>
      </c>
      <c r="AB100" s="32"/>
      <c r="AC100" s="32"/>
      <c r="AD100" s="32"/>
      <c r="AE100" s="32">
        <v>100</v>
      </c>
      <c r="AF100" s="56"/>
    </row>
    <row r="101" spans="1:256" ht="30" hidden="1">
      <c r="A101" s="53" t="s">
        <v>208</v>
      </c>
      <c r="B101" s="80" t="s">
        <v>209</v>
      </c>
      <c r="C101" s="62" t="s">
        <v>210</v>
      </c>
      <c r="D101" s="55">
        <v>2800</v>
      </c>
      <c r="E101" s="55">
        <f t="shared" si="35"/>
        <v>2800</v>
      </c>
      <c r="F101" s="55">
        <f t="shared" si="36"/>
        <v>1491</v>
      </c>
      <c r="G101" s="55">
        <f t="shared" si="37"/>
        <v>1491</v>
      </c>
      <c r="H101" s="55"/>
      <c r="I101" s="55">
        <v>1491</v>
      </c>
      <c r="J101" s="55"/>
      <c r="K101" s="55"/>
      <c r="L101" s="55"/>
      <c r="M101" s="32">
        <f t="shared" si="38"/>
        <v>1491</v>
      </c>
      <c r="N101" s="32">
        <f t="shared" si="39"/>
        <v>1491</v>
      </c>
      <c r="O101" s="32"/>
      <c r="P101" s="32">
        <f t="shared" si="40"/>
        <v>833.86800000000005</v>
      </c>
      <c r="Q101" s="32">
        <f t="shared" si="41"/>
        <v>833.86800000000005</v>
      </c>
      <c r="R101" s="32"/>
      <c r="S101" s="32">
        <v>833.86800000000005</v>
      </c>
      <c r="T101" s="32"/>
      <c r="U101" s="32"/>
      <c r="V101" s="32"/>
      <c r="W101" s="32">
        <f t="shared" si="32"/>
        <v>100</v>
      </c>
      <c r="X101" s="32"/>
      <c r="Y101" s="32">
        <f t="shared" si="33"/>
        <v>55.926760563380284</v>
      </c>
      <c r="Z101" s="32"/>
      <c r="AA101" s="32">
        <f t="shared" si="34"/>
        <v>55.926760563380284</v>
      </c>
      <c r="AB101" s="32"/>
      <c r="AC101" s="32"/>
      <c r="AD101" s="32"/>
      <c r="AE101" s="32">
        <v>100</v>
      </c>
      <c r="AF101" s="56"/>
    </row>
    <row r="102" spans="1:256" hidden="1">
      <c r="A102" s="53" t="s">
        <v>103</v>
      </c>
      <c r="B102" s="76" t="s">
        <v>92</v>
      </c>
      <c r="C102" s="54"/>
      <c r="D102" s="55"/>
      <c r="E102" s="55"/>
      <c r="F102" s="55"/>
      <c r="G102" s="55"/>
      <c r="H102" s="55"/>
      <c r="I102" s="55"/>
      <c r="J102" s="55"/>
      <c r="K102" s="55"/>
      <c r="L102" s="55"/>
      <c r="M102" s="32"/>
      <c r="N102" s="32"/>
      <c r="O102" s="32"/>
      <c r="P102" s="32"/>
      <c r="Q102" s="32"/>
      <c r="R102" s="32"/>
      <c r="S102" s="32"/>
      <c r="T102" s="32"/>
      <c r="U102" s="32"/>
      <c r="V102" s="32"/>
      <c r="W102" s="32"/>
      <c r="X102" s="32"/>
      <c r="Y102" s="32"/>
      <c r="Z102" s="32"/>
      <c r="AA102" s="32"/>
      <c r="AB102" s="32"/>
      <c r="AC102" s="32"/>
      <c r="AD102" s="32"/>
      <c r="AE102" s="32"/>
      <c r="AF102" s="63"/>
    </row>
    <row r="103" spans="1:256" ht="25.5" hidden="1">
      <c r="A103" s="69" t="s">
        <v>109</v>
      </c>
      <c r="B103" s="50" t="s">
        <v>211</v>
      </c>
      <c r="C103" s="50"/>
      <c r="D103" s="51"/>
      <c r="E103" s="51"/>
      <c r="F103" s="51"/>
      <c r="G103" s="51"/>
      <c r="H103" s="51"/>
      <c r="I103" s="51"/>
      <c r="J103" s="51"/>
      <c r="K103" s="51"/>
      <c r="L103" s="51"/>
      <c r="M103" s="31"/>
      <c r="N103" s="31"/>
      <c r="O103" s="31"/>
      <c r="P103" s="31"/>
      <c r="Q103" s="31"/>
      <c r="R103" s="31"/>
      <c r="S103" s="31"/>
      <c r="T103" s="31"/>
      <c r="U103" s="31"/>
      <c r="V103" s="31"/>
      <c r="W103" s="31"/>
      <c r="X103" s="31"/>
      <c r="Y103" s="31"/>
      <c r="Z103" s="31"/>
      <c r="AA103" s="31"/>
      <c r="AB103" s="31"/>
      <c r="AC103" s="31"/>
      <c r="AD103" s="31"/>
      <c r="AE103" s="31"/>
      <c r="AF103" s="5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row>
    <row r="104" spans="1:256" ht="25.5" hidden="1">
      <c r="A104" s="53" t="s">
        <v>91</v>
      </c>
      <c r="B104" s="76" t="s">
        <v>96</v>
      </c>
      <c r="C104" s="50"/>
      <c r="D104" s="51"/>
      <c r="E104" s="51"/>
      <c r="F104" s="51"/>
      <c r="G104" s="51"/>
      <c r="H104" s="51"/>
      <c r="I104" s="51"/>
      <c r="J104" s="51"/>
      <c r="K104" s="51"/>
      <c r="L104" s="51"/>
      <c r="M104" s="31"/>
      <c r="N104" s="31"/>
      <c r="O104" s="31"/>
      <c r="P104" s="31"/>
      <c r="Q104" s="31"/>
      <c r="R104" s="31"/>
      <c r="S104" s="31"/>
      <c r="T104" s="31"/>
      <c r="U104" s="31"/>
      <c r="V104" s="31"/>
      <c r="W104" s="31"/>
      <c r="X104" s="31"/>
      <c r="Y104" s="31"/>
      <c r="Z104" s="31"/>
      <c r="AA104" s="31"/>
      <c r="AB104" s="31"/>
      <c r="AC104" s="31"/>
      <c r="AD104" s="31"/>
      <c r="AE104" s="31"/>
      <c r="AF104" s="5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row>
    <row r="105" spans="1:256" hidden="1">
      <c r="A105" s="53" t="s">
        <v>101</v>
      </c>
      <c r="B105" s="76" t="s">
        <v>102</v>
      </c>
      <c r="C105" s="50"/>
      <c r="D105" s="51"/>
      <c r="E105" s="51"/>
      <c r="F105" s="51"/>
      <c r="G105" s="51"/>
      <c r="H105" s="51"/>
      <c r="I105" s="51"/>
      <c r="J105" s="51"/>
      <c r="K105" s="51"/>
      <c r="L105" s="51"/>
      <c r="M105" s="31"/>
      <c r="N105" s="31"/>
      <c r="O105" s="31"/>
      <c r="P105" s="31"/>
      <c r="Q105" s="31"/>
      <c r="R105" s="31"/>
      <c r="S105" s="31"/>
      <c r="T105" s="31"/>
      <c r="U105" s="31"/>
      <c r="V105" s="31"/>
      <c r="W105" s="31"/>
      <c r="X105" s="31"/>
      <c r="Y105" s="31"/>
      <c r="Z105" s="31"/>
      <c r="AA105" s="31"/>
      <c r="AB105" s="31"/>
      <c r="AC105" s="31"/>
      <c r="AD105" s="31"/>
      <c r="AE105" s="31"/>
      <c r="AF105" s="5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row>
    <row r="106" spans="1:256" hidden="1">
      <c r="A106" s="53" t="s">
        <v>103</v>
      </c>
      <c r="B106" s="76" t="s">
        <v>92</v>
      </c>
      <c r="C106" s="50"/>
      <c r="D106" s="51"/>
      <c r="E106" s="51"/>
      <c r="F106" s="51"/>
      <c r="G106" s="51"/>
      <c r="H106" s="51"/>
      <c r="I106" s="51"/>
      <c r="J106" s="51"/>
      <c r="K106" s="51"/>
      <c r="L106" s="51"/>
      <c r="M106" s="31"/>
      <c r="N106" s="31"/>
      <c r="O106" s="31"/>
      <c r="P106" s="31"/>
      <c r="Q106" s="31"/>
      <c r="R106" s="31"/>
      <c r="S106" s="31"/>
      <c r="T106" s="31"/>
      <c r="U106" s="31"/>
      <c r="V106" s="31"/>
      <c r="W106" s="31"/>
      <c r="X106" s="31"/>
      <c r="Y106" s="31"/>
      <c r="Z106" s="31"/>
      <c r="AA106" s="31"/>
      <c r="AB106" s="31"/>
      <c r="AC106" s="31"/>
      <c r="AD106" s="31"/>
      <c r="AE106" s="31"/>
      <c r="AF106" s="5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c r="IV106" s="38"/>
    </row>
    <row r="107" spans="1:256" hidden="1">
      <c r="A107" s="49" t="s">
        <v>111</v>
      </c>
      <c r="B107" s="50" t="s">
        <v>212</v>
      </c>
      <c r="C107" s="50"/>
      <c r="D107" s="51"/>
      <c r="E107" s="51"/>
      <c r="F107" s="51"/>
      <c r="G107" s="51"/>
      <c r="H107" s="51"/>
      <c r="I107" s="51"/>
      <c r="J107" s="51"/>
      <c r="K107" s="51"/>
      <c r="L107" s="51"/>
      <c r="M107" s="31"/>
      <c r="N107" s="31"/>
      <c r="O107" s="31"/>
      <c r="P107" s="31"/>
      <c r="Q107" s="31"/>
      <c r="R107" s="31"/>
      <c r="S107" s="31"/>
      <c r="T107" s="31"/>
      <c r="U107" s="31"/>
      <c r="V107" s="31"/>
      <c r="W107" s="31"/>
      <c r="X107" s="31"/>
      <c r="Y107" s="31"/>
      <c r="Z107" s="31"/>
      <c r="AA107" s="31"/>
      <c r="AB107" s="31"/>
      <c r="AC107" s="31"/>
      <c r="AD107" s="31"/>
      <c r="AE107" s="31"/>
      <c r="AF107" s="5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c r="IV107" s="38"/>
    </row>
    <row r="108" spans="1:256" ht="25.5" hidden="1">
      <c r="A108" s="53" t="s">
        <v>91</v>
      </c>
      <c r="B108" s="76" t="s">
        <v>96</v>
      </c>
      <c r="C108" s="50"/>
      <c r="D108" s="51"/>
      <c r="E108" s="51"/>
      <c r="F108" s="51"/>
      <c r="G108" s="51"/>
      <c r="H108" s="51"/>
      <c r="I108" s="51"/>
      <c r="J108" s="51"/>
      <c r="K108" s="51"/>
      <c r="L108" s="51"/>
      <c r="M108" s="31"/>
      <c r="N108" s="31"/>
      <c r="O108" s="31"/>
      <c r="P108" s="31"/>
      <c r="Q108" s="31"/>
      <c r="R108" s="31"/>
      <c r="S108" s="31"/>
      <c r="T108" s="31"/>
      <c r="U108" s="31"/>
      <c r="V108" s="31"/>
      <c r="W108" s="31"/>
      <c r="X108" s="31"/>
      <c r="Y108" s="31"/>
      <c r="Z108" s="31"/>
      <c r="AA108" s="31"/>
      <c r="AB108" s="31"/>
      <c r="AC108" s="31"/>
      <c r="AD108" s="31"/>
      <c r="AE108" s="31"/>
      <c r="AF108" s="5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c r="IV108" s="38"/>
    </row>
    <row r="109" spans="1:256" hidden="1">
      <c r="A109" s="53" t="s">
        <v>101</v>
      </c>
      <c r="B109" s="76" t="s">
        <v>102</v>
      </c>
      <c r="C109" s="50"/>
      <c r="D109" s="51"/>
      <c r="E109" s="51"/>
      <c r="F109" s="51"/>
      <c r="G109" s="51"/>
      <c r="H109" s="51"/>
      <c r="I109" s="51"/>
      <c r="J109" s="51"/>
      <c r="K109" s="51"/>
      <c r="L109" s="51"/>
      <c r="M109" s="31"/>
      <c r="N109" s="31"/>
      <c r="O109" s="31"/>
      <c r="P109" s="31"/>
      <c r="Q109" s="31"/>
      <c r="R109" s="31"/>
      <c r="S109" s="31"/>
      <c r="T109" s="31"/>
      <c r="U109" s="31"/>
      <c r="V109" s="31"/>
      <c r="W109" s="31"/>
      <c r="X109" s="31"/>
      <c r="Y109" s="31"/>
      <c r="Z109" s="31"/>
      <c r="AA109" s="31"/>
      <c r="AB109" s="31"/>
      <c r="AC109" s="31"/>
      <c r="AD109" s="31"/>
      <c r="AE109" s="31"/>
      <c r="AF109" s="5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c r="IV109" s="38"/>
    </row>
    <row r="110" spans="1:256" hidden="1">
      <c r="A110" s="53" t="s">
        <v>103</v>
      </c>
      <c r="B110" s="76" t="s">
        <v>92</v>
      </c>
      <c r="C110" s="50"/>
      <c r="D110" s="51"/>
      <c r="E110" s="51"/>
      <c r="F110" s="51"/>
      <c r="G110" s="51"/>
      <c r="H110" s="51"/>
      <c r="I110" s="51"/>
      <c r="J110" s="51"/>
      <c r="K110" s="51"/>
      <c r="L110" s="51"/>
      <c r="M110" s="31"/>
      <c r="N110" s="31"/>
      <c r="O110" s="31"/>
      <c r="P110" s="31"/>
      <c r="Q110" s="31"/>
      <c r="R110" s="31"/>
      <c r="S110" s="31"/>
      <c r="T110" s="31"/>
      <c r="U110" s="31"/>
      <c r="V110" s="31"/>
      <c r="W110" s="31"/>
      <c r="X110" s="31"/>
      <c r="Y110" s="31"/>
      <c r="Z110" s="31"/>
      <c r="AA110" s="31"/>
      <c r="AB110" s="31"/>
      <c r="AC110" s="31"/>
      <c r="AD110" s="31"/>
      <c r="AE110" s="31"/>
      <c r="AF110" s="5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c r="IV110" s="38"/>
    </row>
    <row r="111" spans="1:256" hidden="1">
      <c r="A111" s="49" t="s">
        <v>171</v>
      </c>
      <c r="B111" s="50" t="s">
        <v>213</v>
      </c>
      <c r="C111" s="50"/>
      <c r="D111" s="51"/>
      <c r="E111" s="51"/>
      <c r="F111" s="51"/>
      <c r="G111" s="51"/>
      <c r="H111" s="51"/>
      <c r="I111" s="51"/>
      <c r="J111" s="51"/>
      <c r="K111" s="51"/>
      <c r="L111" s="51"/>
      <c r="M111" s="31"/>
      <c r="N111" s="31"/>
      <c r="O111" s="31"/>
      <c r="P111" s="31"/>
      <c r="Q111" s="31"/>
      <c r="R111" s="31"/>
      <c r="S111" s="31"/>
      <c r="T111" s="31"/>
      <c r="U111" s="31"/>
      <c r="V111" s="31"/>
      <c r="W111" s="31"/>
      <c r="X111" s="31"/>
      <c r="Y111" s="31"/>
      <c r="Z111" s="31"/>
      <c r="AA111" s="31"/>
      <c r="AB111" s="31"/>
      <c r="AC111" s="31"/>
      <c r="AD111" s="31"/>
      <c r="AE111" s="31"/>
      <c r="AF111" s="5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c r="IV111" s="38"/>
    </row>
    <row r="112" spans="1:256" ht="25.5" hidden="1">
      <c r="A112" s="53" t="s">
        <v>91</v>
      </c>
      <c r="B112" s="76" t="s">
        <v>96</v>
      </c>
      <c r="C112" s="50"/>
      <c r="D112" s="51"/>
      <c r="E112" s="51"/>
      <c r="F112" s="51"/>
      <c r="G112" s="51"/>
      <c r="H112" s="51"/>
      <c r="I112" s="51"/>
      <c r="J112" s="51"/>
      <c r="K112" s="51"/>
      <c r="L112" s="51"/>
      <c r="M112" s="31"/>
      <c r="N112" s="31"/>
      <c r="O112" s="31"/>
      <c r="P112" s="31"/>
      <c r="Q112" s="31"/>
      <c r="R112" s="31"/>
      <c r="S112" s="31"/>
      <c r="T112" s="31"/>
      <c r="U112" s="31"/>
      <c r="V112" s="31"/>
      <c r="W112" s="31"/>
      <c r="X112" s="31"/>
      <c r="Y112" s="31"/>
      <c r="Z112" s="31"/>
      <c r="AA112" s="31"/>
      <c r="AB112" s="31"/>
      <c r="AC112" s="31"/>
      <c r="AD112" s="31"/>
      <c r="AE112" s="31"/>
      <c r="AF112" s="5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c r="IV112" s="38"/>
    </row>
    <row r="113" spans="1:256" hidden="1">
      <c r="A113" s="53" t="s">
        <v>101</v>
      </c>
      <c r="B113" s="76" t="s">
        <v>102</v>
      </c>
      <c r="C113" s="50"/>
      <c r="D113" s="51"/>
      <c r="E113" s="51"/>
      <c r="F113" s="51"/>
      <c r="G113" s="51"/>
      <c r="H113" s="51"/>
      <c r="I113" s="51"/>
      <c r="J113" s="51"/>
      <c r="K113" s="51"/>
      <c r="L113" s="51"/>
      <c r="M113" s="31"/>
      <c r="N113" s="31"/>
      <c r="O113" s="31"/>
      <c r="P113" s="31"/>
      <c r="Q113" s="31"/>
      <c r="R113" s="31"/>
      <c r="S113" s="31"/>
      <c r="T113" s="31"/>
      <c r="U113" s="31"/>
      <c r="V113" s="31"/>
      <c r="W113" s="31"/>
      <c r="X113" s="31"/>
      <c r="Y113" s="31"/>
      <c r="Z113" s="31"/>
      <c r="AA113" s="31"/>
      <c r="AB113" s="31"/>
      <c r="AC113" s="31"/>
      <c r="AD113" s="31"/>
      <c r="AE113" s="31"/>
      <c r="AF113" s="5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8"/>
      <c r="IH113" s="38"/>
      <c r="II113" s="38"/>
      <c r="IJ113" s="38"/>
      <c r="IK113" s="38"/>
      <c r="IL113" s="38"/>
      <c r="IM113" s="38"/>
      <c r="IN113" s="38"/>
      <c r="IO113" s="38"/>
      <c r="IP113" s="38"/>
      <c r="IQ113" s="38"/>
      <c r="IR113" s="38"/>
      <c r="IS113" s="38"/>
      <c r="IT113" s="38"/>
      <c r="IU113" s="38"/>
      <c r="IV113" s="38"/>
    </row>
    <row r="114" spans="1:256" hidden="1">
      <c r="A114" s="53" t="s">
        <v>103</v>
      </c>
      <c r="B114" s="76" t="s">
        <v>92</v>
      </c>
      <c r="C114" s="77"/>
      <c r="D114" s="78"/>
      <c r="E114" s="78"/>
      <c r="F114" s="55"/>
      <c r="G114" s="55"/>
      <c r="H114" s="55"/>
      <c r="I114" s="55"/>
      <c r="J114" s="55"/>
      <c r="K114" s="55"/>
      <c r="L114" s="55"/>
      <c r="M114" s="32"/>
      <c r="N114" s="32"/>
      <c r="O114" s="32"/>
      <c r="P114" s="32"/>
      <c r="Q114" s="32"/>
      <c r="R114" s="32"/>
      <c r="S114" s="32"/>
      <c r="T114" s="32"/>
      <c r="U114" s="32"/>
      <c r="V114" s="32"/>
      <c r="W114" s="32"/>
      <c r="X114" s="32"/>
      <c r="Y114" s="32"/>
      <c r="Z114" s="32"/>
      <c r="AA114" s="32"/>
      <c r="AB114" s="32"/>
      <c r="AC114" s="32"/>
      <c r="AD114" s="32"/>
      <c r="AE114" s="32"/>
      <c r="AF114" s="43"/>
    </row>
    <row r="115" spans="1:256" ht="25.5" hidden="1">
      <c r="A115" s="49" t="s">
        <v>185</v>
      </c>
      <c r="B115" s="50" t="s">
        <v>214</v>
      </c>
      <c r="C115" s="50"/>
      <c r="D115" s="51"/>
      <c r="E115" s="51"/>
      <c r="F115" s="51"/>
      <c r="G115" s="51"/>
      <c r="H115" s="51"/>
      <c r="I115" s="51"/>
      <c r="J115" s="51"/>
      <c r="K115" s="51"/>
      <c r="L115" s="51"/>
      <c r="M115" s="31"/>
      <c r="N115" s="31"/>
      <c r="O115" s="31"/>
      <c r="P115" s="31"/>
      <c r="Q115" s="31"/>
      <c r="R115" s="31"/>
      <c r="S115" s="31"/>
      <c r="T115" s="31"/>
      <c r="U115" s="31"/>
      <c r="V115" s="31"/>
      <c r="W115" s="31"/>
      <c r="X115" s="31"/>
      <c r="Y115" s="31"/>
      <c r="Z115" s="31"/>
      <c r="AA115" s="31"/>
      <c r="AB115" s="31"/>
      <c r="AC115" s="31"/>
      <c r="AD115" s="31"/>
      <c r="AE115" s="31"/>
      <c r="AF115" s="5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ht="25.5" hidden="1">
      <c r="A116" s="53" t="s">
        <v>91</v>
      </c>
      <c r="B116" s="76" t="s">
        <v>96</v>
      </c>
      <c r="C116" s="50"/>
      <c r="D116" s="51"/>
      <c r="E116" s="51"/>
      <c r="F116" s="51"/>
      <c r="G116" s="51"/>
      <c r="H116" s="51"/>
      <c r="I116" s="51"/>
      <c r="J116" s="51"/>
      <c r="K116" s="51"/>
      <c r="L116" s="51"/>
      <c r="M116" s="31"/>
      <c r="N116" s="31"/>
      <c r="O116" s="31"/>
      <c r="P116" s="31"/>
      <c r="Q116" s="31"/>
      <c r="R116" s="31"/>
      <c r="S116" s="31"/>
      <c r="T116" s="31"/>
      <c r="U116" s="31"/>
      <c r="V116" s="31"/>
      <c r="W116" s="31"/>
      <c r="X116" s="31"/>
      <c r="Y116" s="31"/>
      <c r="Z116" s="31"/>
      <c r="AA116" s="31"/>
      <c r="AB116" s="31"/>
      <c r="AC116" s="31"/>
      <c r="AD116" s="31"/>
      <c r="AE116" s="31"/>
      <c r="AF116" s="5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c r="IR116" s="38"/>
      <c r="IS116" s="38"/>
      <c r="IT116" s="38"/>
      <c r="IU116" s="38"/>
      <c r="IV116" s="38"/>
    </row>
    <row r="117" spans="1:256" hidden="1">
      <c r="A117" s="53" t="s">
        <v>101</v>
      </c>
      <c r="B117" s="76" t="s">
        <v>102</v>
      </c>
      <c r="C117" s="50"/>
      <c r="D117" s="51"/>
      <c r="E117" s="51"/>
      <c r="F117" s="51"/>
      <c r="G117" s="51"/>
      <c r="H117" s="51"/>
      <c r="I117" s="51"/>
      <c r="J117" s="51"/>
      <c r="K117" s="51"/>
      <c r="L117" s="51"/>
      <c r="M117" s="31"/>
      <c r="N117" s="31"/>
      <c r="O117" s="31"/>
      <c r="P117" s="31"/>
      <c r="Q117" s="31"/>
      <c r="R117" s="31"/>
      <c r="S117" s="31"/>
      <c r="T117" s="31"/>
      <c r="U117" s="31"/>
      <c r="V117" s="31"/>
      <c r="W117" s="31"/>
      <c r="X117" s="31"/>
      <c r="Y117" s="31"/>
      <c r="Z117" s="31"/>
      <c r="AA117" s="31"/>
      <c r="AB117" s="31"/>
      <c r="AC117" s="31"/>
      <c r="AD117" s="31"/>
      <c r="AE117" s="31"/>
      <c r="AF117" s="5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c r="HK117" s="38"/>
      <c r="HL117" s="38"/>
      <c r="HM117" s="38"/>
      <c r="HN117" s="38"/>
      <c r="HO117" s="38"/>
      <c r="HP117" s="38"/>
      <c r="HQ117" s="38"/>
      <c r="HR117" s="38"/>
      <c r="HS117" s="38"/>
      <c r="HT117" s="38"/>
      <c r="HU117" s="38"/>
      <c r="HV117" s="38"/>
      <c r="HW117" s="38"/>
      <c r="HX117" s="38"/>
      <c r="HY117" s="38"/>
      <c r="HZ117" s="38"/>
      <c r="IA117" s="38"/>
      <c r="IB117" s="38"/>
      <c r="IC117" s="38"/>
      <c r="ID117" s="38"/>
      <c r="IE117" s="38"/>
      <c r="IF117" s="38"/>
      <c r="IG117" s="38"/>
      <c r="IH117" s="38"/>
      <c r="II117" s="38"/>
      <c r="IJ117" s="38"/>
      <c r="IK117" s="38"/>
      <c r="IL117" s="38"/>
      <c r="IM117" s="38"/>
      <c r="IN117" s="38"/>
      <c r="IO117" s="38"/>
      <c r="IP117" s="38"/>
      <c r="IQ117" s="38"/>
      <c r="IR117" s="38"/>
      <c r="IS117" s="38"/>
      <c r="IT117" s="38"/>
      <c r="IU117" s="38"/>
      <c r="IV117" s="38"/>
    </row>
    <row r="118" spans="1:256" hidden="1">
      <c r="A118" s="53" t="s">
        <v>103</v>
      </c>
      <c r="B118" s="76" t="s">
        <v>92</v>
      </c>
      <c r="C118" s="50"/>
      <c r="D118" s="51"/>
      <c r="E118" s="51"/>
      <c r="F118" s="51"/>
      <c r="G118" s="51"/>
      <c r="H118" s="51"/>
      <c r="I118" s="51"/>
      <c r="J118" s="51"/>
      <c r="K118" s="51"/>
      <c r="L118" s="51"/>
      <c r="M118" s="31"/>
      <c r="N118" s="31"/>
      <c r="O118" s="31"/>
      <c r="P118" s="31"/>
      <c r="Q118" s="31"/>
      <c r="R118" s="31"/>
      <c r="S118" s="31"/>
      <c r="T118" s="31"/>
      <c r="U118" s="31"/>
      <c r="V118" s="31"/>
      <c r="W118" s="31"/>
      <c r="X118" s="31"/>
      <c r="Y118" s="31"/>
      <c r="Z118" s="31"/>
      <c r="AA118" s="31"/>
      <c r="AB118" s="31"/>
      <c r="AC118" s="31"/>
      <c r="AD118" s="31"/>
      <c r="AE118" s="31"/>
      <c r="AF118" s="5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ht="31.5" customHeight="1">
      <c r="A119" s="40" t="s">
        <v>215</v>
      </c>
      <c r="B119" s="47" t="s">
        <v>216</v>
      </c>
      <c r="C119" s="47"/>
      <c r="D119" s="44">
        <f>D120</f>
        <v>284531</v>
      </c>
      <c r="E119" s="44">
        <f t="shared" ref="E119:AE119" si="42">E120</f>
        <v>284531</v>
      </c>
      <c r="F119" s="44">
        <f t="shared" si="42"/>
        <v>70876.146999999997</v>
      </c>
      <c r="G119" s="44">
        <f t="shared" si="42"/>
        <v>70876.146999999997</v>
      </c>
      <c r="H119" s="44">
        <f t="shared" si="42"/>
        <v>833.14700000000005</v>
      </c>
      <c r="I119" s="44">
        <f t="shared" si="42"/>
        <v>70043</v>
      </c>
      <c r="J119" s="44">
        <f t="shared" si="42"/>
        <v>0</v>
      </c>
      <c r="K119" s="44">
        <f t="shared" si="42"/>
        <v>0</v>
      </c>
      <c r="L119" s="44">
        <f t="shared" si="42"/>
        <v>0</v>
      </c>
      <c r="M119" s="44">
        <f t="shared" si="42"/>
        <v>70043</v>
      </c>
      <c r="N119" s="44">
        <f t="shared" si="42"/>
        <v>70043</v>
      </c>
      <c r="O119" s="44">
        <f t="shared" si="42"/>
        <v>0</v>
      </c>
      <c r="P119" s="44">
        <f t="shared" si="42"/>
        <v>8300.2559999999994</v>
      </c>
      <c r="Q119" s="44">
        <f t="shared" si="42"/>
        <v>8300.2559999999994</v>
      </c>
      <c r="R119" s="44">
        <f t="shared" si="42"/>
        <v>266.28100000000001</v>
      </c>
      <c r="S119" s="44">
        <f t="shared" si="42"/>
        <v>8033.9750000000004</v>
      </c>
      <c r="T119" s="44">
        <f t="shared" si="42"/>
        <v>0</v>
      </c>
      <c r="U119" s="44">
        <f t="shared" si="42"/>
        <v>0</v>
      </c>
      <c r="V119" s="44">
        <f t="shared" si="42"/>
        <v>0</v>
      </c>
      <c r="W119" s="31">
        <f t="shared" si="42"/>
        <v>100</v>
      </c>
      <c r="X119" s="31">
        <f t="shared" si="42"/>
        <v>0</v>
      </c>
      <c r="Y119" s="31">
        <f t="shared" si="42"/>
        <v>11.710930053802162</v>
      </c>
      <c r="Z119" s="31">
        <f t="shared" si="42"/>
        <v>31.960866449738162</v>
      </c>
      <c r="AA119" s="31">
        <f t="shared" si="42"/>
        <v>11.47006124809046</v>
      </c>
      <c r="AB119" s="31">
        <f t="shared" si="42"/>
        <v>0</v>
      </c>
      <c r="AC119" s="31">
        <f t="shared" si="42"/>
        <v>0</v>
      </c>
      <c r="AD119" s="31">
        <f t="shared" si="42"/>
        <v>0</v>
      </c>
      <c r="AE119" s="31">
        <f t="shared" si="42"/>
        <v>100</v>
      </c>
      <c r="AF119" s="40"/>
      <c r="AG119" s="4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c r="HK119" s="38"/>
      <c r="HL119" s="38"/>
      <c r="HM119" s="38"/>
      <c r="HN119" s="38"/>
      <c r="HO119" s="38"/>
      <c r="HP119" s="38"/>
      <c r="HQ119" s="38"/>
      <c r="HR119" s="38"/>
      <c r="HS119" s="38"/>
      <c r="HT119" s="38"/>
      <c r="HU119" s="38"/>
      <c r="HV119" s="38"/>
      <c r="HW119" s="38"/>
      <c r="HX119" s="38"/>
      <c r="HY119" s="38"/>
      <c r="HZ119" s="38"/>
      <c r="IA119" s="38"/>
      <c r="IB119" s="38"/>
      <c r="IC119" s="38"/>
      <c r="ID119" s="38"/>
      <c r="IE119" s="38"/>
      <c r="IF119" s="38"/>
      <c r="IG119" s="38"/>
      <c r="IH119" s="38"/>
      <c r="II119" s="38"/>
      <c r="IJ119" s="38"/>
      <c r="IK119" s="38"/>
      <c r="IL119" s="38"/>
      <c r="IM119" s="38"/>
      <c r="IN119" s="38"/>
      <c r="IO119" s="38"/>
      <c r="IP119" s="38"/>
      <c r="IQ119" s="38"/>
      <c r="IR119" s="38"/>
      <c r="IS119" s="38"/>
      <c r="IT119" s="38"/>
      <c r="IU119" s="38"/>
      <c r="IV119" s="38"/>
    </row>
    <row r="120" spans="1:256" ht="25.5" hidden="1" customHeight="1">
      <c r="A120" s="81" t="s">
        <v>87</v>
      </c>
      <c r="B120" s="82" t="s">
        <v>217</v>
      </c>
      <c r="C120" s="82"/>
      <c r="D120" s="83">
        <f>D121+D131</f>
        <v>284531</v>
      </c>
      <c r="E120" s="83">
        <f t="shared" ref="E120:V120" si="43">E121+E131</f>
        <v>284531</v>
      </c>
      <c r="F120" s="83">
        <f t="shared" si="43"/>
        <v>70876.146999999997</v>
      </c>
      <c r="G120" s="83">
        <f t="shared" si="43"/>
        <v>70876.146999999997</v>
      </c>
      <c r="H120" s="83">
        <f t="shared" si="43"/>
        <v>833.14700000000005</v>
      </c>
      <c r="I120" s="83">
        <f t="shared" si="43"/>
        <v>70043</v>
      </c>
      <c r="J120" s="83">
        <f t="shared" si="43"/>
        <v>0</v>
      </c>
      <c r="K120" s="83">
        <f t="shared" si="43"/>
        <v>0</v>
      </c>
      <c r="L120" s="83">
        <f t="shared" si="43"/>
        <v>0</v>
      </c>
      <c r="M120" s="83">
        <f t="shared" si="43"/>
        <v>70043</v>
      </c>
      <c r="N120" s="83">
        <f t="shared" si="43"/>
        <v>70043</v>
      </c>
      <c r="O120" s="83">
        <f t="shared" si="43"/>
        <v>0</v>
      </c>
      <c r="P120" s="83">
        <f t="shared" si="43"/>
        <v>8300.2559999999994</v>
      </c>
      <c r="Q120" s="83">
        <f t="shared" si="43"/>
        <v>8300.2559999999994</v>
      </c>
      <c r="R120" s="83">
        <f t="shared" si="43"/>
        <v>266.28100000000001</v>
      </c>
      <c r="S120" s="83">
        <f t="shared" si="43"/>
        <v>8033.9750000000004</v>
      </c>
      <c r="T120" s="83">
        <f t="shared" si="43"/>
        <v>0</v>
      </c>
      <c r="U120" s="83">
        <f t="shared" si="43"/>
        <v>0</v>
      </c>
      <c r="V120" s="83">
        <f t="shared" si="43"/>
        <v>0</v>
      </c>
      <c r="W120" s="31">
        <f>N120/I120*100</f>
        <v>100</v>
      </c>
      <c r="X120" s="31"/>
      <c r="Y120" s="31">
        <f>Q120/G120*100</f>
        <v>11.710930053802162</v>
      </c>
      <c r="Z120" s="31">
        <f>+R120/H120*100</f>
        <v>31.960866449738162</v>
      </c>
      <c r="AA120" s="31">
        <f t="shared" ref="AA120:AA128" si="44">S120/I120*100</f>
        <v>11.47006124809046</v>
      </c>
      <c r="AB120" s="31"/>
      <c r="AC120" s="31"/>
      <c r="AD120" s="31"/>
      <c r="AE120" s="31">
        <v>100</v>
      </c>
      <c r="AF120" s="5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c r="IR120" s="38"/>
      <c r="IS120" s="38"/>
      <c r="IT120" s="38"/>
      <c r="IU120" s="38"/>
      <c r="IV120" s="38"/>
    </row>
    <row r="121" spans="1:256" ht="25.5" hidden="1" customHeight="1">
      <c r="A121" s="81">
        <v>1</v>
      </c>
      <c r="B121" s="82" t="s">
        <v>218</v>
      </c>
      <c r="C121" s="82"/>
      <c r="D121" s="83">
        <f>D122+D124+D129</f>
        <v>193000</v>
      </c>
      <c r="E121" s="83">
        <f t="shared" ref="E121:V121" si="45">E122+E124+E129</f>
        <v>193000</v>
      </c>
      <c r="F121" s="83">
        <f t="shared" si="45"/>
        <v>40876.146999999997</v>
      </c>
      <c r="G121" s="83">
        <f t="shared" si="45"/>
        <v>40876.146999999997</v>
      </c>
      <c r="H121" s="83">
        <f t="shared" si="45"/>
        <v>833.14700000000005</v>
      </c>
      <c r="I121" s="83">
        <f t="shared" si="45"/>
        <v>40043</v>
      </c>
      <c r="J121" s="83">
        <f t="shared" si="45"/>
        <v>0</v>
      </c>
      <c r="K121" s="83">
        <f t="shared" si="45"/>
        <v>0</v>
      </c>
      <c r="L121" s="83">
        <f t="shared" si="45"/>
        <v>0</v>
      </c>
      <c r="M121" s="83">
        <f t="shared" si="45"/>
        <v>40043</v>
      </c>
      <c r="N121" s="83">
        <f t="shared" si="45"/>
        <v>40043</v>
      </c>
      <c r="O121" s="83">
        <f t="shared" si="45"/>
        <v>0</v>
      </c>
      <c r="P121" s="83">
        <f t="shared" si="45"/>
        <v>7348.66</v>
      </c>
      <c r="Q121" s="83">
        <f t="shared" si="45"/>
        <v>7348.66</v>
      </c>
      <c r="R121" s="83">
        <f t="shared" si="45"/>
        <v>266.28100000000001</v>
      </c>
      <c r="S121" s="83">
        <f t="shared" si="45"/>
        <v>7082.3789999999999</v>
      </c>
      <c r="T121" s="83">
        <f t="shared" si="45"/>
        <v>0</v>
      </c>
      <c r="U121" s="83">
        <f t="shared" si="45"/>
        <v>0</v>
      </c>
      <c r="V121" s="83">
        <f t="shared" si="45"/>
        <v>0</v>
      </c>
      <c r="W121" s="83">
        <f>W122</f>
        <v>100</v>
      </c>
      <c r="X121" s="83">
        <f>X122</f>
        <v>0</v>
      </c>
      <c r="Y121" s="31">
        <f>Q121/G121*100</f>
        <v>17.97786860880014</v>
      </c>
      <c r="Z121" s="31">
        <f>+R121/H121*100</f>
        <v>31.960866449738162</v>
      </c>
      <c r="AA121" s="31">
        <f t="shared" si="44"/>
        <v>17.686934045900657</v>
      </c>
      <c r="AB121" s="83">
        <f>AB122</f>
        <v>0</v>
      </c>
      <c r="AC121" s="83">
        <f>AC122</f>
        <v>0</v>
      </c>
      <c r="AD121" s="83">
        <f>AD122</f>
        <v>0</v>
      </c>
      <c r="AE121" s="83">
        <f>AE122</f>
        <v>100</v>
      </c>
      <c r="AF121" s="5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ht="25.5" hidden="1" customHeight="1">
      <c r="A122" s="53" t="s">
        <v>91</v>
      </c>
      <c r="B122" s="76" t="s">
        <v>96</v>
      </c>
      <c r="C122" s="82"/>
      <c r="D122" s="84">
        <f>D123</f>
        <v>65000</v>
      </c>
      <c r="E122" s="84">
        <f t="shared" ref="E122:AE122" si="46">E123</f>
        <v>65000</v>
      </c>
      <c r="F122" s="84">
        <f t="shared" si="46"/>
        <v>13078</v>
      </c>
      <c r="G122" s="84">
        <f t="shared" si="46"/>
        <v>13078</v>
      </c>
      <c r="H122" s="84">
        <f t="shared" si="46"/>
        <v>0</v>
      </c>
      <c r="I122" s="84">
        <f t="shared" si="46"/>
        <v>13078</v>
      </c>
      <c r="J122" s="84">
        <f t="shared" si="46"/>
        <v>0</v>
      </c>
      <c r="K122" s="84">
        <f t="shared" si="46"/>
        <v>0</v>
      </c>
      <c r="L122" s="84">
        <f t="shared" si="46"/>
        <v>0</v>
      </c>
      <c r="M122" s="84">
        <f t="shared" si="46"/>
        <v>13078</v>
      </c>
      <c r="N122" s="84">
        <f t="shared" si="46"/>
        <v>13078</v>
      </c>
      <c r="O122" s="84">
        <f t="shared" si="46"/>
        <v>0</v>
      </c>
      <c r="P122" s="84">
        <f t="shared" si="46"/>
        <v>5320.1610000000001</v>
      </c>
      <c r="Q122" s="84">
        <f t="shared" si="46"/>
        <v>5320.1610000000001</v>
      </c>
      <c r="R122" s="84">
        <f t="shared" si="46"/>
        <v>0</v>
      </c>
      <c r="S122" s="84">
        <f t="shared" si="46"/>
        <v>5320.1610000000001</v>
      </c>
      <c r="T122" s="84">
        <f t="shared" si="46"/>
        <v>0</v>
      </c>
      <c r="U122" s="84">
        <f t="shared" si="46"/>
        <v>0</v>
      </c>
      <c r="V122" s="84">
        <f t="shared" si="46"/>
        <v>0</v>
      </c>
      <c r="W122" s="84">
        <f t="shared" si="46"/>
        <v>100</v>
      </c>
      <c r="X122" s="84">
        <f t="shared" si="46"/>
        <v>0</v>
      </c>
      <c r="Y122" s="84">
        <f t="shared" si="46"/>
        <v>40.680233980731003</v>
      </c>
      <c r="Z122" s="84">
        <f t="shared" si="46"/>
        <v>0</v>
      </c>
      <c r="AA122" s="84">
        <f t="shared" si="46"/>
        <v>40.680233980731003</v>
      </c>
      <c r="AB122" s="84">
        <f t="shared" si="46"/>
        <v>0</v>
      </c>
      <c r="AC122" s="84">
        <f t="shared" si="46"/>
        <v>0</v>
      </c>
      <c r="AD122" s="84">
        <f t="shared" si="46"/>
        <v>0</v>
      </c>
      <c r="AE122" s="84">
        <f t="shared" si="46"/>
        <v>100</v>
      </c>
      <c r="AF122" s="5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8"/>
      <c r="IH122" s="38"/>
      <c r="II122" s="38"/>
      <c r="IJ122" s="38"/>
      <c r="IK122" s="38"/>
      <c r="IL122" s="38"/>
      <c r="IM122" s="38"/>
      <c r="IN122" s="38"/>
      <c r="IO122" s="38"/>
      <c r="IP122" s="38"/>
      <c r="IQ122" s="38"/>
      <c r="IR122" s="38"/>
      <c r="IS122" s="38"/>
      <c r="IT122" s="38"/>
      <c r="IU122" s="38"/>
      <c r="IV122" s="38"/>
    </row>
    <row r="123" spans="1:256" ht="30" hidden="1" customHeight="1">
      <c r="A123" s="85" t="s">
        <v>193</v>
      </c>
      <c r="B123" s="86" t="s">
        <v>219</v>
      </c>
      <c r="C123" s="62" t="s">
        <v>220</v>
      </c>
      <c r="D123" s="87">
        <v>65000</v>
      </c>
      <c r="E123" s="87">
        <v>65000</v>
      </c>
      <c r="F123" s="87">
        <f>G123</f>
        <v>13078</v>
      </c>
      <c r="G123" s="55">
        <f>SUM(H123:I123)</f>
        <v>13078</v>
      </c>
      <c r="H123" s="87"/>
      <c r="I123" s="87">
        <v>13078</v>
      </c>
      <c r="J123" s="87"/>
      <c r="K123" s="87"/>
      <c r="L123" s="87"/>
      <c r="M123" s="32">
        <f>SUM(N123:O123)</f>
        <v>13078</v>
      </c>
      <c r="N123" s="32">
        <f>I123</f>
        <v>13078</v>
      </c>
      <c r="O123" s="32"/>
      <c r="P123" s="32">
        <f>Q123+T123</f>
        <v>5320.1610000000001</v>
      </c>
      <c r="Q123" s="32">
        <f>SUM(R123:S123)</f>
        <v>5320.1610000000001</v>
      </c>
      <c r="R123" s="32"/>
      <c r="S123" s="32">
        <f>1522.256+3797.905</f>
        <v>5320.1610000000001</v>
      </c>
      <c r="T123" s="32"/>
      <c r="U123" s="32"/>
      <c r="V123" s="32"/>
      <c r="W123" s="32">
        <f>N123/G123*100</f>
        <v>100</v>
      </c>
      <c r="X123" s="32"/>
      <c r="Y123" s="32">
        <f t="shared" ref="Y123:Y128" si="47">Q123/G123*100</f>
        <v>40.680233980731003</v>
      </c>
      <c r="Z123" s="32"/>
      <c r="AA123" s="32">
        <f t="shared" si="44"/>
        <v>40.680233980731003</v>
      </c>
      <c r="AB123" s="32"/>
      <c r="AC123" s="32"/>
      <c r="AD123" s="32"/>
      <c r="AE123" s="32">
        <v>100</v>
      </c>
      <c r="AF123" s="63"/>
    </row>
    <row r="124" spans="1:256" ht="15" hidden="1" customHeight="1">
      <c r="A124" s="53" t="s">
        <v>101</v>
      </c>
      <c r="B124" s="76" t="s">
        <v>102</v>
      </c>
      <c r="C124" s="62"/>
      <c r="D124" s="84">
        <f>SUM(D125:D128)</f>
        <v>100000</v>
      </c>
      <c r="E124" s="84">
        <f t="shared" ref="E124:V124" si="48">SUM(E125:E128)</f>
        <v>100000</v>
      </c>
      <c r="F124" s="84">
        <f t="shared" si="48"/>
        <v>27598.147000000001</v>
      </c>
      <c r="G124" s="84">
        <f t="shared" si="48"/>
        <v>27598.147000000001</v>
      </c>
      <c r="H124" s="84">
        <f t="shared" si="48"/>
        <v>833.14700000000005</v>
      </c>
      <c r="I124" s="84">
        <f t="shared" si="48"/>
        <v>26765</v>
      </c>
      <c r="J124" s="84">
        <f t="shared" si="48"/>
        <v>0</v>
      </c>
      <c r="K124" s="84">
        <f t="shared" si="48"/>
        <v>0</v>
      </c>
      <c r="L124" s="84">
        <f t="shared" si="48"/>
        <v>0</v>
      </c>
      <c r="M124" s="84">
        <f t="shared" si="48"/>
        <v>26765</v>
      </c>
      <c r="N124" s="84">
        <f t="shared" si="48"/>
        <v>26765</v>
      </c>
      <c r="O124" s="84">
        <f t="shared" si="48"/>
        <v>0</v>
      </c>
      <c r="P124" s="84">
        <f t="shared" si="48"/>
        <v>2028.499</v>
      </c>
      <c r="Q124" s="84">
        <f t="shared" si="48"/>
        <v>2028.499</v>
      </c>
      <c r="R124" s="84">
        <f t="shared" si="48"/>
        <v>266.28100000000001</v>
      </c>
      <c r="S124" s="84">
        <f t="shared" si="48"/>
        <v>1762.2180000000001</v>
      </c>
      <c r="T124" s="84">
        <f t="shared" si="48"/>
        <v>0</v>
      </c>
      <c r="U124" s="84">
        <f t="shared" si="48"/>
        <v>0</v>
      </c>
      <c r="V124" s="84">
        <f t="shared" si="48"/>
        <v>0</v>
      </c>
      <c r="W124" s="35">
        <f>N124/I124*100</f>
        <v>100</v>
      </c>
      <c r="X124" s="35"/>
      <c r="Y124" s="35">
        <f t="shared" si="47"/>
        <v>7.3501275284895033</v>
      </c>
      <c r="Z124" s="35">
        <f>+R124/H124*100</f>
        <v>31.960866449738162</v>
      </c>
      <c r="AA124" s="35">
        <f t="shared" si="44"/>
        <v>6.5840388567158614</v>
      </c>
      <c r="AB124" s="35"/>
      <c r="AC124" s="35"/>
      <c r="AD124" s="35"/>
      <c r="AE124" s="35">
        <v>100</v>
      </c>
      <c r="AF124" s="5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ht="30" hidden="1" customHeight="1">
      <c r="A125" s="85">
        <v>1</v>
      </c>
      <c r="B125" s="86" t="s">
        <v>221</v>
      </c>
      <c r="C125" s="62" t="s">
        <v>220</v>
      </c>
      <c r="D125" s="87">
        <v>26000</v>
      </c>
      <c r="E125" s="87">
        <f>D125</f>
        <v>26000</v>
      </c>
      <c r="F125" s="87">
        <f t="shared" ref="F125:F135" si="49">G125</f>
        <v>6525.2430000000004</v>
      </c>
      <c r="G125" s="55">
        <f t="shared" ref="G125:G130" si="50">SUM(H125:I125)</f>
        <v>6525.2430000000004</v>
      </c>
      <c r="H125" s="87">
        <v>760.24300000000005</v>
      </c>
      <c r="I125" s="87">
        <v>5765</v>
      </c>
      <c r="J125" s="87"/>
      <c r="K125" s="87"/>
      <c r="L125" s="87"/>
      <c r="M125" s="32">
        <f>SUM(N125:O125)</f>
        <v>5765</v>
      </c>
      <c r="N125" s="32">
        <f>I125</f>
        <v>5765</v>
      </c>
      <c r="O125" s="32"/>
      <c r="P125" s="32">
        <f>Q125+T125</f>
        <v>266.28100000000001</v>
      </c>
      <c r="Q125" s="32">
        <f>SUM(R125:S125)</f>
        <v>266.28100000000001</v>
      </c>
      <c r="R125" s="32">
        <v>266.28100000000001</v>
      </c>
      <c r="S125" s="32"/>
      <c r="T125" s="32"/>
      <c r="U125" s="32"/>
      <c r="V125" s="32"/>
      <c r="W125" s="32">
        <f>N125/I125*100</f>
        <v>100</v>
      </c>
      <c r="X125" s="32"/>
      <c r="Y125" s="32">
        <f t="shared" si="47"/>
        <v>4.0807828919168214</v>
      </c>
      <c r="Z125" s="32">
        <f>+R125/H125*100</f>
        <v>35.025774653630478</v>
      </c>
      <c r="AA125" s="32">
        <f t="shared" si="44"/>
        <v>0</v>
      </c>
      <c r="AB125" s="32"/>
      <c r="AC125" s="32"/>
      <c r="AD125" s="32"/>
      <c r="AE125" s="32">
        <v>100</v>
      </c>
      <c r="AF125" s="63"/>
    </row>
    <row r="126" spans="1:256" ht="30" hidden="1" customHeight="1">
      <c r="A126" s="85">
        <v>2</v>
      </c>
      <c r="B126" s="86" t="s">
        <v>222</v>
      </c>
      <c r="C126" s="62" t="s">
        <v>223</v>
      </c>
      <c r="D126" s="87">
        <v>30000</v>
      </c>
      <c r="E126" s="87">
        <f>D126</f>
        <v>30000</v>
      </c>
      <c r="F126" s="87">
        <f t="shared" si="49"/>
        <v>8072.9040000000005</v>
      </c>
      <c r="G126" s="55">
        <f t="shared" si="50"/>
        <v>8072.9040000000005</v>
      </c>
      <c r="H126" s="87">
        <v>72.903999999999996</v>
      </c>
      <c r="I126" s="87">
        <v>8000</v>
      </c>
      <c r="J126" s="87"/>
      <c r="K126" s="87"/>
      <c r="L126" s="87"/>
      <c r="M126" s="32">
        <f>SUM(N126:O126)</f>
        <v>8000</v>
      </c>
      <c r="N126" s="32">
        <f>I126</f>
        <v>8000</v>
      </c>
      <c r="O126" s="32"/>
      <c r="P126" s="32"/>
      <c r="Q126" s="32"/>
      <c r="R126" s="32"/>
      <c r="S126" s="32"/>
      <c r="T126" s="32"/>
      <c r="U126" s="32"/>
      <c r="V126" s="32"/>
      <c r="W126" s="32">
        <f>N126/I126*100</f>
        <v>100</v>
      </c>
      <c r="X126" s="32"/>
      <c r="Y126" s="32">
        <f t="shared" si="47"/>
        <v>0</v>
      </c>
      <c r="Z126" s="32"/>
      <c r="AA126" s="32">
        <f t="shared" si="44"/>
        <v>0</v>
      </c>
      <c r="AB126" s="32"/>
      <c r="AC126" s="32"/>
      <c r="AD126" s="32"/>
      <c r="AE126" s="32">
        <v>100</v>
      </c>
      <c r="AF126" s="63"/>
    </row>
    <row r="127" spans="1:256" ht="30" hidden="1" customHeight="1">
      <c r="A127" s="85">
        <v>3</v>
      </c>
      <c r="B127" s="86" t="s">
        <v>224</v>
      </c>
      <c r="C127" s="62" t="s">
        <v>225</v>
      </c>
      <c r="D127" s="87">
        <v>30000</v>
      </c>
      <c r="E127" s="87">
        <f>D127</f>
        <v>30000</v>
      </c>
      <c r="F127" s="87">
        <f t="shared" si="49"/>
        <v>10000</v>
      </c>
      <c r="G127" s="55">
        <f t="shared" si="50"/>
        <v>10000</v>
      </c>
      <c r="H127" s="87"/>
      <c r="I127" s="87">
        <v>10000</v>
      </c>
      <c r="J127" s="87"/>
      <c r="K127" s="87"/>
      <c r="L127" s="87"/>
      <c r="M127" s="32">
        <f>SUM(N127:O127)</f>
        <v>10000</v>
      </c>
      <c r="N127" s="32">
        <f>I127</f>
        <v>10000</v>
      </c>
      <c r="O127" s="32"/>
      <c r="P127" s="32">
        <f>Q127+T127</f>
        <v>1762.2180000000001</v>
      </c>
      <c r="Q127" s="32">
        <f>SUM(R127:S127)</f>
        <v>1762.2180000000001</v>
      </c>
      <c r="R127" s="32"/>
      <c r="S127" s="32">
        <v>1762.2180000000001</v>
      </c>
      <c r="T127" s="32"/>
      <c r="U127" s="32"/>
      <c r="V127" s="32"/>
      <c r="W127" s="32">
        <f>N127/G127*100</f>
        <v>100</v>
      </c>
      <c r="X127" s="32"/>
      <c r="Y127" s="32">
        <f t="shared" si="47"/>
        <v>17.62218</v>
      </c>
      <c r="Z127" s="32"/>
      <c r="AA127" s="32">
        <f t="shared" si="44"/>
        <v>17.62218</v>
      </c>
      <c r="AB127" s="32"/>
      <c r="AC127" s="32"/>
      <c r="AD127" s="32"/>
      <c r="AE127" s="32">
        <v>100</v>
      </c>
      <c r="AF127" s="63"/>
    </row>
    <row r="128" spans="1:256" ht="30" hidden="1" customHeight="1">
      <c r="A128" s="85">
        <v>4</v>
      </c>
      <c r="B128" s="86" t="s">
        <v>226</v>
      </c>
      <c r="C128" s="62" t="s">
        <v>227</v>
      </c>
      <c r="D128" s="87">
        <v>14000</v>
      </c>
      <c r="E128" s="87">
        <f>D128</f>
        <v>14000</v>
      </c>
      <c r="F128" s="87">
        <f t="shared" si="49"/>
        <v>3000</v>
      </c>
      <c r="G128" s="55">
        <f>SUM(H128:I128)</f>
        <v>3000</v>
      </c>
      <c r="H128" s="87"/>
      <c r="I128" s="87">
        <v>3000</v>
      </c>
      <c r="J128" s="87"/>
      <c r="K128" s="87"/>
      <c r="L128" s="87"/>
      <c r="M128" s="32">
        <f>SUM(N128:O128)</f>
        <v>3000</v>
      </c>
      <c r="N128" s="32">
        <f>I128</f>
        <v>3000</v>
      </c>
      <c r="O128" s="32"/>
      <c r="P128" s="32"/>
      <c r="Q128" s="32"/>
      <c r="R128" s="32"/>
      <c r="S128" s="32"/>
      <c r="T128" s="32"/>
      <c r="U128" s="32"/>
      <c r="V128" s="32"/>
      <c r="W128" s="32">
        <f>N128/G128*100</f>
        <v>100</v>
      </c>
      <c r="X128" s="32"/>
      <c r="Y128" s="32">
        <f t="shared" si="47"/>
        <v>0</v>
      </c>
      <c r="Z128" s="32"/>
      <c r="AA128" s="32">
        <f t="shared" si="44"/>
        <v>0</v>
      </c>
      <c r="AB128" s="32"/>
      <c r="AC128" s="32"/>
      <c r="AD128" s="32"/>
      <c r="AE128" s="32">
        <v>100</v>
      </c>
      <c r="AF128" s="63"/>
    </row>
    <row r="129" spans="1:256" ht="12.75" hidden="1" customHeight="1">
      <c r="A129" s="53" t="s">
        <v>103</v>
      </c>
      <c r="B129" s="76" t="s">
        <v>92</v>
      </c>
      <c r="C129" s="82"/>
      <c r="D129" s="84">
        <f>D130</f>
        <v>28000</v>
      </c>
      <c r="E129" s="84">
        <f t="shared" ref="E129:AE129" si="51">E130</f>
        <v>28000</v>
      </c>
      <c r="F129" s="84">
        <f t="shared" si="49"/>
        <v>200</v>
      </c>
      <c r="G129" s="84">
        <f t="shared" si="51"/>
        <v>200</v>
      </c>
      <c r="H129" s="84">
        <f t="shared" si="51"/>
        <v>0</v>
      </c>
      <c r="I129" s="84">
        <f t="shared" si="51"/>
        <v>200</v>
      </c>
      <c r="J129" s="84">
        <f t="shared" si="51"/>
        <v>0</v>
      </c>
      <c r="K129" s="84">
        <f t="shared" si="51"/>
        <v>0</v>
      </c>
      <c r="L129" s="84">
        <f t="shared" si="51"/>
        <v>0</v>
      </c>
      <c r="M129" s="84">
        <f t="shared" si="51"/>
        <v>200</v>
      </c>
      <c r="N129" s="84">
        <f t="shared" si="51"/>
        <v>200</v>
      </c>
      <c r="O129" s="84">
        <f t="shared" si="51"/>
        <v>0</v>
      </c>
      <c r="P129" s="84">
        <f t="shared" si="51"/>
        <v>0</v>
      </c>
      <c r="Q129" s="84">
        <f t="shared" si="51"/>
        <v>0</v>
      </c>
      <c r="R129" s="84">
        <f t="shared" si="51"/>
        <v>0</v>
      </c>
      <c r="S129" s="84">
        <f t="shared" si="51"/>
        <v>0</v>
      </c>
      <c r="T129" s="84">
        <f t="shared" si="51"/>
        <v>0</v>
      </c>
      <c r="U129" s="84">
        <f t="shared" si="51"/>
        <v>0</v>
      </c>
      <c r="V129" s="84">
        <f t="shared" si="51"/>
        <v>0</v>
      </c>
      <c r="W129" s="84">
        <f t="shared" si="51"/>
        <v>100</v>
      </c>
      <c r="X129" s="84">
        <f t="shared" si="51"/>
        <v>0</v>
      </c>
      <c r="Y129" s="84">
        <f t="shared" si="51"/>
        <v>0</v>
      </c>
      <c r="Z129" s="84">
        <f t="shared" si="51"/>
        <v>0</v>
      </c>
      <c r="AA129" s="84">
        <f t="shared" si="51"/>
        <v>0</v>
      </c>
      <c r="AB129" s="84">
        <f t="shared" si="51"/>
        <v>0</v>
      </c>
      <c r="AC129" s="84">
        <f t="shared" si="51"/>
        <v>0</v>
      </c>
      <c r="AD129" s="84">
        <f t="shared" si="51"/>
        <v>0</v>
      </c>
      <c r="AE129" s="84">
        <f t="shared" si="51"/>
        <v>100</v>
      </c>
      <c r="AF129" s="5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8"/>
      <c r="IH129" s="38"/>
      <c r="II129" s="38"/>
      <c r="IJ129" s="38"/>
      <c r="IK129" s="38"/>
      <c r="IL129" s="38"/>
      <c r="IM129" s="38"/>
      <c r="IN129" s="38"/>
      <c r="IO129" s="38"/>
      <c r="IP129" s="38"/>
      <c r="IQ129" s="38"/>
      <c r="IR129" s="38"/>
      <c r="IS129" s="38"/>
      <c r="IT129" s="38"/>
      <c r="IU129" s="38"/>
      <c r="IV129" s="38"/>
    </row>
    <row r="130" spans="1:256" ht="15" hidden="1" customHeight="1">
      <c r="A130" s="85">
        <v>1</v>
      </c>
      <c r="B130" s="86" t="s">
        <v>228</v>
      </c>
      <c r="C130" s="88"/>
      <c r="D130" s="87">
        <v>28000</v>
      </c>
      <c r="E130" s="87">
        <f>D130</f>
        <v>28000</v>
      </c>
      <c r="F130" s="84">
        <f t="shared" si="49"/>
        <v>200</v>
      </c>
      <c r="G130" s="55">
        <f t="shared" si="50"/>
        <v>200</v>
      </c>
      <c r="H130" s="87"/>
      <c r="I130" s="87">
        <v>200</v>
      </c>
      <c r="J130" s="87"/>
      <c r="K130" s="87"/>
      <c r="L130" s="87"/>
      <c r="M130" s="32">
        <f>SUM(N130:O130)</f>
        <v>200</v>
      </c>
      <c r="N130" s="32">
        <f>I130</f>
        <v>200</v>
      </c>
      <c r="O130" s="32"/>
      <c r="P130" s="32"/>
      <c r="Q130" s="32"/>
      <c r="R130" s="32"/>
      <c r="S130" s="32"/>
      <c r="T130" s="32"/>
      <c r="U130" s="32"/>
      <c r="V130" s="32"/>
      <c r="W130" s="32">
        <f>N130/G130*100</f>
        <v>100</v>
      </c>
      <c r="X130" s="32"/>
      <c r="Y130" s="32">
        <f>Q130/G130*100</f>
        <v>0</v>
      </c>
      <c r="Z130" s="32"/>
      <c r="AA130" s="32">
        <f>S130/I130*100</f>
        <v>0</v>
      </c>
      <c r="AB130" s="32"/>
      <c r="AC130" s="32"/>
      <c r="AD130" s="32"/>
      <c r="AE130" s="32">
        <v>100</v>
      </c>
      <c r="AF130" s="63"/>
    </row>
    <row r="131" spans="1:256" ht="38.25" hidden="1" customHeight="1">
      <c r="A131" s="81">
        <v>2</v>
      </c>
      <c r="B131" s="82" t="s">
        <v>229</v>
      </c>
      <c r="C131" s="86"/>
      <c r="D131" s="83">
        <f>D133</f>
        <v>91531</v>
      </c>
      <c r="E131" s="83">
        <f t="shared" ref="E131:AE131" si="52">E133</f>
        <v>91531</v>
      </c>
      <c r="F131" s="83">
        <f t="shared" si="52"/>
        <v>30000</v>
      </c>
      <c r="G131" s="83">
        <f t="shared" si="52"/>
        <v>30000</v>
      </c>
      <c r="H131" s="83">
        <f t="shared" si="52"/>
        <v>0</v>
      </c>
      <c r="I131" s="83">
        <f t="shared" si="52"/>
        <v>30000</v>
      </c>
      <c r="J131" s="83">
        <f t="shared" si="52"/>
        <v>0</v>
      </c>
      <c r="K131" s="83">
        <f t="shared" si="52"/>
        <v>0</v>
      </c>
      <c r="L131" s="83">
        <f t="shared" si="52"/>
        <v>0</v>
      </c>
      <c r="M131" s="83">
        <f t="shared" si="52"/>
        <v>30000</v>
      </c>
      <c r="N131" s="83">
        <f t="shared" si="52"/>
        <v>30000</v>
      </c>
      <c r="O131" s="83">
        <f t="shared" si="52"/>
        <v>0</v>
      </c>
      <c r="P131" s="83">
        <f t="shared" si="52"/>
        <v>951.596</v>
      </c>
      <c r="Q131" s="83">
        <f t="shared" si="52"/>
        <v>951.596</v>
      </c>
      <c r="R131" s="83">
        <f t="shared" si="52"/>
        <v>0</v>
      </c>
      <c r="S131" s="83">
        <f t="shared" si="52"/>
        <v>951.596</v>
      </c>
      <c r="T131" s="83">
        <f t="shared" si="52"/>
        <v>0</v>
      </c>
      <c r="U131" s="83">
        <f t="shared" si="52"/>
        <v>0</v>
      </c>
      <c r="V131" s="83">
        <f t="shared" si="52"/>
        <v>0</v>
      </c>
      <c r="W131" s="83">
        <f t="shared" si="52"/>
        <v>100</v>
      </c>
      <c r="X131" s="83">
        <f t="shared" si="52"/>
        <v>0</v>
      </c>
      <c r="Y131" s="83">
        <f t="shared" si="52"/>
        <v>3.1719866666666667</v>
      </c>
      <c r="Z131" s="83">
        <f t="shared" si="52"/>
        <v>0</v>
      </c>
      <c r="AA131" s="83">
        <f t="shared" si="52"/>
        <v>3.1719866666666667</v>
      </c>
      <c r="AB131" s="83">
        <f t="shared" si="52"/>
        <v>0</v>
      </c>
      <c r="AC131" s="83">
        <f t="shared" si="52"/>
        <v>0</v>
      </c>
      <c r="AD131" s="83">
        <f t="shared" si="52"/>
        <v>0</v>
      </c>
      <c r="AE131" s="83">
        <f t="shared" si="52"/>
        <v>100</v>
      </c>
      <c r="AF131" s="63"/>
    </row>
    <row r="132" spans="1:256" ht="25.5" hidden="1" customHeight="1">
      <c r="A132" s="53" t="s">
        <v>91</v>
      </c>
      <c r="B132" s="76" t="s">
        <v>96</v>
      </c>
      <c r="C132" s="86"/>
      <c r="D132" s="87"/>
      <c r="E132" s="87"/>
      <c r="F132" s="87">
        <f t="shared" si="49"/>
        <v>0</v>
      </c>
      <c r="G132" s="87"/>
      <c r="H132" s="87"/>
      <c r="I132" s="87"/>
      <c r="J132" s="87"/>
      <c r="K132" s="87"/>
      <c r="L132" s="87"/>
      <c r="M132" s="31"/>
      <c r="N132" s="31"/>
      <c r="O132" s="31"/>
      <c r="P132" s="31"/>
      <c r="Q132" s="31"/>
      <c r="R132" s="31"/>
      <c r="S132" s="31"/>
      <c r="T132" s="31"/>
      <c r="U132" s="31"/>
      <c r="V132" s="31"/>
      <c r="W132" s="31"/>
      <c r="X132" s="31"/>
      <c r="Y132" s="31"/>
      <c r="Z132" s="31"/>
      <c r="AA132" s="31"/>
      <c r="AB132" s="31"/>
      <c r="AC132" s="31"/>
      <c r="AD132" s="31"/>
      <c r="AE132" s="31"/>
      <c r="AF132" s="63"/>
    </row>
    <row r="133" spans="1:256" ht="12.75" hidden="1" customHeight="1">
      <c r="A133" s="53" t="s">
        <v>101</v>
      </c>
      <c r="B133" s="76" t="s">
        <v>102</v>
      </c>
      <c r="C133" s="86"/>
      <c r="D133" s="84">
        <f>D134+D135</f>
        <v>91531</v>
      </c>
      <c r="E133" s="84">
        <f t="shared" ref="E133:V133" si="53">E134+E135</f>
        <v>91531</v>
      </c>
      <c r="F133" s="84">
        <f t="shared" si="53"/>
        <v>30000</v>
      </c>
      <c r="G133" s="84">
        <f t="shared" si="53"/>
        <v>30000</v>
      </c>
      <c r="H133" s="84">
        <f t="shared" si="53"/>
        <v>0</v>
      </c>
      <c r="I133" s="84">
        <f t="shared" si="53"/>
        <v>30000</v>
      </c>
      <c r="J133" s="84">
        <f t="shared" si="53"/>
        <v>0</v>
      </c>
      <c r="K133" s="84">
        <f t="shared" si="53"/>
        <v>0</v>
      </c>
      <c r="L133" s="84">
        <f t="shared" si="53"/>
        <v>0</v>
      </c>
      <c r="M133" s="84">
        <f t="shared" si="53"/>
        <v>30000</v>
      </c>
      <c r="N133" s="84">
        <f t="shared" si="53"/>
        <v>30000</v>
      </c>
      <c r="O133" s="84">
        <f t="shared" si="53"/>
        <v>0</v>
      </c>
      <c r="P133" s="84">
        <f t="shared" si="53"/>
        <v>951.596</v>
      </c>
      <c r="Q133" s="84">
        <f t="shared" si="53"/>
        <v>951.596</v>
      </c>
      <c r="R133" s="84">
        <f t="shared" si="53"/>
        <v>0</v>
      </c>
      <c r="S133" s="84">
        <f t="shared" si="53"/>
        <v>951.596</v>
      </c>
      <c r="T133" s="84">
        <f t="shared" si="53"/>
        <v>0</v>
      </c>
      <c r="U133" s="84">
        <f t="shared" si="53"/>
        <v>0</v>
      </c>
      <c r="V133" s="84">
        <f t="shared" si="53"/>
        <v>0</v>
      </c>
      <c r="W133" s="35">
        <f>N133/G133*100</f>
        <v>100</v>
      </c>
      <c r="X133" s="35"/>
      <c r="Y133" s="35">
        <f>Q133/G133*100</f>
        <v>3.1719866666666667</v>
      </c>
      <c r="Z133" s="35"/>
      <c r="AA133" s="35">
        <f>S133/I133*100</f>
        <v>3.1719866666666667</v>
      </c>
      <c r="AB133" s="35"/>
      <c r="AC133" s="35"/>
      <c r="AD133" s="35"/>
      <c r="AE133" s="35">
        <v>100</v>
      </c>
      <c r="AF133" s="63"/>
    </row>
    <row r="134" spans="1:256" ht="30" hidden="1" customHeight="1">
      <c r="A134" s="85" t="s">
        <v>193</v>
      </c>
      <c r="B134" s="86" t="s">
        <v>230</v>
      </c>
      <c r="C134" s="62" t="s">
        <v>231</v>
      </c>
      <c r="D134" s="87">
        <v>35000</v>
      </c>
      <c r="E134" s="87">
        <f>D134</f>
        <v>35000</v>
      </c>
      <c r="F134" s="87">
        <f t="shared" si="49"/>
        <v>15000</v>
      </c>
      <c r="G134" s="55">
        <f>SUM(H134:I134)</f>
        <v>15000</v>
      </c>
      <c r="H134" s="87"/>
      <c r="I134" s="87">
        <v>15000</v>
      </c>
      <c r="J134" s="87"/>
      <c r="K134" s="87"/>
      <c r="L134" s="87"/>
      <c r="M134" s="32">
        <f>SUM(N134:O134)</f>
        <v>15000</v>
      </c>
      <c r="N134" s="32">
        <f>I134</f>
        <v>15000</v>
      </c>
      <c r="O134" s="32"/>
      <c r="P134" s="32">
        <f>Q134+T134</f>
        <v>236.672</v>
      </c>
      <c r="Q134" s="32">
        <f>SUM(R134:S134)</f>
        <v>236.672</v>
      </c>
      <c r="R134" s="32"/>
      <c r="S134" s="32">
        <v>236.672</v>
      </c>
      <c r="T134" s="32"/>
      <c r="U134" s="32"/>
      <c r="V134" s="32"/>
      <c r="W134" s="32">
        <f>N134/G134*100</f>
        <v>100</v>
      </c>
      <c r="X134" s="32"/>
      <c r="Y134" s="32">
        <f>Q134/G134*100</f>
        <v>1.5778133333333333</v>
      </c>
      <c r="Z134" s="32"/>
      <c r="AA134" s="32">
        <f>S134/I134*100</f>
        <v>1.5778133333333333</v>
      </c>
      <c r="AB134" s="32"/>
      <c r="AC134" s="32"/>
      <c r="AD134" s="32"/>
      <c r="AE134" s="32">
        <v>100</v>
      </c>
      <c r="AF134" s="63"/>
    </row>
    <row r="135" spans="1:256" ht="30" hidden="1" customHeight="1">
      <c r="A135" s="85">
        <v>2</v>
      </c>
      <c r="B135" s="86" t="s">
        <v>232</v>
      </c>
      <c r="C135" s="62" t="s">
        <v>233</v>
      </c>
      <c r="D135" s="87">
        <v>56531</v>
      </c>
      <c r="E135" s="87">
        <f>D135</f>
        <v>56531</v>
      </c>
      <c r="F135" s="87">
        <f t="shared" si="49"/>
        <v>15000</v>
      </c>
      <c r="G135" s="55">
        <f>SUM(H135:I135)</f>
        <v>15000</v>
      </c>
      <c r="H135" s="87"/>
      <c r="I135" s="87">
        <v>15000</v>
      </c>
      <c r="J135" s="87"/>
      <c r="K135" s="87"/>
      <c r="L135" s="87"/>
      <c r="M135" s="32">
        <f>SUM(N135:O135)</f>
        <v>15000</v>
      </c>
      <c r="N135" s="32">
        <f>I135</f>
        <v>15000</v>
      </c>
      <c r="O135" s="32"/>
      <c r="P135" s="32">
        <f>Q135+T135</f>
        <v>714.92399999999998</v>
      </c>
      <c r="Q135" s="32">
        <f>SUM(R135:S135)</f>
        <v>714.92399999999998</v>
      </c>
      <c r="R135" s="32"/>
      <c r="S135" s="32">
        <v>714.92399999999998</v>
      </c>
      <c r="T135" s="32"/>
      <c r="U135" s="32"/>
      <c r="V135" s="32"/>
      <c r="W135" s="32">
        <f>N135/G135*100</f>
        <v>100</v>
      </c>
      <c r="X135" s="32"/>
      <c r="Y135" s="32">
        <f>Q135/G135*100</f>
        <v>4.7661600000000002</v>
      </c>
      <c r="Z135" s="32"/>
      <c r="AA135" s="32">
        <f>S135/I135*100</f>
        <v>4.7661600000000002</v>
      </c>
      <c r="AB135" s="32"/>
      <c r="AC135" s="32"/>
      <c r="AD135" s="32"/>
      <c r="AE135" s="32">
        <v>100</v>
      </c>
      <c r="AF135" s="63"/>
    </row>
    <row r="136" spans="1:256" ht="12.75" hidden="1" customHeight="1">
      <c r="A136" s="53" t="s">
        <v>103</v>
      </c>
      <c r="B136" s="76" t="s">
        <v>92</v>
      </c>
      <c r="C136" s="54"/>
      <c r="D136" s="55"/>
      <c r="E136" s="55"/>
      <c r="F136" s="55"/>
      <c r="G136" s="55"/>
      <c r="H136" s="55"/>
      <c r="I136" s="55"/>
      <c r="J136" s="55"/>
      <c r="K136" s="55"/>
      <c r="L136" s="55"/>
      <c r="M136" s="32"/>
      <c r="N136" s="32"/>
      <c r="O136" s="32"/>
      <c r="P136" s="32"/>
      <c r="Q136" s="32"/>
      <c r="R136" s="32"/>
      <c r="S136" s="32"/>
      <c r="T136" s="32"/>
      <c r="U136" s="32"/>
      <c r="V136" s="32"/>
      <c r="W136" s="32"/>
      <c r="X136" s="32"/>
      <c r="Y136" s="32"/>
      <c r="Z136" s="32"/>
      <c r="AA136" s="32"/>
      <c r="AB136" s="32"/>
      <c r="AC136" s="32"/>
      <c r="AD136" s="32"/>
      <c r="AE136" s="32"/>
      <c r="AF136" s="63"/>
    </row>
    <row r="137" spans="1:256" ht="12.75" hidden="1" customHeight="1">
      <c r="A137" s="57" t="s">
        <v>111</v>
      </c>
      <c r="B137" s="82" t="s">
        <v>234</v>
      </c>
      <c r="C137" s="82"/>
      <c r="D137" s="83"/>
      <c r="E137" s="83"/>
      <c r="F137" s="83"/>
      <c r="G137" s="83"/>
      <c r="H137" s="83"/>
      <c r="I137" s="83"/>
      <c r="J137" s="83"/>
      <c r="K137" s="83"/>
      <c r="L137" s="83"/>
      <c r="M137" s="31"/>
      <c r="N137" s="31"/>
      <c r="O137" s="31"/>
      <c r="P137" s="31"/>
      <c r="Q137" s="31"/>
      <c r="R137" s="31"/>
      <c r="S137" s="31"/>
      <c r="T137" s="31"/>
      <c r="U137" s="31"/>
      <c r="V137" s="31"/>
      <c r="W137" s="31"/>
      <c r="X137" s="31"/>
      <c r="Y137" s="31"/>
      <c r="Z137" s="31"/>
      <c r="AA137" s="31"/>
      <c r="AB137" s="31"/>
      <c r="AC137" s="31"/>
      <c r="AD137" s="31"/>
      <c r="AE137" s="31"/>
      <c r="AF137" s="5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ht="12.75" hidden="1" customHeight="1">
      <c r="A138" s="89">
        <v>1</v>
      </c>
      <c r="B138" s="86" t="s">
        <v>235</v>
      </c>
      <c r="C138" s="86"/>
      <c r="D138" s="87"/>
      <c r="E138" s="87"/>
      <c r="F138" s="87"/>
      <c r="G138" s="87"/>
      <c r="H138" s="87"/>
      <c r="I138" s="87"/>
      <c r="J138" s="87"/>
      <c r="K138" s="87"/>
      <c r="L138" s="87"/>
      <c r="M138" s="31"/>
      <c r="N138" s="31"/>
      <c r="O138" s="31"/>
      <c r="P138" s="31"/>
      <c r="Q138" s="31"/>
      <c r="R138" s="31"/>
      <c r="S138" s="31"/>
      <c r="T138" s="31"/>
      <c r="U138" s="31"/>
      <c r="V138" s="31"/>
      <c r="W138" s="31"/>
      <c r="X138" s="31"/>
      <c r="Y138" s="31"/>
      <c r="Z138" s="31"/>
      <c r="AA138" s="31"/>
      <c r="AB138" s="31"/>
      <c r="AC138" s="31"/>
      <c r="AD138" s="31"/>
      <c r="AE138" s="31"/>
      <c r="AF138" s="63"/>
    </row>
    <row r="139" spans="1:256" ht="25.5" hidden="1" customHeight="1">
      <c r="A139" s="53" t="s">
        <v>91</v>
      </c>
      <c r="B139" s="76" t="s">
        <v>96</v>
      </c>
      <c r="C139" s="86"/>
      <c r="D139" s="87"/>
      <c r="E139" s="87"/>
      <c r="F139" s="87"/>
      <c r="G139" s="87"/>
      <c r="H139" s="87"/>
      <c r="I139" s="87"/>
      <c r="J139" s="87"/>
      <c r="K139" s="87"/>
      <c r="L139" s="87"/>
      <c r="M139" s="31"/>
      <c r="N139" s="31"/>
      <c r="O139" s="31"/>
      <c r="P139" s="31"/>
      <c r="Q139" s="31"/>
      <c r="R139" s="31"/>
      <c r="S139" s="31"/>
      <c r="T139" s="31"/>
      <c r="U139" s="31"/>
      <c r="V139" s="31"/>
      <c r="W139" s="31"/>
      <c r="X139" s="31"/>
      <c r="Y139" s="31"/>
      <c r="Z139" s="31"/>
      <c r="AA139" s="31"/>
      <c r="AB139" s="31"/>
      <c r="AC139" s="31"/>
      <c r="AD139" s="31"/>
      <c r="AE139" s="31"/>
      <c r="AF139" s="63"/>
    </row>
    <row r="140" spans="1:256" ht="12.75" hidden="1" customHeight="1">
      <c r="A140" s="53" t="s">
        <v>101</v>
      </c>
      <c r="B140" s="76" t="s">
        <v>102</v>
      </c>
      <c r="C140" s="86"/>
      <c r="D140" s="87"/>
      <c r="E140" s="87"/>
      <c r="F140" s="87"/>
      <c r="G140" s="87"/>
      <c r="H140" s="87"/>
      <c r="I140" s="87"/>
      <c r="J140" s="87"/>
      <c r="K140" s="87"/>
      <c r="L140" s="87"/>
      <c r="M140" s="31"/>
      <c r="N140" s="31"/>
      <c r="O140" s="31"/>
      <c r="P140" s="31"/>
      <c r="Q140" s="31"/>
      <c r="R140" s="31"/>
      <c r="S140" s="31"/>
      <c r="T140" s="31"/>
      <c r="U140" s="31"/>
      <c r="V140" s="31"/>
      <c r="W140" s="31"/>
      <c r="X140" s="31"/>
      <c r="Y140" s="31"/>
      <c r="Z140" s="31"/>
      <c r="AA140" s="31"/>
      <c r="AB140" s="31"/>
      <c r="AC140" s="31"/>
      <c r="AD140" s="31"/>
      <c r="AE140" s="31"/>
      <c r="AF140" s="63"/>
    </row>
    <row r="141" spans="1:256" ht="12.75" hidden="1" customHeight="1">
      <c r="A141" s="53" t="s">
        <v>103</v>
      </c>
      <c r="B141" s="76" t="s">
        <v>92</v>
      </c>
      <c r="C141" s="54"/>
      <c r="D141" s="55"/>
      <c r="E141" s="55"/>
      <c r="F141" s="55"/>
      <c r="G141" s="55"/>
      <c r="H141" s="55"/>
      <c r="I141" s="55"/>
      <c r="J141" s="55"/>
      <c r="K141" s="55"/>
      <c r="L141" s="55"/>
      <c r="M141" s="32"/>
      <c r="N141" s="32"/>
      <c r="O141" s="32"/>
      <c r="P141" s="32"/>
      <c r="Q141" s="32"/>
      <c r="R141" s="32"/>
      <c r="S141" s="32"/>
      <c r="T141" s="32"/>
      <c r="U141" s="32"/>
      <c r="V141" s="32"/>
      <c r="W141" s="32"/>
      <c r="X141" s="32"/>
      <c r="Y141" s="32"/>
      <c r="Z141" s="32"/>
      <c r="AA141" s="32"/>
      <c r="AB141" s="32"/>
      <c r="AC141" s="32"/>
      <c r="AD141" s="32"/>
      <c r="AE141" s="32"/>
      <c r="AF141" s="63"/>
    </row>
    <row r="142" spans="1:256" ht="12.75" hidden="1" customHeight="1">
      <c r="A142" s="89">
        <v>3</v>
      </c>
      <c r="B142" s="86" t="s">
        <v>236</v>
      </c>
      <c r="C142" s="86"/>
      <c r="D142" s="87"/>
      <c r="E142" s="87"/>
      <c r="F142" s="87"/>
      <c r="G142" s="87"/>
      <c r="H142" s="87"/>
      <c r="I142" s="87"/>
      <c r="J142" s="87"/>
      <c r="K142" s="87"/>
      <c r="L142" s="87"/>
      <c r="M142" s="31"/>
      <c r="N142" s="31"/>
      <c r="O142" s="31"/>
      <c r="P142" s="31"/>
      <c r="Q142" s="31"/>
      <c r="R142" s="31"/>
      <c r="S142" s="31"/>
      <c r="T142" s="31"/>
      <c r="U142" s="31"/>
      <c r="V142" s="31"/>
      <c r="W142" s="31"/>
      <c r="X142" s="31"/>
      <c r="Y142" s="31"/>
      <c r="Z142" s="31"/>
      <c r="AA142" s="31"/>
      <c r="AB142" s="31"/>
      <c r="AC142" s="31"/>
      <c r="AD142" s="31"/>
      <c r="AE142" s="31"/>
      <c r="AF142" s="63"/>
    </row>
    <row r="143" spans="1:256" ht="25.5" hidden="1" customHeight="1">
      <c r="A143" s="53" t="s">
        <v>91</v>
      </c>
      <c r="B143" s="76" t="s">
        <v>96</v>
      </c>
      <c r="C143" s="86"/>
      <c r="D143" s="87"/>
      <c r="E143" s="87"/>
      <c r="F143" s="87"/>
      <c r="G143" s="87"/>
      <c r="H143" s="87"/>
      <c r="I143" s="87"/>
      <c r="J143" s="87"/>
      <c r="K143" s="87"/>
      <c r="L143" s="87"/>
      <c r="M143" s="31"/>
      <c r="N143" s="31"/>
      <c r="O143" s="31"/>
      <c r="P143" s="31"/>
      <c r="Q143" s="31"/>
      <c r="R143" s="31"/>
      <c r="S143" s="31"/>
      <c r="T143" s="31"/>
      <c r="U143" s="31"/>
      <c r="V143" s="31"/>
      <c r="W143" s="31"/>
      <c r="X143" s="31"/>
      <c r="Y143" s="31"/>
      <c r="Z143" s="31"/>
      <c r="AA143" s="31"/>
      <c r="AB143" s="31"/>
      <c r="AC143" s="31"/>
      <c r="AD143" s="31"/>
      <c r="AE143" s="31"/>
      <c r="AF143" s="63"/>
    </row>
    <row r="144" spans="1:256" ht="12.75" hidden="1" customHeight="1">
      <c r="A144" s="53" t="s">
        <v>101</v>
      </c>
      <c r="B144" s="76" t="s">
        <v>102</v>
      </c>
      <c r="C144" s="86"/>
      <c r="D144" s="87"/>
      <c r="E144" s="87"/>
      <c r="F144" s="87"/>
      <c r="G144" s="87"/>
      <c r="H144" s="87"/>
      <c r="I144" s="87"/>
      <c r="J144" s="87"/>
      <c r="K144" s="87"/>
      <c r="L144" s="87"/>
      <c r="M144" s="31"/>
      <c r="N144" s="31"/>
      <c r="O144" s="31"/>
      <c r="P144" s="31"/>
      <c r="Q144" s="31"/>
      <c r="R144" s="31"/>
      <c r="S144" s="31"/>
      <c r="T144" s="31"/>
      <c r="U144" s="31"/>
      <c r="V144" s="31"/>
      <c r="W144" s="31"/>
      <c r="X144" s="31"/>
      <c r="Y144" s="31"/>
      <c r="Z144" s="31"/>
      <c r="AA144" s="31"/>
      <c r="AB144" s="31"/>
      <c r="AC144" s="31"/>
      <c r="AD144" s="31"/>
      <c r="AE144" s="31"/>
      <c r="AF144" s="63"/>
    </row>
    <row r="145" spans="1:32" ht="12.75" hidden="1" customHeight="1">
      <c r="A145" s="53" t="s">
        <v>103</v>
      </c>
      <c r="B145" s="76" t="s">
        <v>92</v>
      </c>
      <c r="C145" s="86"/>
      <c r="D145" s="87"/>
      <c r="E145" s="87"/>
      <c r="F145" s="87"/>
      <c r="G145" s="87"/>
      <c r="H145" s="87"/>
      <c r="I145" s="87"/>
      <c r="J145" s="87"/>
      <c r="K145" s="87"/>
      <c r="L145" s="87"/>
      <c r="M145" s="31"/>
      <c r="N145" s="31"/>
      <c r="O145" s="31"/>
      <c r="P145" s="31"/>
      <c r="Q145" s="31"/>
      <c r="R145" s="31"/>
      <c r="S145" s="31"/>
      <c r="T145" s="31"/>
      <c r="U145" s="31"/>
      <c r="V145" s="31"/>
      <c r="W145" s="31"/>
      <c r="X145" s="31"/>
      <c r="Y145" s="31"/>
      <c r="Z145" s="31"/>
      <c r="AA145" s="31"/>
      <c r="AB145" s="31"/>
      <c r="AC145" s="31"/>
      <c r="AD145" s="31"/>
      <c r="AE145" s="31"/>
      <c r="AF145" s="63"/>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5"/>
  <sheetViews>
    <sheetView zoomScale="70" zoomScaleNormal="70" workbookViewId="0">
      <selection activeCell="E7" sqref="E7:E8"/>
    </sheetView>
  </sheetViews>
  <sheetFormatPr defaultColWidth="8.88671875" defaultRowHeight="12.75"/>
  <cols>
    <col min="1" max="1" width="3.88671875" style="39" customWidth="1"/>
    <col min="2" max="2" width="38.33203125" style="39" customWidth="1"/>
    <col min="3" max="3" width="9.44140625" style="39" customWidth="1"/>
    <col min="4" max="5" width="8.109375" style="39" customWidth="1"/>
    <col min="6" max="6" width="8.33203125" style="39" customWidth="1"/>
    <col min="7" max="12" width="7.44140625" style="39" customWidth="1"/>
    <col min="13" max="13" width="8.33203125" style="39" customWidth="1"/>
    <col min="14" max="15" width="6.88671875" style="39" customWidth="1"/>
    <col min="16" max="16" width="6.5546875" style="39" customWidth="1"/>
    <col min="17" max="17" width="6.44140625" style="39" customWidth="1"/>
    <col min="18" max="18" width="8.109375" style="39" customWidth="1"/>
    <col min="19" max="20" width="6.44140625" style="39" customWidth="1"/>
    <col min="21" max="21" width="7.33203125" style="39" customWidth="1"/>
    <col min="22" max="22" width="6.33203125" style="39" customWidth="1"/>
    <col min="23" max="23" width="8" style="90" customWidth="1"/>
    <col min="24" max="24" width="7.21875" style="90" customWidth="1"/>
    <col min="25" max="31" width="7.33203125" style="90" customWidth="1"/>
    <col min="32" max="32" width="10.5546875" style="39" customWidth="1"/>
    <col min="33" max="16384" width="8.88671875" style="39"/>
  </cols>
  <sheetData>
    <row r="1" spans="1:256">
      <c r="A1" s="260" t="s">
        <v>242</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row>
    <row r="2" spans="1:256">
      <c r="A2" s="261" t="s">
        <v>48</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row>
    <row r="3" spans="1:256">
      <c r="A3" s="262" t="s">
        <v>49</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4" spans="1:256">
      <c r="P4" s="263" t="s">
        <v>50</v>
      </c>
      <c r="Q4" s="263"/>
      <c r="R4" s="263"/>
      <c r="S4" s="263"/>
      <c r="T4" s="263"/>
      <c r="U4" s="263"/>
      <c r="V4" s="263"/>
      <c r="W4" s="263"/>
      <c r="X4" s="263"/>
      <c r="Y4" s="263"/>
      <c r="Z4" s="263"/>
      <c r="AA4" s="263"/>
      <c r="AB4" s="263"/>
      <c r="AC4" s="263"/>
      <c r="AD4" s="263"/>
      <c r="AE4" s="263"/>
      <c r="AF4" s="263"/>
    </row>
    <row r="5" spans="1:256" ht="24.75" customHeight="1">
      <c r="A5" s="264" t="s">
        <v>51</v>
      </c>
      <c r="B5" s="264" t="s">
        <v>52</v>
      </c>
      <c r="C5" s="267" t="s">
        <v>53</v>
      </c>
      <c r="D5" s="267"/>
      <c r="E5" s="267"/>
      <c r="F5" s="267" t="s">
        <v>54</v>
      </c>
      <c r="G5" s="267"/>
      <c r="H5" s="267"/>
      <c r="I5" s="267"/>
      <c r="J5" s="267"/>
      <c r="K5" s="267"/>
      <c r="L5" s="267"/>
      <c r="M5" s="268" t="s">
        <v>55</v>
      </c>
      <c r="N5" s="269"/>
      <c r="O5" s="270"/>
      <c r="P5" s="268" t="s">
        <v>56</v>
      </c>
      <c r="Q5" s="269"/>
      <c r="R5" s="269"/>
      <c r="S5" s="269"/>
      <c r="T5" s="269"/>
      <c r="U5" s="269"/>
      <c r="V5" s="270"/>
      <c r="W5" s="269" t="s">
        <v>57</v>
      </c>
      <c r="X5" s="270"/>
      <c r="Y5" s="273" t="s">
        <v>58</v>
      </c>
      <c r="Z5" s="278"/>
      <c r="AA5" s="278"/>
      <c r="AB5" s="278"/>
      <c r="AC5" s="278"/>
      <c r="AD5" s="274"/>
      <c r="AE5" s="264" t="s">
        <v>59</v>
      </c>
      <c r="AF5" s="264" t="s">
        <v>38</v>
      </c>
    </row>
    <row r="6" spans="1:256" ht="20.25" customHeight="1">
      <c r="A6" s="265"/>
      <c r="B6" s="265"/>
      <c r="C6" s="264" t="s">
        <v>60</v>
      </c>
      <c r="D6" s="273" t="s">
        <v>61</v>
      </c>
      <c r="E6" s="274"/>
      <c r="F6" s="267" t="s">
        <v>41</v>
      </c>
      <c r="G6" s="268" t="s">
        <v>62</v>
      </c>
      <c r="H6" s="269"/>
      <c r="I6" s="270"/>
      <c r="J6" s="268" t="s">
        <v>63</v>
      </c>
      <c r="K6" s="269"/>
      <c r="L6" s="270"/>
      <c r="M6" s="271"/>
      <c r="N6" s="261"/>
      <c r="O6" s="272"/>
      <c r="P6" s="264" t="s">
        <v>41</v>
      </c>
      <c r="Q6" s="268" t="s">
        <v>62</v>
      </c>
      <c r="R6" s="269"/>
      <c r="S6" s="270"/>
      <c r="T6" s="268" t="s">
        <v>63</v>
      </c>
      <c r="U6" s="269"/>
      <c r="V6" s="270"/>
      <c r="W6" s="276"/>
      <c r="X6" s="277"/>
      <c r="Y6" s="268" t="s">
        <v>62</v>
      </c>
      <c r="Z6" s="269"/>
      <c r="AA6" s="270"/>
      <c r="AB6" s="268" t="s">
        <v>63</v>
      </c>
      <c r="AC6" s="269"/>
      <c r="AD6" s="270"/>
      <c r="AE6" s="265"/>
      <c r="AF6" s="265"/>
    </row>
    <row r="7" spans="1:256">
      <c r="A7" s="265"/>
      <c r="B7" s="265"/>
      <c r="C7" s="265"/>
      <c r="D7" s="268" t="s">
        <v>64</v>
      </c>
      <c r="E7" s="268" t="s">
        <v>65</v>
      </c>
      <c r="F7" s="267"/>
      <c r="G7" s="275"/>
      <c r="H7" s="276"/>
      <c r="I7" s="277"/>
      <c r="J7" s="275"/>
      <c r="K7" s="276"/>
      <c r="L7" s="277"/>
      <c r="M7" s="271"/>
      <c r="N7" s="261"/>
      <c r="O7" s="272"/>
      <c r="P7" s="265"/>
      <c r="Q7" s="275"/>
      <c r="R7" s="276"/>
      <c r="S7" s="277"/>
      <c r="T7" s="275"/>
      <c r="U7" s="276"/>
      <c r="V7" s="277"/>
      <c r="W7" s="264" t="s">
        <v>62</v>
      </c>
      <c r="X7" s="264" t="s">
        <v>63</v>
      </c>
      <c r="Y7" s="275"/>
      <c r="Z7" s="276"/>
      <c r="AA7" s="277"/>
      <c r="AB7" s="275"/>
      <c r="AC7" s="276"/>
      <c r="AD7" s="277"/>
      <c r="AE7" s="265"/>
      <c r="AF7" s="265"/>
    </row>
    <row r="8" spans="1:256" ht="74.25" customHeight="1">
      <c r="A8" s="266"/>
      <c r="B8" s="266"/>
      <c r="C8" s="266"/>
      <c r="D8" s="275"/>
      <c r="E8" s="275"/>
      <c r="F8" s="267"/>
      <c r="G8" s="41" t="s">
        <v>41</v>
      </c>
      <c r="H8" s="41" t="s">
        <v>66</v>
      </c>
      <c r="I8" s="41" t="s">
        <v>67</v>
      </c>
      <c r="J8" s="42" t="s">
        <v>41</v>
      </c>
      <c r="K8" s="41" t="s">
        <v>66</v>
      </c>
      <c r="L8" s="41" t="s">
        <v>67</v>
      </c>
      <c r="M8" s="40" t="s">
        <v>41</v>
      </c>
      <c r="N8" s="40" t="s">
        <v>62</v>
      </c>
      <c r="O8" s="40" t="s">
        <v>63</v>
      </c>
      <c r="P8" s="266"/>
      <c r="Q8" s="41" t="s">
        <v>41</v>
      </c>
      <c r="R8" s="41" t="s">
        <v>66</v>
      </c>
      <c r="S8" s="41" t="s">
        <v>67</v>
      </c>
      <c r="T8" s="42" t="s">
        <v>41</v>
      </c>
      <c r="U8" s="41" t="s">
        <v>66</v>
      </c>
      <c r="V8" s="41" t="s">
        <v>67</v>
      </c>
      <c r="W8" s="266"/>
      <c r="X8" s="266"/>
      <c r="Y8" s="41" t="s">
        <v>41</v>
      </c>
      <c r="Z8" s="41" t="s">
        <v>66</v>
      </c>
      <c r="AA8" s="41" t="s">
        <v>67</v>
      </c>
      <c r="AB8" s="42" t="s">
        <v>41</v>
      </c>
      <c r="AC8" s="41" t="s">
        <v>66</v>
      </c>
      <c r="AD8" s="41" t="s">
        <v>67</v>
      </c>
      <c r="AE8" s="266"/>
      <c r="AF8" s="266"/>
    </row>
    <row r="9" spans="1:256" ht="25.5">
      <c r="A9" s="43">
        <v>1</v>
      </c>
      <c r="B9" s="43">
        <v>2</v>
      </c>
      <c r="C9" s="43">
        <v>3</v>
      </c>
      <c r="D9" s="43">
        <v>4</v>
      </c>
      <c r="E9" s="43">
        <v>5</v>
      </c>
      <c r="F9" s="43" t="s">
        <v>68</v>
      </c>
      <c r="G9" s="43" t="s">
        <v>69</v>
      </c>
      <c r="H9" s="43">
        <v>8</v>
      </c>
      <c r="I9" s="43">
        <v>9</v>
      </c>
      <c r="J9" s="43" t="s">
        <v>70</v>
      </c>
      <c r="K9" s="43">
        <v>11</v>
      </c>
      <c r="L9" s="43">
        <v>12</v>
      </c>
      <c r="M9" s="43" t="s">
        <v>71</v>
      </c>
      <c r="N9" s="43">
        <v>14</v>
      </c>
      <c r="O9" s="43">
        <v>15</v>
      </c>
      <c r="P9" s="43" t="s">
        <v>72</v>
      </c>
      <c r="Q9" s="43" t="s">
        <v>73</v>
      </c>
      <c r="R9" s="43">
        <v>18</v>
      </c>
      <c r="S9" s="43">
        <v>19</v>
      </c>
      <c r="T9" s="43" t="s">
        <v>74</v>
      </c>
      <c r="U9" s="43">
        <v>21</v>
      </c>
      <c r="V9" s="43">
        <v>22</v>
      </c>
      <c r="W9" s="43" t="s">
        <v>75</v>
      </c>
      <c r="X9" s="43" t="s">
        <v>76</v>
      </c>
      <c r="Y9" s="43" t="s">
        <v>77</v>
      </c>
      <c r="Z9" s="43" t="s">
        <v>78</v>
      </c>
      <c r="AA9" s="43" t="s">
        <v>79</v>
      </c>
      <c r="AB9" s="43" t="s">
        <v>80</v>
      </c>
      <c r="AC9" s="43" t="s">
        <v>81</v>
      </c>
      <c r="AD9" s="43" t="s">
        <v>82</v>
      </c>
      <c r="AE9" s="43">
        <v>31</v>
      </c>
      <c r="AF9" s="43">
        <v>32</v>
      </c>
    </row>
    <row r="10" spans="1:256">
      <c r="A10" s="43"/>
      <c r="B10" s="40" t="s">
        <v>83</v>
      </c>
      <c r="C10" s="40"/>
      <c r="D10" s="44">
        <f t="shared" ref="D10:V10" si="0">D12+D88+D119</f>
        <v>600709</v>
      </c>
      <c r="E10" s="44">
        <f t="shared" si="0"/>
        <v>588907</v>
      </c>
      <c r="F10" s="44">
        <f t="shared" si="0"/>
        <v>203009.147</v>
      </c>
      <c r="G10" s="44">
        <f t="shared" si="0"/>
        <v>203009.147</v>
      </c>
      <c r="H10" s="44">
        <f t="shared" si="0"/>
        <v>833.14700000000005</v>
      </c>
      <c r="I10" s="44">
        <f t="shared" si="0"/>
        <v>202176</v>
      </c>
      <c r="J10" s="44">
        <f t="shared" si="0"/>
        <v>0</v>
      </c>
      <c r="K10" s="44">
        <f t="shared" si="0"/>
        <v>0</v>
      </c>
      <c r="L10" s="44">
        <f t="shared" si="0"/>
        <v>0</v>
      </c>
      <c r="M10" s="44">
        <f t="shared" si="0"/>
        <v>202176</v>
      </c>
      <c r="N10" s="44">
        <f t="shared" si="0"/>
        <v>202176</v>
      </c>
      <c r="O10" s="44">
        <f t="shared" si="0"/>
        <v>0</v>
      </c>
      <c r="P10" s="44">
        <f t="shared" si="0"/>
        <v>48095.188000000002</v>
      </c>
      <c r="Q10" s="44">
        <f t="shared" si="0"/>
        <v>48095.188000000002</v>
      </c>
      <c r="R10" s="44">
        <f t="shared" si="0"/>
        <v>266.28100000000001</v>
      </c>
      <c r="S10" s="44">
        <f t="shared" si="0"/>
        <v>47828.906999999999</v>
      </c>
      <c r="T10" s="44">
        <f t="shared" si="0"/>
        <v>0</v>
      </c>
      <c r="U10" s="44">
        <f t="shared" si="0"/>
        <v>0</v>
      </c>
      <c r="V10" s="44">
        <f t="shared" si="0"/>
        <v>0</v>
      </c>
      <c r="W10" s="31">
        <f>N10/I10*100</f>
        <v>100</v>
      </c>
      <c r="X10" s="31"/>
      <c r="Y10" s="31">
        <f>Q10/G10*100</f>
        <v>23.69114333552665</v>
      </c>
      <c r="Z10" s="31">
        <f>+R10/H10*100</f>
        <v>31.960866449738162</v>
      </c>
      <c r="AA10" s="31">
        <f>S10/I10*100</f>
        <v>23.657064636752136</v>
      </c>
      <c r="AB10" s="31"/>
      <c r="AC10" s="31"/>
      <c r="AD10" s="31"/>
      <c r="AE10" s="31">
        <f>((I10-4500)/I10)*100</f>
        <v>97.774216524216527</v>
      </c>
      <c r="AF10" s="43"/>
      <c r="AH10" s="45"/>
    </row>
    <row r="11" spans="1:256">
      <c r="A11" s="43"/>
      <c r="B11" s="40" t="s">
        <v>84</v>
      </c>
      <c r="C11" s="40"/>
      <c r="D11" s="44"/>
      <c r="E11" s="44"/>
      <c r="F11" s="44"/>
      <c r="G11" s="44"/>
      <c r="H11" s="44"/>
      <c r="I11" s="44"/>
      <c r="J11" s="44"/>
      <c r="K11" s="44"/>
      <c r="L11" s="44"/>
      <c r="M11" s="31"/>
      <c r="N11" s="31"/>
      <c r="O11" s="31"/>
      <c r="P11" s="31"/>
      <c r="Q11" s="31"/>
      <c r="R11" s="31"/>
      <c r="S11" s="31"/>
      <c r="T11" s="31"/>
      <c r="U11" s="31"/>
      <c r="V11" s="31"/>
      <c r="W11" s="46"/>
      <c r="X11" s="46"/>
      <c r="Y11" s="46"/>
      <c r="Z11" s="46"/>
      <c r="AA11" s="46"/>
      <c r="AB11" s="46"/>
      <c r="AC11" s="46"/>
      <c r="AD11" s="46"/>
      <c r="AE11" s="46"/>
      <c r="AF11" s="43"/>
      <c r="AH11" s="45"/>
    </row>
    <row r="12" spans="1:256" ht="38.25">
      <c r="A12" s="40" t="s">
        <v>85</v>
      </c>
      <c r="B12" s="47" t="s">
        <v>86</v>
      </c>
      <c r="C12" s="47"/>
      <c r="D12" s="44">
        <f t="shared" ref="D12:V12" si="1">D13+D24+D32+D34+D67+D77</f>
        <v>291178</v>
      </c>
      <c r="E12" s="44">
        <f t="shared" si="1"/>
        <v>279376</v>
      </c>
      <c r="F12" s="44">
        <f t="shared" si="1"/>
        <v>118337</v>
      </c>
      <c r="G12" s="44">
        <f t="shared" si="1"/>
        <v>118337</v>
      </c>
      <c r="H12" s="44">
        <f t="shared" si="1"/>
        <v>0</v>
      </c>
      <c r="I12" s="44">
        <f t="shared" si="1"/>
        <v>118337</v>
      </c>
      <c r="J12" s="44">
        <f t="shared" si="1"/>
        <v>0</v>
      </c>
      <c r="K12" s="44">
        <f t="shared" si="1"/>
        <v>0</v>
      </c>
      <c r="L12" s="44">
        <f t="shared" si="1"/>
        <v>0</v>
      </c>
      <c r="M12" s="44">
        <f t="shared" si="1"/>
        <v>118337</v>
      </c>
      <c r="N12" s="44">
        <f t="shared" si="1"/>
        <v>118337</v>
      </c>
      <c r="O12" s="44">
        <f t="shared" si="1"/>
        <v>0</v>
      </c>
      <c r="P12" s="44">
        <f t="shared" si="1"/>
        <v>36648.909</v>
      </c>
      <c r="Q12" s="44">
        <f t="shared" si="1"/>
        <v>36648.909</v>
      </c>
      <c r="R12" s="44">
        <f t="shared" si="1"/>
        <v>0</v>
      </c>
      <c r="S12" s="44">
        <f t="shared" si="1"/>
        <v>36648.909</v>
      </c>
      <c r="T12" s="44">
        <f t="shared" si="1"/>
        <v>0</v>
      </c>
      <c r="U12" s="44">
        <f t="shared" si="1"/>
        <v>0</v>
      </c>
      <c r="V12" s="44">
        <f t="shared" si="1"/>
        <v>0</v>
      </c>
      <c r="W12" s="31">
        <f>N12/G12*100</f>
        <v>100</v>
      </c>
      <c r="X12" s="31"/>
      <c r="Y12" s="31">
        <f>Q12/G12*100</f>
        <v>30.969949381850135</v>
      </c>
      <c r="Z12" s="31"/>
      <c r="AA12" s="31">
        <f>S12/I12*100</f>
        <v>30.969949381850135</v>
      </c>
      <c r="AB12" s="31"/>
      <c r="AC12" s="31"/>
      <c r="AD12" s="31"/>
      <c r="AE12" s="31">
        <f>((F12-4500)/F12)*100</f>
        <v>96.197300928703626</v>
      </c>
      <c r="AF12" s="40"/>
      <c r="AG12" s="4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row>
    <row r="13" spans="1:256" ht="25.5">
      <c r="A13" s="49" t="s">
        <v>87</v>
      </c>
      <c r="B13" s="50" t="s">
        <v>88</v>
      </c>
      <c r="C13" s="50"/>
      <c r="D13" s="51">
        <f>D14+D18</f>
        <v>7247</v>
      </c>
      <c r="E13" s="51">
        <f t="shared" ref="E13:S13" si="2">E14+E18</f>
        <v>6885</v>
      </c>
      <c r="F13" s="51">
        <f t="shared" si="2"/>
        <v>3385</v>
      </c>
      <c r="G13" s="51">
        <f t="shared" si="2"/>
        <v>3385</v>
      </c>
      <c r="H13" s="51"/>
      <c r="I13" s="51">
        <f t="shared" si="2"/>
        <v>3385</v>
      </c>
      <c r="J13" s="51"/>
      <c r="K13" s="51"/>
      <c r="L13" s="51"/>
      <c r="M13" s="51">
        <f t="shared" si="2"/>
        <v>3385</v>
      </c>
      <c r="N13" s="51">
        <f t="shared" si="2"/>
        <v>3385</v>
      </c>
      <c r="O13" s="51"/>
      <c r="P13" s="51">
        <f t="shared" si="2"/>
        <v>1788.5319999999999</v>
      </c>
      <c r="Q13" s="51">
        <f t="shared" si="2"/>
        <v>1788.5319999999999</v>
      </c>
      <c r="R13" s="51"/>
      <c r="S13" s="51">
        <f t="shared" si="2"/>
        <v>1788.5319999999999</v>
      </c>
      <c r="T13" s="51"/>
      <c r="U13" s="51"/>
      <c r="V13" s="51"/>
      <c r="W13" s="31">
        <f>N13/G13*100</f>
        <v>100</v>
      </c>
      <c r="X13" s="31"/>
      <c r="Y13" s="31">
        <f>Q13/G13*100</f>
        <v>52.83698670605613</v>
      </c>
      <c r="Z13" s="31"/>
      <c r="AA13" s="31">
        <f>S13/I13*100</f>
        <v>52.83698670605613</v>
      </c>
      <c r="AB13" s="31"/>
      <c r="AC13" s="31"/>
      <c r="AD13" s="31"/>
      <c r="AE13" s="31">
        <v>100</v>
      </c>
      <c r="AF13" s="40"/>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row>
    <row r="14" spans="1:256">
      <c r="A14" s="49" t="s">
        <v>89</v>
      </c>
      <c r="B14" s="50" t="s">
        <v>90</v>
      </c>
      <c r="C14" s="50"/>
      <c r="D14" s="51"/>
      <c r="E14" s="51"/>
      <c r="F14" s="51"/>
      <c r="G14" s="51"/>
      <c r="H14" s="51"/>
      <c r="I14" s="51"/>
      <c r="J14" s="51"/>
      <c r="K14" s="51"/>
      <c r="L14" s="51"/>
      <c r="M14" s="31"/>
      <c r="N14" s="31"/>
      <c r="O14" s="31"/>
      <c r="P14" s="31"/>
      <c r="Q14" s="31"/>
      <c r="R14" s="31"/>
      <c r="S14" s="31"/>
      <c r="T14" s="31"/>
      <c r="U14" s="31"/>
      <c r="V14" s="31"/>
      <c r="W14" s="31"/>
      <c r="X14" s="31"/>
      <c r="Y14" s="31"/>
      <c r="Z14" s="31"/>
      <c r="AA14" s="31"/>
      <c r="AB14" s="31"/>
      <c r="AC14" s="31"/>
      <c r="AD14" s="31"/>
      <c r="AE14" s="31"/>
      <c r="AF14" s="40"/>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row>
    <row r="15" spans="1:256">
      <c r="A15" s="52" t="s">
        <v>91</v>
      </c>
      <c r="B15" s="50" t="s">
        <v>92</v>
      </c>
      <c r="C15" s="50"/>
      <c r="D15" s="51"/>
      <c r="E15" s="51"/>
      <c r="F15" s="51"/>
      <c r="G15" s="51"/>
      <c r="H15" s="51"/>
      <c r="I15" s="51"/>
      <c r="J15" s="51"/>
      <c r="K15" s="51"/>
      <c r="L15" s="51"/>
      <c r="M15" s="31"/>
      <c r="N15" s="31"/>
      <c r="O15" s="31"/>
      <c r="P15" s="31"/>
      <c r="Q15" s="31"/>
      <c r="R15" s="31"/>
      <c r="S15" s="31"/>
      <c r="T15" s="31"/>
      <c r="U15" s="31"/>
      <c r="V15" s="31"/>
      <c r="W15" s="31"/>
      <c r="X15" s="31"/>
      <c r="Y15" s="31"/>
      <c r="Z15" s="31"/>
      <c r="AA15" s="31"/>
      <c r="AB15" s="31"/>
      <c r="AC15" s="31"/>
      <c r="AD15" s="31"/>
      <c r="AE15" s="31"/>
      <c r="AF15" s="40"/>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row>
    <row r="16" spans="1:256">
      <c r="A16" s="53">
        <v>1</v>
      </c>
      <c r="B16" s="54" t="s">
        <v>93</v>
      </c>
      <c r="C16" s="54"/>
      <c r="D16" s="55"/>
      <c r="E16" s="55"/>
      <c r="F16" s="55"/>
      <c r="G16" s="55"/>
      <c r="H16" s="55"/>
      <c r="I16" s="55"/>
      <c r="J16" s="55"/>
      <c r="K16" s="55"/>
      <c r="L16" s="55"/>
      <c r="M16" s="32"/>
      <c r="N16" s="32"/>
      <c r="O16" s="32"/>
      <c r="P16" s="32"/>
      <c r="Q16" s="32"/>
      <c r="R16" s="32"/>
      <c r="S16" s="32"/>
      <c r="T16" s="32"/>
      <c r="U16" s="32"/>
      <c r="V16" s="32"/>
      <c r="W16" s="32"/>
      <c r="X16" s="32"/>
      <c r="Y16" s="32"/>
      <c r="Z16" s="32"/>
      <c r="AA16" s="32"/>
      <c r="AB16" s="32"/>
      <c r="AC16" s="32"/>
      <c r="AD16" s="32"/>
      <c r="AE16" s="32"/>
      <c r="AF16" s="56"/>
    </row>
    <row r="17" spans="1:256">
      <c r="A17" s="53">
        <v>2</v>
      </c>
      <c r="B17" s="54" t="s">
        <v>93</v>
      </c>
      <c r="C17" s="54"/>
      <c r="D17" s="55"/>
      <c r="E17" s="55"/>
      <c r="F17" s="55"/>
      <c r="G17" s="55"/>
      <c r="H17" s="55"/>
      <c r="I17" s="55"/>
      <c r="J17" s="55"/>
      <c r="K17" s="55"/>
      <c r="L17" s="55"/>
      <c r="M17" s="32"/>
      <c r="N17" s="32"/>
      <c r="O17" s="32"/>
      <c r="P17" s="32"/>
      <c r="Q17" s="32"/>
      <c r="R17" s="32"/>
      <c r="S17" s="32"/>
      <c r="T17" s="32"/>
      <c r="U17" s="32"/>
      <c r="V17" s="32"/>
      <c r="W17" s="32"/>
      <c r="X17" s="32"/>
      <c r="Y17" s="32"/>
      <c r="Z17" s="32"/>
      <c r="AA17" s="32"/>
      <c r="AB17" s="32"/>
      <c r="AC17" s="32"/>
      <c r="AD17" s="32"/>
      <c r="AE17" s="32"/>
      <c r="AF17" s="56"/>
    </row>
    <row r="18" spans="1:256">
      <c r="A18" s="57" t="s">
        <v>94</v>
      </c>
      <c r="B18" s="50" t="s">
        <v>95</v>
      </c>
      <c r="C18" s="50"/>
      <c r="D18" s="51">
        <f>D19+D22+D23</f>
        <v>7247</v>
      </c>
      <c r="E18" s="51">
        <f>E19+E22+E23</f>
        <v>6885</v>
      </c>
      <c r="F18" s="51">
        <f>F19+F22+F23</f>
        <v>3385</v>
      </c>
      <c r="G18" s="51">
        <f>G19+G22+G23</f>
        <v>3385</v>
      </c>
      <c r="H18" s="51"/>
      <c r="I18" s="51">
        <f>I19+I22+I23</f>
        <v>3385</v>
      </c>
      <c r="J18" s="51"/>
      <c r="K18" s="51"/>
      <c r="L18" s="51"/>
      <c r="M18" s="51">
        <f>M19+M22+M23</f>
        <v>3385</v>
      </c>
      <c r="N18" s="51">
        <f>N19+N22+N23</f>
        <v>3385</v>
      </c>
      <c r="O18" s="51"/>
      <c r="P18" s="51">
        <f>P19+P22+P23</f>
        <v>1788.5319999999999</v>
      </c>
      <c r="Q18" s="51">
        <f>Q19+Q22+Q23</f>
        <v>1788.5319999999999</v>
      </c>
      <c r="R18" s="51"/>
      <c r="S18" s="51">
        <f>S19+S22+S23</f>
        <v>1788.5319999999999</v>
      </c>
      <c r="T18" s="51"/>
      <c r="U18" s="51"/>
      <c r="V18" s="51"/>
      <c r="W18" s="31">
        <f>N18/G18*100</f>
        <v>100</v>
      </c>
      <c r="X18" s="31"/>
      <c r="Y18" s="31">
        <f>Q18/G18*100</f>
        <v>52.83698670605613</v>
      </c>
      <c r="Z18" s="31"/>
      <c r="AA18" s="31">
        <f>S18/I18*100</f>
        <v>52.83698670605613</v>
      </c>
      <c r="AB18" s="31"/>
      <c r="AC18" s="31"/>
      <c r="AD18" s="31"/>
      <c r="AE18" s="31">
        <v>100</v>
      </c>
      <c r="AF18" s="5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row>
    <row r="19" spans="1:256" ht="25.5">
      <c r="A19" s="52" t="s">
        <v>91</v>
      </c>
      <c r="B19" s="50" t="s">
        <v>96</v>
      </c>
      <c r="C19" s="59"/>
      <c r="D19" s="60">
        <f>D20+D21</f>
        <v>7247</v>
      </c>
      <c r="E19" s="60">
        <f>E20+E21</f>
        <v>6885</v>
      </c>
      <c r="F19" s="60">
        <f>F20+F21</f>
        <v>3385</v>
      </c>
      <c r="G19" s="60">
        <f>G20+G21</f>
        <v>3385</v>
      </c>
      <c r="H19" s="60"/>
      <c r="I19" s="60">
        <f>I20+I21</f>
        <v>3385</v>
      </c>
      <c r="J19" s="60"/>
      <c r="K19" s="60"/>
      <c r="L19" s="60"/>
      <c r="M19" s="60">
        <f>M20+M21</f>
        <v>3385</v>
      </c>
      <c r="N19" s="60">
        <f>N20+N21</f>
        <v>3385</v>
      </c>
      <c r="O19" s="60"/>
      <c r="P19" s="60">
        <f>P20+P21</f>
        <v>1788.5319999999999</v>
      </c>
      <c r="Q19" s="60">
        <f>Q20+Q21</f>
        <v>1788.5319999999999</v>
      </c>
      <c r="R19" s="60"/>
      <c r="S19" s="60">
        <f>S20+S21</f>
        <v>1788.5319999999999</v>
      </c>
      <c r="T19" s="60"/>
      <c r="U19" s="60"/>
      <c r="V19" s="60"/>
      <c r="W19" s="31">
        <f>N19/G19*100</f>
        <v>100</v>
      </c>
      <c r="X19" s="31"/>
      <c r="Y19" s="31">
        <f>Q19/G19*100</f>
        <v>52.83698670605613</v>
      </c>
      <c r="Z19" s="31"/>
      <c r="AA19" s="31">
        <f>S19/I19*100</f>
        <v>52.83698670605613</v>
      </c>
      <c r="AB19" s="31"/>
      <c r="AC19" s="31"/>
      <c r="AD19" s="31"/>
      <c r="AE19" s="31">
        <v>100</v>
      </c>
      <c r="AF19" s="40"/>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row>
    <row r="20" spans="1:256" ht="30">
      <c r="A20" s="53">
        <v>1</v>
      </c>
      <c r="B20" s="61" t="s">
        <v>97</v>
      </c>
      <c r="C20" s="62" t="s">
        <v>98</v>
      </c>
      <c r="D20" s="55">
        <v>2900</v>
      </c>
      <c r="E20" s="55">
        <v>2755</v>
      </c>
      <c r="F20" s="55">
        <f>G20+J20</f>
        <v>1755</v>
      </c>
      <c r="G20" s="55">
        <f>SUM(H20:I20)</f>
        <v>1755</v>
      </c>
      <c r="H20" s="55"/>
      <c r="I20" s="55">
        <v>1755</v>
      </c>
      <c r="J20" s="55"/>
      <c r="K20" s="55"/>
      <c r="L20" s="55"/>
      <c r="M20" s="32">
        <f>SUM(N20:O20)</f>
        <v>1755</v>
      </c>
      <c r="N20" s="32">
        <f>I20</f>
        <v>1755</v>
      </c>
      <c r="O20" s="32"/>
      <c r="P20" s="32">
        <f>Q20+T20</f>
        <v>1712.087</v>
      </c>
      <c r="Q20" s="32">
        <f>SUM(R20:S20)</f>
        <v>1712.087</v>
      </c>
      <c r="R20" s="32"/>
      <c r="S20" s="32">
        <v>1712.087</v>
      </c>
      <c r="T20" s="32"/>
      <c r="U20" s="32"/>
      <c r="V20" s="32"/>
      <c r="W20" s="32">
        <f>N20/G20*100</f>
        <v>100</v>
      </c>
      <c r="X20" s="32"/>
      <c r="Y20" s="32">
        <f>Q20/G20*100</f>
        <v>97.554814814814819</v>
      </c>
      <c r="Z20" s="32"/>
      <c r="AA20" s="32">
        <f>S20/I20*100</f>
        <v>97.554814814814819</v>
      </c>
      <c r="AB20" s="32"/>
      <c r="AC20" s="32"/>
      <c r="AD20" s="32"/>
      <c r="AE20" s="32">
        <v>100</v>
      </c>
      <c r="AF20" s="56"/>
    </row>
    <row r="21" spans="1:256" ht="30">
      <c r="A21" s="53">
        <v>2</v>
      </c>
      <c r="B21" s="61" t="s">
        <v>99</v>
      </c>
      <c r="C21" s="62" t="s">
        <v>100</v>
      </c>
      <c r="D21" s="55">
        <v>4347</v>
      </c>
      <c r="E21" s="55">
        <f>2500+1630</f>
        <v>4130</v>
      </c>
      <c r="F21" s="55">
        <f>G21+J21</f>
        <v>1630</v>
      </c>
      <c r="G21" s="55">
        <f>SUM(H21:I21)</f>
        <v>1630</v>
      </c>
      <c r="H21" s="55"/>
      <c r="I21" s="55">
        <v>1630</v>
      </c>
      <c r="J21" s="55"/>
      <c r="K21" s="55"/>
      <c r="L21" s="55"/>
      <c r="M21" s="32">
        <f>SUM(N21:O21)</f>
        <v>1630</v>
      </c>
      <c r="N21" s="32">
        <f>I21</f>
        <v>1630</v>
      </c>
      <c r="O21" s="32"/>
      <c r="P21" s="32">
        <f>Q21+T21</f>
        <v>76.444999999999993</v>
      </c>
      <c r="Q21" s="32">
        <f>SUM(R21:S21)</f>
        <v>76.444999999999993</v>
      </c>
      <c r="R21" s="32"/>
      <c r="S21" s="32">
        <v>76.444999999999993</v>
      </c>
      <c r="T21" s="32"/>
      <c r="U21" s="32"/>
      <c r="V21" s="32"/>
      <c r="W21" s="32">
        <f>N21/G21*100</f>
        <v>100</v>
      </c>
      <c r="X21" s="32"/>
      <c r="Y21" s="32">
        <f>Q21/G21*100</f>
        <v>4.6898773006134968</v>
      </c>
      <c r="Z21" s="32"/>
      <c r="AA21" s="32">
        <f>S21/I21*100</f>
        <v>4.6898773006134968</v>
      </c>
      <c r="AB21" s="32"/>
      <c r="AC21" s="32"/>
      <c r="AD21" s="32"/>
      <c r="AE21" s="32">
        <v>100</v>
      </c>
      <c r="AF21" s="56"/>
    </row>
    <row r="22" spans="1:256">
      <c r="A22" s="52" t="s">
        <v>101</v>
      </c>
      <c r="B22" s="50" t="s">
        <v>102</v>
      </c>
      <c r="C22" s="50"/>
      <c r="D22" s="51"/>
      <c r="E22" s="51"/>
      <c r="F22" s="51"/>
      <c r="G22" s="51"/>
      <c r="H22" s="51"/>
      <c r="I22" s="51"/>
      <c r="J22" s="51"/>
      <c r="K22" s="51"/>
      <c r="L22" s="51"/>
      <c r="M22" s="31"/>
      <c r="N22" s="31"/>
      <c r="O22" s="31"/>
      <c r="P22" s="31"/>
      <c r="Q22" s="31"/>
      <c r="R22" s="31"/>
      <c r="S22" s="31"/>
      <c r="T22" s="31"/>
      <c r="U22" s="31"/>
      <c r="V22" s="31"/>
      <c r="W22" s="31"/>
      <c r="X22" s="31"/>
      <c r="Y22" s="31"/>
      <c r="Z22" s="31"/>
      <c r="AA22" s="31"/>
      <c r="AB22" s="31"/>
      <c r="AC22" s="31"/>
      <c r="AD22" s="31"/>
      <c r="AE22" s="31"/>
      <c r="AF22" s="5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row>
    <row r="23" spans="1:256">
      <c r="A23" s="52" t="s">
        <v>103</v>
      </c>
      <c r="B23" s="50" t="s">
        <v>92</v>
      </c>
      <c r="C23" s="50"/>
      <c r="D23" s="51"/>
      <c r="E23" s="51"/>
      <c r="F23" s="51"/>
      <c r="G23" s="51"/>
      <c r="H23" s="51"/>
      <c r="I23" s="51"/>
      <c r="J23" s="51"/>
      <c r="K23" s="51"/>
      <c r="L23" s="51"/>
      <c r="M23" s="31"/>
      <c r="N23" s="31"/>
      <c r="O23" s="31"/>
      <c r="P23" s="31"/>
      <c r="Q23" s="31"/>
      <c r="R23" s="31"/>
      <c r="S23" s="31"/>
      <c r="T23" s="31"/>
      <c r="U23" s="31"/>
      <c r="V23" s="31"/>
      <c r="W23" s="31"/>
      <c r="X23" s="31"/>
      <c r="Y23" s="31"/>
      <c r="Z23" s="31"/>
      <c r="AA23" s="31"/>
      <c r="AB23" s="31"/>
      <c r="AC23" s="31"/>
      <c r="AD23" s="31"/>
      <c r="AE23" s="31"/>
      <c r="AF23" s="5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ht="25.5">
      <c r="A24" s="49" t="s">
        <v>104</v>
      </c>
      <c r="B24" s="50" t="s">
        <v>105</v>
      </c>
      <c r="C24" s="50"/>
      <c r="D24" s="51">
        <f>D25+D28</f>
        <v>8822</v>
      </c>
      <c r="E24" s="51">
        <f t="shared" ref="E24:N24" si="3">E25+E28</f>
        <v>8381</v>
      </c>
      <c r="F24" s="51">
        <f t="shared" si="3"/>
        <v>3000</v>
      </c>
      <c r="G24" s="51">
        <f t="shared" si="3"/>
        <v>3000</v>
      </c>
      <c r="H24" s="51"/>
      <c r="I24" s="51">
        <f t="shared" si="3"/>
        <v>3000</v>
      </c>
      <c r="J24" s="51"/>
      <c r="K24" s="51"/>
      <c r="L24" s="51"/>
      <c r="M24" s="51">
        <f t="shared" si="3"/>
        <v>3000</v>
      </c>
      <c r="N24" s="51">
        <f t="shared" si="3"/>
        <v>3000</v>
      </c>
      <c r="O24" s="51"/>
      <c r="P24" s="51"/>
      <c r="Q24" s="51"/>
      <c r="R24" s="51"/>
      <c r="S24" s="51"/>
      <c r="T24" s="51"/>
      <c r="U24" s="51"/>
      <c r="V24" s="51"/>
      <c r="W24" s="31">
        <f>N24/G24*100</f>
        <v>100</v>
      </c>
      <c r="X24" s="31"/>
      <c r="Y24" s="31">
        <f>Q24/G24*100</f>
        <v>0</v>
      </c>
      <c r="Z24" s="31"/>
      <c r="AA24" s="31">
        <f>S24/I24*100</f>
        <v>0</v>
      </c>
      <c r="AB24" s="31"/>
      <c r="AC24" s="31"/>
      <c r="AD24" s="31"/>
      <c r="AE24" s="31">
        <v>0</v>
      </c>
      <c r="AF24" s="63"/>
    </row>
    <row r="25" spans="1:256">
      <c r="A25" s="49" t="s">
        <v>89</v>
      </c>
      <c r="B25" s="50" t="s">
        <v>90</v>
      </c>
      <c r="C25" s="50"/>
      <c r="D25" s="51">
        <f>D26</f>
        <v>8822</v>
      </c>
      <c r="E25" s="51">
        <f t="shared" ref="E25:N26" si="4">E26</f>
        <v>8381</v>
      </c>
      <c r="F25" s="51">
        <f t="shared" si="4"/>
        <v>3000</v>
      </c>
      <c r="G25" s="51">
        <f t="shared" si="4"/>
        <v>3000</v>
      </c>
      <c r="H25" s="51"/>
      <c r="I25" s="51">
        <f t="shared" si="4"/>
        <v>3000</v>
      </c>
      <c r="J25" s="51"/>
      <c r="K25" s="51"/>
      <c r="L25" s="51"/>
      <c r="M25" s="51">
        <f t="shared" si="4"/>
        <v>3000</v>
      </c>
      <c r="N25" s="51">
        <f t="shared" si="4"/>
        <v>3000</v>
      </c>
      <c r="O25" s="51"/>
      <c r="P25" s="51"/>
      <c r="Q25" s="51"/>
      <c r="R25" s="51"/>
      <c r="S25" s="51"/>
      <c r="T25" s="51"/>
      <c r="U25" s="51"/>
      <c r="V25" s="51"/>
      <c r="W25" s="31">
        <f>N25/G25*100</f>
        <v>100</v>
      </c>
      <c r="X25" s="31"/>
      <c r="Y25" s="31">
        <f>Q25/G25*100</f>
        <v>0</v>
      </c>
      <c r="Z25" s="31"/>
      <c r="AA25" s="31">
        <f>S25/I25*100</f>
        <v>0</v>
      </c>
      <c r="AB25" s="31"/>
      <c r="AC25" s="31"/>
      <c r="AD25" s="31"/>
      <c r="AE25" s="31">
        <v>0</v>
      </c>
      <c r="AF25" s="40"/>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pans="1:256">
      <c r="A26" s="52" t="s">
        <v>101</v>
      </c>
      <c r="B26" s="50" t="s">
        <v>102</v>
      </c>
      <c r="C26" s="50"/>
      <c r="D26" s="51">
        <f>D27</f>
        <v>8822</v>
      </c>
      <c r="E26" s="51">
        <f t="shared" si="4"/>
        <v>8381</v>
      </c>
      <c r="F26" s="51">
        <f t="shared" si="4"/>
        <v>3000</v>
      </c>
      <c r="G26" s="51">
        <f t="shared" si="4"/>
        <v>3000</v>
      </c>
      <c r="H26" s="51"/>
      <c r="I26" s="51">
        <f t="shared" si="4"/>
        <v>3000</v>
      </c>
      <c r="J26" s="51"/>
      <c r="K26" s="51"/>
      <c r="L26" s="51"/>
      <c r="M26" s="51">
        <f t="shared" si="4"/>
        <v>3000</v>
      </c>
      <c r="N26" s="51">
        <f t="shared" si="4"/>
        <v>3000</v>
      </c>
      <c r="O26" s="51"/>
      <c r="P26" s="51"/>
      <c r="Q26" s="51"/>
      <c r="R26" s="51"/>
      <c r="S26" s="51"/>
      <c r="T26" s="51"/>
      <c r="U26" s="51"/>
      <c r="V26" s="51"/>
      <c r="W26" s="31">
        <f>N26/G26*100</f>
        <v>100</v>
      </c>
      <c r="X26" s="31"/>
      <c r="Y26" s="31">
        <f>Q26/G26*100</f>
        <v>0</v>
      </c>
      <c r="Z26" s="31"/>
      <c r="AA26" s="31">
        <f>S26/I26*100</f>
        <v>0</v>
      </c>
      <c r="AB26" s="31"/>
      <c r="AC26" s="31"/>
      <c r="AD26" s="31"/>
      <c r="AE26" s="31">
        <v>0</v>
      </c>
      <c r="AF26" s="40"/>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ht="38.25">
      <c r="A27" s="53">
        <v>1</v>
      </c>
      <c r="B27" s="64" t="s">
        <v>106</v>
      </c>
      <c r="C27" s="62" t="s">
        <v>107</v>
      </c>
      <c r="D27" s="55">
        <v>8822</v>
      </c>
      <c r="E27" s="55">
        <v>8381</v>
      </c>
      <c r="F27" s="55">
        <f>G27+J27</f>
        <v>3000</v>
      </c>
      <c r="G27" s="55">
        <f>SUM(H27:I27)</f>
        <v>3000</v>
      </c>
      <c r="H27" s="55"/>
      <c r="I27" s="55">
        <v>3000</v>
      </c>
      <c r="J27" s="55"/>
      <c r="K27" s="55"/>
      <c r="L27" s="55"/>
      <c r="M27" s="32">
        <f>SUM(N27:O27)</f>
        <v>3000</v>
      </c>
      <c r="N27" s="32">
        <v>3000</v>
      </c>
      <c r="O27" s="32"/>
      <c r="P27" s="32"/>
      <c r="Q27" s="32"/>
      <c r="R27" s="32"/>
      <c r="S27" s="32"/>
      <c r="T27" s="32"/>
      <c r="U27" s="32"/>
      <c r="V27" s="32"/>
      <c r="W27" s="32">
        <f>N27/G27*100</f>
        <v>100</v>
      </c>
      <c r="X27" s="32"/>
      <c r="Y27" s="32">
        <f>Q27/G27*100</f>
        <v>0</v>
      </c>
      <c r="Z27" s="32"/>
      <c r="AA27" s="32">
        <f>S27/I27*100</f>
        <v>0</v>
      </c>
      <c r="AB27" s="32"/>
      <c r="AC27" s="32"/>
      <c r="AD27" s="32"/>
      <c r="AE27" s="32">
        <v>0</v>
      </c>
      <c r="AF27" s="56" t="s">
        <v>108</v>
      </c>
    </row>
    <row r="28" spans="1:256">
      <c r="A28" s="57" t="s">
        <v>94</v>
      </c>
      <c r="B28" s="50" t="s">
        <v>95</v>
      </c>
      <c r="C28" s="50"/>
      <c r="D28" s="51"/>
      <c r="E28" s="51"/>
      <c r="F28" s="51"/>
      <c r="G28" s="51"/>
      <c r="H28" s="51"/>
      <c r="I28" s="51"/>
      <c r="J28" s="51"/>
      <c r="K28" s="51"/>
      <c r="L28" s="51"/>
      <c r="M28" s="31"/>
      <c r="N28" s="31"/>
      <c r="O28" s="31"/>
      <c r="P28" s="31"/>
      <c r="Q28" s="31"/>
      <c r="R28" s="31"/>
      <c r="S28" s="31"/>
      <c r="T28" s="31"/>
      <c r="U28" s="31"/>
      <c r="V28" s="31"/>
      <c r="W28" s="31"/>
      <c r="X28" s="31"/>
      <c r="Y28" s="31"/>
      <c r="Z28" s="31"/>
      <c r="AA28" s="31"/>
      <c r="AB28" s="31"/>
      <c r="AC28" s="31"/>
      <c r="AD28" s="31"/>
      <c r="AE28" s="31"/>
      <c r="AF28" s="5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row>
    <row r="29" spans="1:256" ht="25.5">
      <c r="A29" s="52" t="s">
        <v>91</v>
      </c>
      <c r="B29" s="50" t="s">
        <v>96</v>
      </c>
      <c r="C29" s="59"/>
      <c r="D29" s="60"/>
      <c r="E29" s="60"/>
      <c r="F29" s="51"/>
      <c r="G29" s="51"/>
      <c r="H29" s="51"/>
      <c r="I29" s="51"/>
      <c r="J29" s="51"/>
      <c r="K29" s="51"/>
      <c r="L29" s="51"/>
      <c r="M29" s="31"/>
      <c r="N29" s="31"/>
      <c r="O29" s="31"/>
      <c r="P29" s="31"/>
      <c r="Q29" s="31"/>
      <c r="R29" s="31"/>
      <c r="S29" s="31"/>
      <c r="T29" s="31"/>
      <c r="U29" s="31"/>
      <c r="V29" s="31"/>
      <c r="W29" s="31"/>
      <c r="X29" s="31"/>
      <c r="Y29" s="31"/>
      <c r="Z29" s="31"/>
      <c r="AA29" s="31"/>
      <c r="AB29" s="31"/>
      <c r="AC29" s="31"/>
      <c r="AD29" s="31"/>
      <c r="AE29" s="31"/>
      <c r="AF29" s="40"/>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row>
    <row r="30" spans="1:256">
      <c r="A30" s="52" t="s">
        <v>101</v>
      </c>
      <c r="B30" s="50" t="s">
        <v>102</v>
      </c>
      <c r="C30" s="50"/>
      <c r="D30" s="51"/>
      <c r="E30" s="51"/>
      <c r="F30" s="51"/>
      <c r="G30" s="51"/>
      <c r="H30" s="51"/>
      <c r="I30" s="51"/>
      <c r="J30" s="51"/>
      <c r="K30" s="51"/>
      <c r="L30" s="51"/>
      <c r="M30" s="31"/>
      <c r="N30" s="31"/>
      <c r="O30" s="31"/>
      <c r="P30" s="31"/>
      <c r="Q30" s="31"/>
      <c r="R30" s="31"/>
      <c r="S30" s="31"/>
      <c r="T30" s="31"/>
      <c r="U30" s="31"/>
      <c r="V30" s="31"/>
      <c r="W30" s="31"/>
      <c r="X30" s="31"/>
      <c r="Y30" s="31"/>
      <c r="Z30" s="31"/>
      <c r="AA30" s="31"/>
      <c r="AB30" s="31"/>
      <c r="AC30" s="31"/>
      <c r="AD30" s="31"/>
      <c r="AE30" s="31"/>
      <c r="AF30" s="5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row>
    <row r="31" spans="1:256">
      <c r="A31" s="65" t="s">
        <v>103</v>
      </c>
      <c r="B31" s="66" t="s">
        <v>92</v>
      </c>
      <c r="C31" s="66"/>
      <c r="D31" s="67"/>
      <c r="E31" s="67"/>
      <c r="F31" s="67"/>
      <c r="G31" s="67"/>
      <c r="H31" s="67"/>
      <c r="I31" s="67"/>
      <c r="J31" s="67"/>
      <c r="K31" s="67"/>
      <c r="L31" s="67"/>
      <c r="M31" s="33"/>
      <c r="N31" s="33"/>
      <c r="O31" s="33"/>
      <c r="P31" s="33"/>
      <c r="Q31" s="33"/>
      <c r="R31" s="33"/>
      <c r="S31" s="33"/>
      <c r="T31" s="33"/>
      <c r="U31" s="33"/>
      <c r="V31" s="33"/>
      <c r="W31" s="33"/>
      <c r="X31" s="33"/>
      <c r="Y31" s="33"/>
      <c r="Z31" s="33"/>
      <c r="AA31" s="33"/>
      <c r="AB31" s="33"/>
      <c r="AC31" s="33"/>
      <c r="AD31" s="33"/>
      <c r="AE31" s="33"/>
      <c r="AF31" s="6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row>
    <row r="32" spans="1:256" ht="38.25">
      <c r="A32" s="69" t="s">
        <v>109</v>
      </c>
      <c r="B32" s="50" t="s">
        <v>110</v>
      </c>
      <c r="C32" s="50"/>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c r="A33" s="71" t="s">
        <v>91</v>
      </c>
      <c r="B33" s="72" t="s">
        <v>92</v>
      </c>
      <c r="C33" s="72"/>
      <c r="D33" s="73"/>
      <c r="E33" s="73"/>
      <c r="F33" s="73"/>
      <c r="G33" s="73"/>
      <c r="H33" s="73"/>
      <c r="I33" s="73"/>
      <c r="J33" s="73"/>
      <c r="K33" s="73"/>
      <c r="L33" s="73"/>
      <c r="M33" s="34"/>
      <c r="N33" s="34"/>
      <c r="O33" s="34"/>
      <c r="P33" s="34"/>
      <c r="Q33" s="34"/>
      <c r="R33" s="34"/>
      <c r="S33" s="34"/>
      <c r="T33" s="34"/>
      <c r="U33" s="34"/>
      <c r="V33" s="34"/>
      <c r="W33" s="34"/>
      <c r="X33" s="34"/>
      <c r="Y33" s="34"/>
      <c r="Z33" s="34"/>
      <c r="AA33" s="34"/>
      <c r="AB33" s="34"/>
      <c r="AC33" s="34"/>
      <c r="AD33" s="34"/>
      <c r="AE33" s="34"/>
      <c r="AF33" s="74"/>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row>
    <row r="34" spans="1:256" ht="38.25">
      <c r="A34" s="49" t="s">
        <v>111</v>
      </c>
      <c r="B34" s="50" t="s">
        <v>112</v>
      </c>
      <c r="C34" s="50"/>
      <c r="D34" s="51">
        <f>D35+D50</f>
        <v>191481</v>
      </c>
      <c r="E34" s="51">
        <f t="shared" ref="E34:V34" si="5">E35+E50</f>
        <v>184664</v>
      </c>
      <c r="F34" s="51">
        <f t="shared" si="5"/>
        <v>73006</v>
      </c>
      <c r="G34" s="51">
        <f t="shared" si="5"/>
        <v>73006</v>
      </c>
      <c r="H34" s="51">
        <f t="shared" si="5"/>
        <v>0</v>
      </c>
      <c r="I34" s="51">
        <f t="shared" si="5"/>
        <v>73006</v>
      </c>
      <c r="J34" s="51">
        <f t="shared" si="5"/>
        <v>0</v>
      </c>
      <c r="K34" s="51">
        <f t="shared" si="5"/>
        <v>0</v>
      </c>
      <c r="L34" s="51">
        <f t="shared" si="5"/>
        <v>0</v>
      </c>
      <c r="M34" s="51">
        <f t="shared" si="5"/>
        <v>73006</v>
      </c>
      <c r="N34" s="51">
        <f t="shared" si="5"/>
        <v>73006</v>
      </c>
      <c r="O34" s="51">
        <f t="shared" si="5"/>
        <v>0</v>
      </c>
      <c r="P34" s="51">
        <f t="shared" si="5"/>
        <v>18864.474999999999</v>
      </c>
      <c r="Q34" s="51">
        <f t="shared" si="5"/>
        <v>18864.474999999999</v>
      </c>
      <c r="R34" s="51">
        <f t="shared" si="5"/>
        <v>0</v>
      </c>
      <c r="S34" s="51">
        <f t="shared" si="5"/>
        <v>18864.474999999999</v>
      </c>
      <c r="T34" s="51">
        <f t="shared" si="5"/>
        <v>0</v>
      </c>
      <c r="U34" s="51">
        <f t="shared" si="5"/>
        <v>0</v>
      </c>
      <c r="V34" s="51">
        <f t="shared" si="5"/>
        <v>0</v>
      </c>
      <c r="W34" s="31">
        <f t="shared" ref="W34:W65" si="6">N34/G34*100</f>
        <v>100</v>
      </c>
      <c r="X34" s="31"/>
      <c r="Y34" s="31">
        <f t="shared" ref="Y34:Y65" si="7">Q34/G34*100</f>
        <v>25.839622770731168</v>
      </c>
      <c r="Z34" s="31"/>
      <c r="AA34" s="31">
        <f t="shared" ref="AA34:AA65" si="8">S34/I34*100</f>
        <v>25.839622770731168</v>
      </c>
      <c r="AB34" s="31"/>
      <c r="AC34" s="31"/>
      <c r="AD34" s="31"/>
      <c r="AE34" s="31">
        <f>(((F34-1500)/F34)*100)</f>
        <v>97.945374352792925</v>
      </c>
      <c r="AF34" s="63"/>
    </row>
    <row r="35" spans="1:256" ht="25.5">
      <c r="A35" s="52" t="s">
        <v>91</v>
      </c>
      <c r="B35" s="50" t="s">
        <v>96</v>
      </c>
      <c r="C35" s="59"/>
      <c r="D35" s="60">
        <f>SUM(D36:D49)</f>
        <v>104531</v>
      </c>
      <c r="E35" s="60">
        <f t="shared" ref="E35:S35" si="9">SUM(E36:E49)</f>
        <v>99681</v>
      </c>
      <c r="F35" s="60">
        <f t="shared" si="9"/>
        <v>35402</v>
      </c>
      <c r="G35" s="60">
        <f t="shared" si="9"/>
        <v>35402</v>
      </c>
      <c r="H35" s="60"/>
      <c r="I35" s="60">
        <f t="shared" si="9"/>
        <v>35402</v>
      </c>
      <c r="J35" s="60"/>
      <c r="K35" s="60"/>
      <c r="L35" s="60"/>
      <c r="M35" s="60">
        <f t="shared" si="9"/>
        <v>35402</v>
      </c>
      <c r="N35" s="60">
        <f t="shared" si="9"/>
        <v>35402</v>
      </c>
      <c r="O35" s="60"/>
      <c r="P35" s="60">
        <f t="shared" si="9"/>
        <v>12587.452000000001</v>
      </c>
      <c r="Q35" s="60">
        <f t="shared" si="9"/>
        <v>12587.452000000001</v>
      </c>
      <c r="R35" s="60"/>
      <c r="S35" s="60">
        <f t="shared" si="9"/>
        <v>12587.452000000001</v>
      </c>
      <c r="T35" s="60"/>
      <c r="U35" s="60"/>
      <c r="V35" s="60"/>
      <c r="W35" s="31">
        <f t="shared" si="6"/>
        <v>100</v>
      </c>
      <c r="X35" s="31"/>
      <c r="Y35" s="31">
        <f t="shared" si="7"/>
        <v>35.555765211005031</v>
      </c>
      <c r="Z35" s="31"/>
      <c r="AA35" s="31">
        <f t="shared" si="8"/>
        <v>35.555765211005031</v>
      </c>
      <c r="AB35" s="31"/>
      <c r="AC35" s="31"/>
      <c r="AD35" s="31"/>
      <c r="AE35" s="31">
        <v>100</v>
      </c>
      <c r="AF35" s="40"/>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row>
    <row r="36" spans="1:256" ht="30">
      <c r="A36" s="53">
        <v>1</v>
      </c>
      <c r="B36" s="61" t="s">
        <v>113</v>
      </c>
      <c r="C36" s="62" t="s">
        <v>114</v>
      </c>
      <c r="D36" s="55">
        <v>13545</v>
      </c>
      <c r="E36" s="55">
        <v>12868</v>
      </c>
      <c r="F36" s="55">
        <f t="shared" ref="F36:F49" si="10">G36+J36</f>
        <v>5000</v>
      </c>
      <c r="G36" s="55">
        <f t="shared" ref="G36:G49" si="11">SUM(H36:I36)</f>
        <v>5000</v>
      </c>
      <c r="H36" s="55"/>
      <c r="I36" s="55">
        <v>5000</v>
      </c>
      <c r="J36" s="55"/>
      <c r="K36" s="55"/>
      <c r="L36" s="55"/>
      <c r="M36" s="32">
        <f t="shared" ref="M36:M49" si="12">SUM(N36:O36)</f>
        <v>5000</v>
      </c>
      <c r="N36" s="32">
        <f>I36</f>
        <v>5000</v>
      </c>
      <c r="O36" s="32"/>
      <c r="P36" s="32">
        <f t="shared" ref="P36:P49" si="13">Q36+T36</f>
        <v>838.54100000000005</v>
      </c>
      <c r="Q36" s="32">
        <f t="shared" ref="Q36:Q49" si="14">SUM(R36:S36)</f>
        <v>838.54100000000005</v>
      </c>
      <c r="R36" s="32"/>
      <c r="S36" s="32">
        <v>838.54100000000005</v>
      </c>
      <c r="T36" s="32"/>
      <c r="U36" s="32"/>
      <c r="V36" s="32"/>
      <c r="W36" s="32">
        <f t="shared" si="6"/>
        <v>100</v>
      </c>
      <c r="X36" s="32"/>
      <c r="Y36" s="32">
        <f t="shared" si="7"/>
        <v>16.770820000000001</v>
      </c>
      <c r="Z36" s="32"/>
      <c r="AA36" s="32">
        <f t="shared" si="8"/>
        <v>16.770820000000001</v>
      </c>
      <c r="AB36" s="32"/>
      <c r="AC36" s="32"/>
      <c r="AD36" s="32"/>
      <c r="AE36" s="32">
        <v>100</v>
      </c>
      <c r="AF36" s="56"/>
    </row>
    <row r="37" spans="1:256" ht="30">
      <c r="A37" s="53">
        <v>2</v>
      </c>
      <c r="B37" s="61" t="s">
        <v>115</v>
      </c>
      <c r="C37" s="62" t="s">
        <v>116</v>
      </c>
      <c r="D37" s="55">
        <v>14900</v>
      </c>
      <c r="E37" s="55">
        <v>14155</v>
      </c>
      <c r="F37" s="55">
        <f t="shared" si="10"/>
        <v>5000</v>
      </c>
      <c r="G37" s="55">
        <f t="shared" si="11"/>
        <v>5000</v>
      </c>
      <c r="H37" s="55"/>
      <c r="I37" s="55">
        <v>5000</v>
      </c>
      <c r="J37" s="55"/>
      <c r="K37" s="55"/>
      <c r="L37" s="55"/>
      <c r="M37" s="32">
        <f t="shared" si="12"/>
        <v>5000</v>
      </c>
      <c r="N37" s="32">
        <f>I37</f>
        <v>5000</v>
      </c>
      <c r="O37" s="32"/>
      <c r="P37" s="32">
        <f t="shared" si="13"/>
        <v>100</v>
      </c>
      <c r="Q37" s="32">
        <f t="shared" si="14"/>
        <v>100</v>
      </c>
      <c r="R37" s="32"/>
      <c r="S37" s="32">
        <v>100</v>
      </c>
      <c r="T37" s="32"/>
      <c r="U37" s="32"/>
      <c r="V37" s="32"/>
      <c r="W37" s="32">
        <f>N37/G37*100</f>
        <v>100</v>
      </c>
      <c r="X37" s="32"/>
      <c r="Y37" s="32">
        <f t="shared" si="7"/>
        <v>2</v>
      </c>
      <c r="Z37" s="32"/>
      <c r="AA37" s="32">
        <f t="shared" si="8"/>
        <v>2</v>
      </c>
      <c r="AB37" s="32"/>
      <c r="AC37" s="32"/>
      <c r="AD37" s="32"/>
      <c r="AE37" s="32">
        <v>100</v>
      </c>
      <c r="AF37" s="56"/>
    </row>
    <row r="38" spans="1:256" ht="30">
      <c r="A38" s="53">
        <v>3</v>
      </c>
      <c r="B38" s="61" t="s">
        <v>117</v>
      </c>
      <c r="C38" s="62" t="s">
        <v>118</v>
      </c>
      <c r="D38" s="55">
        <v>2600</v>
      </c>
      <c r="E38" s="55">
        <v>2600</v>
      </c>
      <c r="F38" s="55">
        <f t="shared" si="10"/>
        <v>915</v>
      </c>
      <c r="G38" s="55">
        <f t="shared" si="11"/>
        <v>915</v>
      </c>
      <c r="H38" s="55"/>
      <c r="I38" s="55">
        <v>915</v>
      </c>
      <c r="J38" s="55"/>
      <c r="K38" s="55"/>
      <c r="L38" s="55"/>
      <c r="M38" s="32">
        <f t="shared" si="12"/>
        <v>915</v>
      </c>
      <c r="N38" s="32">
        <f>I38</f>
        <v>915</v>
      </c>
      <c r="O38" s="32"/>
      <c r="P38" s="32">
        <f t="shared" si="13"/>
        <v>783.00199999999995</v>
      </c>
      <c r="Q38" s="32">
        <f t="shared" si="14"/>
        <v>783.00199999999995</v>
      </c>
      <c r="R38" s="32"/>
      <c r="S38" s="32">
        <v>783.00199999999995</v>
      </c>
      <c r="T38" s="32"/>
      <c r="U38" s="32"/>
      <c r="V38" s="32"/>
      <c r="W38" s="32">
        <f t="shared" si="6"/>
        <v>100</v>
      </c>
      <c r="X38" s="32"/>
      <c r="Y38" s="32">
        <f t="shared" si="7"/>
        <v>85.573989071038241</v>
      </c>
      <c r="Z38" s="32"/>
      <c r="AA38" s="32">
        <f t="shared" si="8"/>
        <v>85.573989071038241</v>
      </c>
      <c r="AB38" s="32"/>
      <c r="AC38" s="32"/>
      <c r="AD38" s="32"/>
      <c r="AE38" s="32">
        <v>100</v>
      </c>
      <c r="AF38" s="56"/>
    </row>
    <row r="39" spans="1:256" ht="30">
      <c r="A39" s="53">
        <v>4</v>
      </c>
      <c r="B39" s="61" t="s">
        <v>119</v>
      </c>
      <c r="C39" s="62" t="s">
        <v>120</v>
      </c>
      <c r="D39" s="55">
        <v>6000</v>
      </c>
      <c r="E39" s="55">
        <v>5700</v>
      </c>
      <c r="F39" s="55">
        <f t="shared" si="10"/>
        <v>700</v>
      </c>
      <c r="G39" s="55">
        <f t="shared" si="11"/>
        <v>700</v>
      </c>
      <c r="H39" s="55"/>
      <c r="I39" s="55">
        <v>700</v>
      </c>
      <c r="J39" s="55"/>
      <c r="K39" s="55"/>
      <c r="L39" s="55"/>
      <c r="M39" s="32">
        <f t="shared" si="12"/>
        <v>700</v>
      </c>
      <c r="N39" s="32">
        <f t="shared" ref="N39:N65" si="15">I39</f>
        <v>700</v>
      </c>
      <c r="O39" s="32"/>
      <c r="P39" s="32">
        <f t="shared" si="13"/>
        <v>559.94200000000001</v>
      </c>
      <c r="Q39" s="32">
        <f t="shared" si="14"/>
        <v>559.94200000000001</v>
      </c>
      <c r="R39" s="32"/>
      <c r="S39" s="32">
        <v>559.94200000000001</v>
      </c>
      <c r="T39" s="32"/>
      <c r="U39" s="32"/>
      <c r="V39" s="32"/>
      <c r="W39" s="32">
        <f t="shared" si="6"/>
        <v>100</v>
      </c>
      <c r="X39" s="32"/>
      <c r="Y39" s="32">
        <f t="shared" si="7"/>
        <v>79.991714285714295</v>
      </c>
      <c r="Z39" s="32"/>
      <c r="AA39" s="32">
        <f t="shared" si="8"/>
        <v>79.991714285714295</v>
      </c>
      <c r="AB39" s="32"/>
      <c r="AC39" s="32"/>
      <c r="AD39" s="32"/>
      <c r="AE39" s="32">
        <v>100</v>
      </c>
      <c r="AF39" s="56"/>
    </row>
    <row r="40" spans="1:256" ht="30">
      <c r="A40" s="53">
        <v>5</v>
      </c>
      <c r="B40" s="61" t="s">
        <v>121</v>
      </c>
      <c r="C40" s="62" t="s">
        <v>122</v>
      </c>
      <c r="D40" s="55">
        <v>6000</v>
      </c>
      <c r="E40" s="55">
        <v>5700</v>
      </c>
      <c r="F40" s="55">
        <f t="shared" si="10"/>
        <v>340</v>
      </c>
      <c r="G40" s="55">
        <f t="shared" si="11"/>
        <v>340</v>
      </c>
      <c r="H40" s="55"/>
      <c r="I40" s="55">
        <v>340</v>
      </c>
      <c r="J40" s="55"/>
      <c r="K40" s="55"/>
      <c r="L40" s="55"/>
      <c r="M40" s="32">
        <f t="shared" si="12"/>
        <v>340</v>
      </c>
      <c r="N40" s="32">
        <f t="shared" si="15"/>
        <v>340</v>
      </c>
      <c r="O40" s="32"/>
      <c r="P40" s="32">
        <f t="shared" si="13"/>
        <v>103.523</v>
      </c>
      <c r="Q40" s="32">
        <f t="shared" si="14"/>
        <v>103.523</v>
      </c>
      <c r="R40" s="32"/>
      <c r="S40" s="32">
        <v>103.523</v>
      </c>
      <c r="T40" s="32"/>
      <c r="U40" s="32"/>
      <c r="V40" s="32"/>
      <c r="W40" s="32">
        <f t="shared" si="6"/>
        <v>100</v>
      </c>
      <c r="X40" s="32"/>
      <c r="Y40" s="32">
        <f t="shared" si="7"/>
        <v>30.447941176470589</v>
      </c>
      <c r="Z40" s="32"/>
      <c r="AA40" s="32">
        <f t="shared" si="8"/>
        <v>30.447941176470589</v>
      </c>
      <c r="AB40" s="32"/>
      <c r="AC40" s="32"/>
      <c r="AD40" s="32"/>
      <c r="AE40" s="32">
        <v>100</v>
      </c>
      <c r="AF40" s="56"/>
    </row>
    <row r="41" spans="1:256" ht="30">
      <c r="A41" s="53">
        <v>6</v>
      </c>
      <c r="B41" s="61" t="s">
        <v>123</v>
      </c>
      <c r="C41" s="62" t="s">
        <v>124</v>
      </c>
      <c r="D41" s="55">
        <v>4000</v>
      </c>
      <c r="E41" s="55">
        <v>3800</v>
      </c>
      <c r="F41" s="55">
        <f t="shared" si="10"/>
        <v>770</v>
      </c>
      <c r="G41" s="55">
        <f t="shared" si="11"/>
        <v>770</v>
      </c>
      <c r="H41" s="55"/>
      <c r="I41" s="55">
        <v>770</v>
      </c>
      <c r="J41" s="55"/>
      <c r="K41" s="55"/>
      <c r="L41" s="55"/>
      <c r="M41" s="32">
        <f t="shared" si="12"/>
        <v>770</v>
      </c>
      <c r="N41" s="32">
        <f t="shared" si="15"/>
        <v>770</v>
      </c>
      <c r="O41" s="32"/>
      <c r="P41" s="32">
        <f t="shared" si="13"/>
        <v>723.64800000000002</v>
      </c>
      <c r="Q41" s="32">
        <f t="shared" si="14"/>
        <v>723.64800000000002</v>
      </c>
      <c r="R41" s="32"/>
      <c r="S41" s="32">
        <v>723.64800000000002</v>
      </c>
      <c r="T41" s="32"/>
      <c r="U41" s="32"/>
      <c r="V41" s="32"/>
      <c r="W41" s="32">
        <f t="shared" si="6"/>
        <v>100</v>
      </c>
      <c r="X41" s="32"/>
      <c r="Y41" s="32">
        <f t="shared" si="7"/>
        <v>93.98025974025974</v>
      </c>
      <c r="Z41" s="32"/>
      <c r="AA41" s="32">
        <f t="shared" si="8"/>
        <v>93.98025974025974</v>
      </c>
      <c r="AB41" s="32"/>
      <c r="AC41" s="32"/>
      <c r="AD41" s="32"/>
      <c r="AE41" s="32">
        <v>100</v>
      </c>
      <c r="AF41" s="56"/>
    </row>
    <row r="42" spans="1:256" ht="30">
      <c r="A42" s="53">
        <v>7</v>
      </c>
      <c r="B42" s="61" t="s">
        <v>125</v>
      </c>
      <c r="C42" s="62" t="s">
        <v>126</v>
      </c>
      <c r="D42" s="55">
        <v>5500</v>
      </c>
      <c r="E42" s="55">
        <v>5225</v>
      </c>
      <c r="F42" s="55">
        <f t="shared" si="10"/>
        <v>2390</v>
      </c>
      <c r="G42" s="55">
        <f t="shared" si="11"/>
        <v>2390</v>
      </c>
      <c r="H42" s="55"/>
      <c r="I42" s="55">
        <v>2390</v>
      </c>
      <c r="J42" s="55"/>
      <c r="K42" s="55"/>
      <c r="L42" s="55"/>
      <c r="M42" s="32">
        <f t="shared" si="12"/>
        <v>2390</v>
      </c>
      <c r="N42" s="32">
        <f t="shared" si="15"/>
        <v>2390</v>
      </c>
      <c r="O42" s="32"/>
      <c r="P42" s="32">
        <f t="shared" si="13"/>
        <v>2143.5790000000002</v>
      </c>
      <c r="Q42" s="32">
        <f t="shared" si="14"/>
        <v>2143.5790000000002</v>
      </c>
      <c r="R42" s="32"/>
      <c r="S42" s="32">
        <v>2143.5790000000002</v>
      </c>
      <c r="T42" s="32"/>
      <c r="U42" s="32"/>
      <c r="V42" s="32"/>
      <c r="W42" s="32">
        <f t="shared" si="6"/>
        <v>100</v>
      </c>
      <c r="X42" s="32"/>
      <c r="Y42" s="32">
        <f t="shared" si="7"/>
        <v>89.6894979079498</v>
      </c>
      <c r="Z42" s="32"/>
      <c r="AA42" s="32">
        <f t="shared" si="8"/>
        <v>89.6894979079498</v>
      </c>
      <c r="AB42" s="32"/>
      <c r="AC42" s="32"/>
      <c r="AD42" s="32"/>
      <c r="AE42" s="32">
        <v>100</v>
      </c>
      <c r="AF42" s="56"/>
    </row>
    <row r="43" spans="1:256" ht="30">
      <c r="A43" s="53">
        <v>8</v>
      </c>
      <c r="B43" s="61" t="s">
        <v>127</v>
      </c>
      <c r="C43" s="62" t="s">
        <v>128</v>
      </c>
      <c r="D43" s="55">
        <v>13000</v>
      </c>
      <c r="E43" s="55">
        <v>12350</v>
      </c>
      <c r="F43" s="55">
        <f t="shared" si="10"/>
        <v>6500</v>
      </c>
      <c r="G43" s="55">
        <f t="shared" si="11"/>
        <v>6500</v>
      </c>
      <c r="H43" s="55"/>
      <c r="I43" s="55">
        <v>6500</v>
      </c>
      <c r="J43" s="55"/>
      <c r="K43" s="55"/>
      <c r="L43" s="55"/>
      <c r="M43" s="32">
        <f t="shared" si="12"/>
        <v>6500</v>
      </c>
      <c r="N43" s="32">
        <f t="shared" si="15"/>
        <v>6500</v>
      </c>
      <c r="O43" s="32"/>
      <c r="P43" s="32">
        <f t="shared" si="13"/>
        <v>3168.7489999999998</v>
      </c>
      <c r="Q43" s="32">
        <f t="shared" si="14"/>
        <v>3168.7489999999998</v>
      </c>
      <c r="R43" s="32"/>
      <c r="S43" s="32">
        <v>3168.7489999999998</v>
      </c>
      <c r="T43" s="32"/>
      <c r="U43" s="32"/>
      <c r="V43" s="32"/>
      <c r="W43" s="32">
        <f t="shared" si="6"/>
        <v>100</v>
      </c>
      <c r="X43" s="32"/>
      <c r="Y43" s="32">
        <f t="shared" si="7"/>
        <v>48.749984615384612</v>
      </c>
      <c r="Z43" s="32"/>
      <c r="AA43" s="32">
        <f t="shared" si="8"/>
        <v>48.749984615384612</v>
      </c>
      <c r="AB43" s="32"/>
      <c r="AC43" s="32"/>
      <c r="AD43" s="32"/>
      <c r="AE43" s="32">
        <v>100</v>
      </c>
      <c r="AF43" s="56"/>
    </row>
    <row r="44" spans="1:256" ht="30">
      <c r="A44" s="53">
        <v>9</v>
      </c>
      <c r="B44" s="61" t="s">
        <v>129</v>
      </c>
      <c r="C44" s="62" t="s">
        <v>130</v>
      </c>
      <c r="D44" s="55">
        <v>10100</v>
      </c>
      <c r="E44" s="55">
        <v>9421</v>
      </c>
      <c r="F44" s="55">
        <f t="shared" si="10"/>
        <v>3000</v>
      </c>
      <c r="G44" s="55">
        <f t="shared" si="11"/>
        <v>3000</v>
      </c>
      <c r="H44" s="55"/>
      <c r="I44" s="55">
        <v>3000</v>
      </c>
      <c r="J44" s="55"/>
      <c r="K44" s="55"/>
      <c r="L44" s="55"/>
      <c r="M44" s="32">
        <f t="shared" si="12"/>
        <v>3000</v>
      </c>
      <c r="N44" s="32">
        <f t="shared" si="15"/>
        <v>3000</v>
      </c>
      <c r="O44" s="32"/>
      <c r="P44" s="32">
        <f t="shared" si="13"/>
        <v>80</v>
      </c>
      <c r="Q44" s="32">
        <f t="shared" si="14"/>
        <v>80</v>
      </c>
      <c r="R44" s="32"/>
      <c r="S44" s="32">
        <v>80</v>
      </c>
      <c r="T44" s="32"/>
      <c r="U44" s="32"/>
      <c r="V44" s="32"/>
      <c r="W44" s="32">
        <f t="shared" si="6"/>
        <v>100</v>
      </c>
      <c r="X44" s="32"/>
      <c r="Y44" s="32">
        <f t="shared" si="7"/>
        <v>2.666666666666667</v>
      </c>
      <c r="Z44" s="32"/>
      <c r="AA44" s="32">
        <f t="shared" si="8"/>
        <v>2.666666666666667</v>
      </c>
      <c r="AB44" s="32"/>
      <c r="AC44" s="32"/>
      <c r="AD44" s="32"/>
      <c r="AE44" s="32">
        <v>100</v>
      </c>
      <c r="AF44" s="56"/>
    </row>
    <row r="45" spans="1:256" ht="30">
      <c r="A45" s="53">
        <v>10</v>
      </c>
      <c r="B45" s="61" t="s">
        <v>131</v>
      </c>
      <c r="C45" s="62" t="s">
        <v>132</v>
      </c>
      <c r="D45" s="55">
        <v>14900</v>
      </c>
      <c r="E45" s="55">
        <v>14575</v>
      </c>
      <c r="F45" s="55">
        <f t="shared" si="10"/>
        <v>4000</v>
      </c>
      <c r="G45" s="55">
        <f t="shared" si="11"/>
        <v>4000</v>
      </c>
      <c r="H45" s="55"/>
      <c r="I45" s="55">
        <v>4000</v>
      </c>
      <c r="J45" s="55"/>
      <c r="K45" s="55"/>
      <c r="L45" s="55"/>
      <c r="M45" s="32">
        <f t="shared" si="12"/>
        <v>4000</v>
      </c>
      <c r="N45" s="32">
        <f t="shared" si="15"/>
        <v>4000</v>
      </c>
      <c r="O45" s="32"/>
      <c r="P45" s="32">
        <f t="shared" si="13"/>
        <v>1756.867</v>
      </c>
      <c r="Q45" s="32">
        <f t="shared" si="14"/>
        <v>1756.867</v>
      </c>
      <c r="R45" s="32"/>
      <c r="S45" s="32">
        <v>1756.867</v>
      </c>
      <c r="T45" s="32"/>
      <c r="U45" s="32"/>
      <c r="V45" s="32"/>
      <c r="W45" s="32">
        <f t="shared" si="6"/>
        <v>100</v>
      </c>
      <c r="X45" s="32"/>
      <c r="Y45" s="32">
        <f t="shared" si="7"/>
        <v>43.921675</v>
      </c>
      <c r="Z45" s="32"/>
      <c r="AA45" s="32">
        <f t="shared" si="8"/>
        <v>43.921675</v>
      </c>
      <c r="AB45" s="32"/>
      <c r="AC45" s="32"/>
      <c r="AD45" s="32"/>
      <c r="AE45" s="32">
        <v>100</v>
      </c>
      <c r="AF45" s="56"/>
    </row>
    <row r="46" spans="1:256" ht="30">
      <c r="A46" s="53">
        <v>11</v>
      </c>
      <c r="B46" s="61" t="s">
        <v>133</v>
      </c>
      <c r="C46" s="62" t="s">
        <v>134</v>
      </c>
      <c r="D46" s="55">
        <v>3200</v>
      </c>
      <c r="E46" s="55">
        <v>3040</v>
      </c>
      <c r="F46" s="55">
        <f t="shared" si="10"/>
        <v>1040</v>
      </c>
      <c r="G46" s="55">
        <f t="shared" si="11"/>
        <v>1040</v>
      </c>
      <c r="H46" s="55"/>
      <c r="I46" s="55">
        <v>1040</v>
      </c>
      <c r="J46" s="55"/>
      <c r="K46" s="55"/>
      <c r="L46" s="55"/>
      <c r="M46" s="32">
        <f t="shared" si="12"/>
        <v>1040</v>
      </c>
      <c r="N46" s="32">
        <f t="shared" si="15"/>
        <v>1040</v>
      </c>
      <c r="O46" s="32"/>
      <c r="P46" s="32">
        <f t="shared" si="13"/>
        <v>943.86900000000003</v>
      </c>
      <c r="Q46" s="32">
        <f t="shared" si="14"/>
        <v>943.86900000000003</v>
      </c>
      <c r="R46" s="32"/>
      <c r="S46" s="32">
        <v>943.86900000000003</v>
      </c>
      <c r="T46" s="32"/>
      <c r="U46" s="32"/>
      <c r="V46" s="32"/>
      <c r="W46" s="32">
        <f t="shared" si="6"/>
        <v>100</v>
      </c>
      <c r="X46" s="32"/>
      <c r="Y46" s="32">
        <f t="shared" si="7"/>
        <v>90.756634615384613</v>
      </c>
      <c r="Z46" s="32"/>
      <c r="AA46" s="32">
        <f t="shared" si="8"/>
        <v>90.756634615384613</v>
      </c>
      <c r="AB46" s="32"/>
      <c r="AC46" s="32"/>
      <c r="AD46" s="32"/>
      <c r="AE46" s="32">
        <v>100</v>
      </c>
      <c r="AF46" s="56"/>
    </row>
    <row r="47" spans="1:256" ht="30">
      <c r="A47" s="53">
        <v>12</v>
      </c>
      <c r="B47" s="61" t="s">
        <v>135</v>
      </c>
      <c r="C47" s="62" t="s">
        <v>136</v>
      </c>
      <c r="D47" s="55">
        <v>2500</v>
      </c>
      <c r="E47" s="55">
        <v>2375</v>
      </c>
      <c r="F47" s="55">
        <f t="shared" si="10"/>
        <v>1375</v>
      </c>
      <c r="G47" s="55">
        <f t="shared" si="11"/>
        <v>1375</v>
      </c>
      <c r="H47" s="55"/>
      <c r="I47" s="55">
        <v>1375</v>
      </c>
      <c r="J47" s="55"/>
      <c r="K47" s="55"/>
      <c r="L47" s="55"/>
      <c r="M47" s="32">
        <f t="shared" si="12"/>
        <v>1375</v>
      </c>
      <c r="N47" s="32">
        <f t="shared" si="15"/>
        <v>1375</v>
      </c>
      <c r="O47" s="32"/>
      <c r="P47" s="32">
        <f t="shared" si="13"/>
        <v>0</v>
      </c>
      <c r="Q47" s="32">
        <f t="shared" si="14"/>
        <v>0</v>
      </c>
      <c r="R47" s="32"/>
      <c r="S47" s="32"/>
      <c r="T47" s="32"/>
      <c r="U47" s="32"/>
      <c r="V47" s="32"/>
      <c r="W47" s="32">
        <f t="shared" si="6"/>
        <v>100</v>
      </c>
      <c r="X47" s="32"/>
      <c r="Y47" s="32">
        <f t="shared" si="7"/>
        <v>0</v>
      </c>
      <c r="Z47" s="32"/>
      <c r="AA47" s="32">
        <f t="shared" si="8"/>
        <v>0</v>
      </c>
      <c r="AB47" s="32"/>
      <c r="AC47" s="32"/>
      <c r="AD47" s="32"/>
      <c r="AE47" s="32">
        <v>100</v>
      </c>
      <c r="AF47" s="56"/>
    </row>
    <row r="48" spans="1:256" ht="30">
      <c r="A48" s="53">
        <v>13</v>
      </c>
      <c r="B48" s="61" t="s">
        <v>137</v>
      </c>
      <c r="C48" s="62" t="s">
        <v>138</v>
      </c>
      <c r="D48" s="55">
        <v>5000</v>
      </c>
      <c r="E48" s="55">
        <v>4750</v>
      </c>
      <c r="F48" s="55">
        <f t="shared" si="10"/>
        <v>2750</v>
      </c>
      <c r="G48" s="55">
        <f t="shared" si="11"/>
        <v>2750</v>
      </c>
      <c r="H48" s="55"/>
      <c r="I48" s="55">
        <v>2750</v>
      </c>
      <c r="J48" s="55"/>
      <c r="K48" s="55"/>
      <c r="L48" s="55"/>
      <c r="M48" s="32">
        <f t="shared" si="12"/>
        <v>2750</v>
      </c>
      <c r="N48" s="32">
        <f t="shared" si="15"/>
        <v>2750</v>
      </c>
      <c r="O48" s="32"/>
      <c r="P48" s="32">
        <f t="shared" si="13"/>
        <v>0</v>
      </c>
      <c r="Q48" s="32">
        <f t="shared" si="14"/>
        <v>0</v>
      </c>
      <c r="R48" s="32"/>
      <c r="S48" s="32"/>
      <c r="T48" s="32"/>
      <c r="U48" s="32"/>
      <c r="V48" s="32"/>
      <c r="W48" s="32">
        <f t="shared" si="6"/>
        <v>100</v>
      </c>
      <c r="X48" s="32"/>
      <c r="Y48" s="32">
        <f t="shared" si="7"/>
        <v>0</v>
      </c>
      <c r="Z48" s="32"/>
      <c r="AA48" s="32">
        <f t="shared" si="8"/>
        <v>0</v>
      </c>
      <c r="AB48" s="32"/>
      <c r="AC48" s="32"/>
      <c r="AD48" s="32"/>
      <c r="AE48" s="32">
        <v>100</v>
      </c>
      <c r="AF48" s="56"/>
    </row>
    <row r="49" spans="1:256" ht="30">
      <c r="A49" s="53">
        <v>14</v>
      </c>
      <c r="B49" s="61" t="s">
        <v>139</v>
      </c>
      <c r="C49" s="62" t="s">
        <v>140</v>
      </c>
      <c r="D49" s="55">
        <v>3286</v>
      </c>
      <c r="E49" s="55">
        <v>3122</v>
      </c>
      <c r="F49" s="55">
        <f t="shared" si="10"/>
        <v>1622</v>
      </c>
      <c r="G49" s="55">
        <f t="shared" si="11"/>
        <v>1622</v>
      </c>
      <c r="H49" s="55"/>
      <c r="I49" s="55">
        <v>1622</v>
      </c>
      <c r="J49" s="55"/>
      <c r="K49" s="55"/>
      <c r="L49" s="55"/>
      <c r="M49" s="32">
        <f t="shared" si="12"/>
        <v>1622</v>
      </c>
      <c r="N49" s="32">
        <f t="shared" si="15"/>
        <v>1622</v>
      </c>
      <c r="O49" s="32"/>
      <c r="P49" s="32">
        <f t="shared" si="13"/>
        <v>1385.732</v>
      </c>
      <c r="Q49" s="32">
        <f t="shared" si="14"/>
        <v>1385.732</v>
      </c>
      <c r="R49" s="32"/>
      <c r="S49" s="32">
        <v>1385.732</v>
      </c>
      <c r="T49" s="32"/>
      <c r="U49" s="32"/>
      <c r="V49" s="32"/>
      <c r="W49" s="32">
        <f t="shared" si="6"/>
        <v>100</v>
      </c>
      <c r="X49" s="32"/>
      <c r="Y49" s="32">
        <f t="shared" si="7"/>
        <v>85.433538840937118</v>
      </c>
      <c r="Z49" s="32"/>
      <c r="AA49" s="32">
        <f t="shared" si="8"/>
        <v>85.433538840937118</v>
      </c>
      <c r="AB49" s="32"/>
      <c r="AC49" s="32"/>
      <c r="AD49" s="32"/>
      <c r="AE49" s="32">
        <v>100</v>
      </c>
      <c r="AF49" s="56"/>
    </row>
    <row r="50" spans="1:256" ht="19.5" customHeight="1">
      <c r="A50" s="52" t="s">
        <v>101</v>
      </c>
      <c r="B50" s="50" t="s">
        <v>102</v>
      </c>
      <c r="C50" s="50"/>
      <c r="D50" s="51">
        <f>SUM(D51:D65)</f>
        <v>86950</v>
      </c>
      <c r="E50" s="51">
        <f t="shared" ref="E50:S50" si="16">SUM(E51:E65)</f>
        <v>84983</v>
      </c>
      <c r="F50" s="51">
        <f t="shared" si="16"/>
        <v>37604</v>
      </c>
      <c r="G50" s="51">
        <f t="shared" si="16"/>
        <v>37604</v>
      </c>
      <c r="H50" s="51"/>
      <c r="I50" s="51">
        <f t="shared" si="16"/>
        <v>37604</v>
      </c>
      <c r="J50" s="51"/>
      <c r="K50" s="51"/>
      <c r="L50" s="51"/>
      <c r="M50" s="51">
        <f t="shared" si="16"/>
        <v>37604</v>
      </c>
      <c r="N50" s="51">
        <f t="shared" si="16"/>
        <v>37604</v>
      </c>
      <c r="O50" s="51"/>
      <c r="P50" s="51">
        <f t="shared" si="16"/>
        <v>6277.0229999999992</v>
      </c>
      <c r="Q50" s="51">
        <f t="shared" si="16"/>
        <v>6277.0229999999992</v>
      </c>
      <c r="R50" s="51"/>
      <c r="S50" s="51">
        <f t="shared" si="16"/>
        <v>6277.0229999999992</v>
      </c>
      <c r="T50" s="51"/>
      <c r="U50" s="51"/>
      <c r="V50" s="51"/>
      <c r="W50" s="31">
        <f t="shared" si="6"/>
        <v>100</v>
      </c>
      <c r="X50" s="31"/>
      <c r="Y50" s="31">
        <f t="shared" si="7"/>
        <v>16.69243431549835</v>
      </c>
      <c r="Z50" s="31"/>
      <c r="AA50" s="31">
        <f t="shared" si="8"/>
        <v>16.69243431549835</v>
      </c>
      <c r="AB50" s="31"/>
      <c r="AC50" s="31"/>
      <c r="AD50" s="31"/>
      <c r="AE50" s="31">
        <f>((F50-1500)/M50)*100</f>
        <v>96.01106265290926</v>
      </c>
      <c r="AF50" s="58"/>
      <c r="AG50" s="38"/>
      <c r="AH50" s="75"/>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row>
    <row r="51" spans="1:256" ht="30">
      <c r="A51" s="53">
        <v>1</v>
      </c>
      <c r="B51" s="61" t="s">
        <v>141</v>
      </c>
      <c r="C51" s="62" t="s">
        <v>142</v>
      </c>
      <c r="D51" s="55">
        <v>32000</v>
      </c>
      <c r="E51" s="55">
        <v>32000</v>
      </c>
      <c r="F51" s="55">
        <f t="shared" ref="F51:F65" si="17">G51+J51</f>
        <v>10000</v>
      </c>
      <c r="G51" s="55">
        <f t="shared" ref="G51:G63" si="18">SUM(H51:I51)</f>
        <v>10000</v>
      </c>
      <c r="H51" s="55"/>
      <c r="I51" s="55">
        <v>10000</v>
      </c>
      <c r="J51" s="55"/>
      <c r="K51" s="55"/>
      <c r="L51" s="55"/>
      <c r="M51" s="32">
        <f t="shared" ref="M51:M65" si="19">SUM(N51:O51)</f>
        <v>10000</v>
      </c>
      <c r="N51" s="32">
        <f t="shared" si="15"/>
        <v>10000</v>
      </c>
      <c r="O51" s="32"/>
      <c r="P51" s="32">
        <f t="shared" ref="P51:P65" si="20">Q51+T51</f>
        <v>0</v>
      </c>
      <c r="Q51" s="32">
        <f t="shared" ref="Q51:Q65" si="21">SUM(R51:S51)</f>
        <v>0</v>
      </c>
      <c r="R51" s="32"/>
      <c r="S51" s="32">
        <v>0</v>
      </c>
      <c r="T51" s="32"/>
      <c r="U51" s="32"/>
      <c r="V51" s="32"/>
      <c r="W51" s="32">
        <f t="shared" si="6"/>
        <v>100</v>
      </c>
      <c r="X51" s="32"/>
      <c r="Y51" s="32">
        <f t="shared" si="7"/>
        <v>0</v>
      </c>
      <c r="Z51" s="32"/>
      <c r="AA51" s="32">
        <f t="shared" si="8"/>
        <v>0</v>
      </c>
      <c r="AB51" s="32"/>
      <c r="AC51" s="32"/>
      <c r="AD51" s="32"/>
      <c r="AE51" s="32">
        <v>100</v>
      </c>
      <c r="AF51" s="56"/>
    </row>
    <row r="52" spans="1:256" ht="30">
      <c r="A52" s="53">
        <v>2</v>
      </c>
      <c r="B52" s="61" t="s">
        <v>143</v>
      </c>
      <c r="C52" s="62" t="s">
        <v>144</v>
      </c>
      <c r="D52" s="55">
        <v>3300</v>
      </c>
      <c r="E52" s="55">
        <v>2850</v>
      </c>
      <c r="F52" s="55">
        <f t="shared" si="17"/>
        <v>2790</v>
      </c>
      <c r="G52" s="55">
        <f t="shared" si="18"/>
        <v>2790</v>
      </c>
      <c r="H52" s="55"/>
      <c r="I52" s="55">
        <v>2790</v>
      </c>
      <c r="J52" s="55"/>
      <c r="K52" s="55"/>
      <c r="L52" s="55"/>
      <c r="M52" s="32">
        <f t="shared" si="19"/>
        <v>2790</v>
      </c>
      <c r="N52" s="32">
        <f t="shared" si="15"/>
        <v>2790</v>
      </c>
      <c r="O52" s="32"/>
      <c r="P52" s="32">
        <f t="shared" si="20"/>
        <v>181.16900000000001</v>
      </c>
      <c r="Q52" s="32">
        <f t="shared" si="21"/>
        <v>181.16900000000001</v>
      </c>
      <c r="R52" s="32"/>
      <c r="S52" s="32">
        <v>181.16900000000001</v>
      </c>
      <c r="T52" s="32"/>
      <c r="U52" s="32"/>
      <c r="V52" s="32"/>
      <c r="W52" s="32">
        <f t="shared" si="6"/>
        <v>100</v>
      </c>
      <c r="X52" s="32"/>
      <c r="Y52" s="32">
        <f t="shared" si="7"/>
        <v>6.4935125448028677</v>
      </c>
      <c r="Z52" s="32"/>
      <c r="AA52" s="32">
        <f t="shared" si="8"/>
        <v>6.4935125448028677</v>
      </c>
      <c r="AB52" s="32"/>
      <c r="AC52" s="32"/>
      <c r="AD52" s="32"/>
      <c r="AE52" s="32">
        <v>100</v>
      </c>
      <c r="AF52" s="56"/>
      <c r="AH52" s="45"/>
    </row>
    <row r="53" spans="1:256" ht="30">
      <c r="A53" s="53">
        <v>3</v>
      </c>
      <c r="B53" s="61" t="s">
        <v>145</v>
      </c>
      <c r="C53" s="62" t="s">
        <v>146</v>
      </c>
      <c r="D53" s="55">
        <v>3600</v>
      </c>
      <c r="E53" s="55">
        <v>3420</v>
      </c>
      <c r="F53" s="55">
        <f t="shared" si="17"/>
        <v>1500</v>
      </c>
      <c r="G53" s="55">
        <f t="shared" si="18"/>
        <v>1500</v>
      </c>
      <c r="H53" s="55"/>
      <c r="I53" s="55">
        <v>1500</v>
      </c>
      <c r="J53" s="55"/>
      <c r="K53" s="55"/>
      <c r="L53" s="55"/>
      <c r="M53" s="32">
        <f t="shared" si="19"/>
        <v>1500</v>
      </c>
      <c r="N53" s="32">
        <f t="shared" si="15"/>
        <v>1500</v>
      </c>
      <c r="O53" s="32"/>
      <c r="P53" s="32">
        <f t="shared" si="20"/>
        <v>1124.9059999999999</v>
      </c>
      <c r="Q53" s="32">
        <f t="shared" si="21"/>
        <v>1124.9059999999999</v>
      </c>
      <c r="R53" s="32"/>
      <c r="S53" s="32">
        <v>1124.9059999999999</v>
      </c>
      <c r="T53" s="32"/>
      <c r="U53" s="32"/>
      <c r="V53" s="32"/>
      <c r="W53" s="32">
        <f t="shared" si="6"/>
        <v>100</v>
      </c>
      <c r="X53" s="32"/>
      <c r="Y53" s="32">
        <f t="shared" si="7"/>
        <v>74.993733333333338</v>
      </c>
      <c r="Z53" s="32"/>
      <c r="AA53" s="32">
        <f t="shared" si="8"/>
        <v>74.993733333333338</v>
      </c>
      <c r="AB53" s="32"/>
      <c r="AC53" s="32"/>
      <c r="AD53" s="32"/>
      <c r="AE53" s="32">
        <v>100</v>
      </c>
      <c r="AF53" s="56"/>
    </row>
    <row r="54" spans="1:256" ht="30">
      <c r="A54" s="53">
        <v>4</v>
      </c>
      <c r="B54" s="61" t="s">
        <v>147</v>
      </c>
      <c r="C54" s="62" t="s">
        <v>148</v>
      </c>
      <c r="D54" s="55">
        <v>1900</v>
      </c>
      <c r="E54" s="55">
        <v>1805</v>
      </c>
      <c r="F54" s="55">
        <f t="shared" si="17"/>
        <v>1769</v>
      </c>
      <c r="G54" s="55">
        <f t="shared" si="18"/>
        <v>1769</v>
      </c>
      <c r="H54" s="55"/>
      <c r="I54" s="55">
        <v>1769</v>
      </c>
      <c r="J54" s="55"/>
      <c r="K54" s="55"/>
      <c r="L54" s="55"/>
      <c r="M54" s="32">
        <f t="shared" si="19"/>
        <v>1769</v>
      </c>
      <c r="N54" s="32">
        <f t="shared" si="15"/>
        <v>1769</v>
      </c>
      <c r="O54" s="32"/>
      <c r="P54" s="32">
        <f t="shared" si="20"/>
        <v>0</v>
      </c>
      <c r="Q54" s="32">
        <f t="shared" si="21"/>
        <v>0</v>
      </c>
      <c r="R54" s="32"/>
      <c r="S54" s="32"/>
      <c r="T54" s="32"/>
      <c r="U54" s="32"/>
      <c r="V54" s="32"/>
      <c r="W54" s="32">
        <f t="shared" si="6"/>
        <v>100</v>
      </c>
      <c r="X54" s="32"/>
      <c r="Y54" s="32">
        <f t="shared" si="7"/>
        <v>0</v>
      </c>
      <c r="Z54" s="32"/>
      <c r="AA54" s="32">
        <f t="shared" si="8"/>
        <v>0</v>
      </c>
      <c r="AB54" s="32"/>
      <c r="AC54" s="32"/>
      <c r="AD54" s="32"/>
      <c r="AE54" s="32">
        <v>100</v>
      </c>
      <c r="AF54" s="56"/>
    </row>
    <row r="55" spans="1:256" ht="38.25">
      <c r="A55" s="53">
        <v>5</v>
      </c>
      <c r="B55" s="61" t="s">
        <v>149</v>
      </c>
      <c r="C55" s="62" t="s">
        <v>150</v>
      </c>
      <c r="D55" s="55">
        <v>3300</v>
      </c>
      <c r="E55" s="55">
        <v>3135</v>
      </c>
      <c r="F55" s="55">
        <f t="shared" si="17"/>
        <v>1500</v>
      </c>
      <c r="G55" s="55">
        <f t="shared" si="18"/>
        <v>1500</v>
      </c>
      <c r="H55" s="55"/>
      <c r="I55" s="55">
        <v>1500</v>
      </c>
      <c r="J55" s="55"/>
      <c r="K55" s="55"/>
      <c r="L55" s="55"/>
      <c r="M55" s="32">
        <f t="shared" si="19"/>
        <v>1500</v>
      </c>
      <c r="N55" s="32">
        <f t="shared" si="15"/>
        <v>1500</v>
      </c>
      <c r="O55" s="32"/>
      <c r="P55" s="32">
        <f t="shared" si="20"/>
        <v>0</v>
      </c>
      <c r="Q55" s="32">
        <f t="shared" si="21"/>
        <v>0</v>
      </c>
      <c r="R55" s="32"/>
      <c r="S55" s="32"/>
      <c r="T55" s="32"/>
      <c r="U55" s="32"/>
      <c r="V55" s="32"/>
      <c r="W55" s="32">
        <f t="shared" si="6"/>
        <v>100</v>
      </c>
      <c r="X55" s="32"/>
      <c r="Y55" s="32">
        <f t="shared" si="7"/>
        <v>0</v>
      </c>
      <c r="Z55" s="32"/>
      <c r="AA55" s="32">
        <f t="shared" si="8"/>
        <v>0</v>
      </c>
      <c r="AB55" s="32"/>
      <c r="AC55" s="32"/>
      <c r="AD55" s="32"/>
      <c r="AE55" s="32">
        <v>0</v>
      </c>
      <c r="AF55" s="56" t="s">
        <v>108</v>
      </c>
    </row>
    <row r="56" spans="1:256" ht="30">
      <c r="A56" s="53">
        <v>6</v>
      </c>
      <c r="B56" s="61" t="s">
        <v>151</v>
      </c>
      <c r="C56" s="62" t="s">
        <v>152</v>
      </c>
      <c r="D56" s="55">
        <v>7000</v>
      </c>
      <c r="E56" s="55">
        <v>6650</v>
      </c>
      <c r="F56" s="55">
        <f t="shared" si="17"/>
        <v>4205</v>
      </c>
      <c r="G56" s="55">
        <f t="shared" si="18"/>
        <v>4205</v>
      </c>
      <c r="H56" s="55"/>
      <c r="I56" s="55">
        <v>4205</v>
      </c>
      <c r="J56" s="55"/>
      <c r="K56" s="55"/>
      <c r="L56" s="55"/>
      <c r="M56" s="32">
        <f t="shared" si="19"/>
        <v>4205</v>
      </c>
      <c r="N56" s="32">
        <f t="shared" si="15"/>
        <v>4205</v>
      </c>
      <c r="O56" s="32"/>
      <c r="P56" s="32">
        <f t="shared" si="20"/>
        <v>1290.05</v>
      </c>
      <c r="Q56" s="32">
        <f t="shared" si="21"/>
        <v>1290.05</v>
      </c>
      <c r="R56" s="32"/>
      <c r="S56" s="32">
        <v>1290.05</v>
      </c>
      <c r="T56" s="32"/>
      <c r="U56" s="32"/>
      <c r="V56" s="32"/>
      <c r="W56" s="32">
        <f t="shared" si="6"/>
        <v>100</v>
      </c>
      <c r="X56" s="32"/>
      <c r="Y56" s="32">
        <f t="shared" si="7"/>
        <v>30.678953626634957</v>
      </c>
      <c r="Z56" s="32"/>
      <c r="AA56" s="32">
        <f t="shared" si="8"/>
        <v>30.678953626634957</v>
      </c>
      <c r="AB56" s="32"/>
      <c r="AC56" s="32"/>
      <c r="AD56" s="32"/>
      <c r="AE56" s="32">
        <v>100</v>
      </c>
      <c r="AF56" s="56"/>
    </row>
    <row r="57" spans="1:256" ht="30">
      <c r="A57" s="53">
        <v>7</v>
      </c>
      <c r="B57" s="61" t="s">
        <v>153</v>
      </c>
      <c r="C57" s="62" t="s">
        <v>154</v>
      </c>
      <c r="D57" s="55">
        <v>3200</v>
      </c>
      <c r="E57" s="55">
        <v>3040</v>
      </c>
      <c r="F57" s="55">
        <f t="shared" si="17"/>
        <v>1000</v>
      </c>
      <c r="G57" s="55">
        <f t="shared" si="18"/>
        <v>1000</v>
      </c>
      <c r="H57" s="55"/>
      <c r="I57" s="55">
        <v>1000</v>
      </c>
      <c r="J57" s="55"/>
      <c r="K57" s="55"/>
      <c r="L57" s="55"/>
      <c r="M57" s="32">
        <f t="shared" si="19"/>
        <v>1000</v>
      </c>
      <c r="N57" s="32">
        <f t="shared" si="15"/>
        <v>1000</v>
      </c>
      <c r="O57" s="32"/>
      <c r="P57" s="32">
        <f t="shared" si="20"/>
        <v>997.4</v>
      </c>
      <c r="Q57" s="32">
        <f t="shared" si="21"/>
        <v>997.4</v>
      </c>
      <c r="R57" s="32"/>
      <c r="S57" s="32">
        <v>997.4</v>
      </c>
      <c r="T57" s="32"/>
      <c r="U57" s="32"/>
      <c r="V57" s="32"/>
      <c r="W57" s="32">
        <f t="shared" si="6"/>
        <v>100</v>
      </c>
      <c r="X57" s="32"/>
      <c r="Y57" s="32">
        <f t="shared" si="7"/>
        <v>99.74</v>
      </c>
      <c r="Z57" s="32"/>
      <c r="AA57" s="32">
        <f t="shared" si="8"/>
        <v>99.74</v>
      </c>
      <c r="AB57" s="32"/>
      <c r="AC57" s="32"/>
      <c r="AD57" s="32"/>
      <c r="AE57" s="32">
        <v>100</v>
      </c>
      <c r="AF57" s="56"/>
    </row>
    <row r="58" spans="1:256" ht="30">
      <c r="A58" s="53">
        <v>8</v>
      </c>
      <c r="B58" s="61" t="s">
        <v>155</v>
      </c>
      <c r="C58" s="62" t="s">
        <v>156</v>
      </c>
      <c r="D58" s="55">
        <v>1100</v>
      </c>
      <c r="E58" s="55">
        <v>1045</v>
      </c>
      <c r="F58" s="55">
        <f t="shared" si="17"/>
        <v>1000</v>
      </c>
      <c r="G58" s="55">
        <f t="shared" si="18"/>
        <v>1000</v>
      </c>
      <c r="H58" s="55"/>
      <c r="I58" s="55">
        <v>1000</v>
      </c>
      <c r="J58" s="55"/>
      <c r="K58" s="55"/>
      <c r="L58" s="55"/>
      <c r="M58" s="32">
        <f t="shared" si="19"/>
        <v>1000</v>
      </c>
      <c r="N58" s="32">
        <f t="shared" si="15"/>
        <v>1000</v>
      </c>
      <c r="O58" s="32"/>
      <c r="P58" s="32">
        <f t="shared" si="20"/>
        <v>0</v>
      </c>
      <c r="Q58" s="32">
        <f t="shared" si="21"/>
        <v>0</v>
      </c>
      <c r="R58" s="32"/>
      <c r="S58" s="32"/>
      <c r="T58" s="32"/>
      <c r="U58" s="32"/>
      <c r="V58" s="32"/>
      <c r="W58" s="32">
        <f t="shared" si="6"/>
        <v>100</v>
      </c>
      <c r="X58" s="32"/>
      <c r="Y58" s="32">
        <f t="shared" si="7"/>
        <v>0</v>
      </c>
      <c r="Z58" s="32"/>
      <c r="AA58" s="32">
        <f t="shared" si="8"/>
        <v>0</v>
      </c>
      <c r="AB58" s="32"/>
      <c r="AC58" s="32"/>
      <c r="AD58" s="32"/>
      <c r="AE58" s="32">
        <v>100</v>
      </c>
      <c r="AF58" s="56"/>
    </row>
    <row r="59" spans="1:256" ht="30">
      <c r="A59" s="53">
        <v>9</v>
      </c>
      <c r="B59" s="61" t="s">
        <v>157</v>
      </c>
      <c r="C59" s="62" t="s">
        <v>158</v>
      </c>
      <c r="D59" s="55">
        <v>3600</v>
      </c>
      <c r="E59" s="55">
        <v>3420</v>
      </c>
      <c r="F59" s="55">
        <f t="shared" si="17"/>
        <v>2040</v>
      </c>
      <c r="G59" s="55">
        <f t="shared" si="18"/>
        <v>2040</v>
      </c>
      <c r="H59" s="55"/>
      <c r="I59" s="55">
        <v>2040</v>
      </c>
      <c r="J59" s="55"/>
      <c r="K59" s="55"/>
      <c r="L59" s="55"/>
      <c r="M59" s="32">
        <f t="shared" si="19"/>
        <v>2040</v>
      </c>
      <c r="N59" s="32">
        <f t="shared" si="15"/>
        <v>2040</v>
      </c>
      <c r="O59" s="32"/>
      <c r="P59" s="32">
        <f t="shared" si="20"/>
        <v>997.61599999999999</v>
      </c>
      <c r="Q59" s="32">
        <f t="shared" si="21"/>
        <v>997.61599999999999</v>
      </c>
      <c r="R59" s="32"/>
      <c r="S59" s="32">
        <v>997.61599999999999</v>
      </c>
      <c r="T59" s="32"/>
      <c r="U59" s="32"/>
      <c r="V59" s="32"/>
      <c r="W59" s="32">
        <f t="shared" si="6"/>
        <v>100</v>
      </c>
      <c r="X59" s="32"/>
      <c r="Y59" s="32">
        <f t="shared" si="7"/>
        <v>48.902745098039212</v>
      </c>
      <c r="Z59" s="32"/>
      <c r="AA59" s="32">
        <f t="shared" si="8"/>
        <v>48.902745098039212</v>
      </c>
      <c r="AB59" s="32"/>
      <c r="AC59" s="32"/>
      <c r="AD59" s="32"/>
      <c r="AE59" s="32">
        <v>100</v>
      </c>
      <c r="AF59" s="56"/>
    </row>
    <row r="60" spans="1:256" ht="30">
      <c r="A60" s="53">
        <v>10</v>
      </c>
      <c r="B60" s="61" t="s">
        <v>159</v>
      </c>
      <c r="C60" s="62" t="s">
        <v>160</v>
      </c>
      <c r="D60" s="55">
        <v>3000</v>
      </c>
      <c r="E60" s="55">
        <v>2850</v>
      </c>
      <c r="F60" s="55">
        <f t="shared" si="17"/>
        <v>1500</v>
      </c>
      <c r="G60" s="55">
        <f t="shared" si="18"/>
        <v>1500</v>
      </c>
      <c r="H60" s="55"/>
      <c r="I60" s="55">
        <v>1500</v>
      </c>
      <c r="J60" s="55"/>
      <c r="K60" s="55"/>
      <c r="L60" s="55"/>
      <c r="M60" s="32">
        <f t="shared" si="19"/>
        <v>1500</v>
      </c>
      <c r="N60" s="32">
        <f t="shared" si="15"/>
        <v>1500</v>
      </c>
      <c r="O60" s="32"/>
      <c r="P60" s="32">
        <f t="shared" si="20"/>
        <v>899.41800000000001</v>
      </c>
      <c r="Q60" s="32">
        <f t="shared" si="21"/>
        <v>899.41800000000001</v>
      </c>
      <c r="R60" s="32"/>
      <c r="S60" s="32">
        <v>899.41800000000001</v>
      </c>
      <c r="T60" s="32"/>
      <c r="U60" s="32"/>
      <c r="V60" s="32"/>
      <c r="W60" s="32">
        <f t="shared" si="6"/>
        <v>100</v>
      </c>
      <c r="X60" s="32"/>
      <c r="Y60" s="32">
        <f t="shared" si="7"/>
        <v>59.961200000000005</v>
      </c>
      <c r="Z60" s="32"/>
      <c r="AA60" s="32">
        <f t="shared" si="8"/>
        <v>59.961200000000005</v>
      </c>
      <c r="AB60" s="32"/>
      <c r="AC60" s="32"/>
      <c r="AD60" s="32"/>
      <c r="AE60" s="32">
        <v>100</v>
      </c>
      <c r="AF60" s="56"/>
    </row>
    <row r="61" spans="1:256" ht="30">
      <c r="A61" s="53">
        <v>11</v>
      </c>
      <c r="B61" s="61" t="s">
        <v>161</v>
      </c>
      <c r="C61" s="62" t="s">
        <v>162</v>
      </c>
      <c r="D61" s="55">
        <v>2900</v>
      </c>
      <c r="E61" s="55">
        <v>2900</v>
      </c>
      <c r="F61" s="55">
        <f t="shared" si="17"/>
        <v>1500</v>
      </c>
      <c r="G61" s="55">
        <f t="shared" si="18"/>
        <v>1500</v>
      </c>
      <c r="H61" s="55"/>
      <c r="I61" s="55">
        <v>1500</v>
      </c>
      <c r="J61" s="55"/>
      <c r="K61" s="55"/>
      <c r="L61" s="55"/>
      <c r="M61" s="32">
        <f t="shared" si="19"/>
        <v>1500</v>
      </c>
      <c r="N61" s="32">
        <f t="shared" si="15"/>
        <v>1500</v>
      </c>
      <c r="O61" s="32"/>
      <c r="P61" s="32">
        <f t="shared" si="20"/>
        <v>0</v>
      </c>
      <c r="Q61" s="32">
        <f t="shared" si="21"/>
        <v>0</v>
      </c>
      <c r="R61" s="32"/>
      <c r="S61" s="32"/>
      <c r="T61" s="32"/>
      <c r="U61" s="32"/>
      <c r="V61" s="32"/>
      <c r="W61" s="32">
        <f t="shared" si="6"/>
        <v>100</v>
      </c>
      <c r="X61" s="32"/>
      <c r="Y61" s="32">
        <f t="shared" si="7"/>
        <v>0</v>
      </c>
      <c r="Z61" s="32"/>
      <c r="AA61" s="32">
        <f t="shared" si="8"/>
        <v>0</v>
      </c>
      <c r="AB61" s="32"/>
      <c r="AC61" s="32"/>
      <c r="AD61" s="32"/>
      <c r="AE61" s="32">
        <v>100</v>
      </c>
      <c r="AF61" s="56"/>
    </row>
    <row r="62" spans="1:256" ht="30">
      <c r="A62" s="53">
        <v>12</v>
      </c>
      <c r="B62" s="61" t="s">
        <v>163</v>
      </c>
      <c r="C62" s="62" t="s">
        <v>164</v>
      </c>
      <c r="D62" s="55">
        <v>3500</v>
      </c>
      <c r="E62" s="55">
        <v>3500</v>
      </c>
      <c r="F62" s="55">
        <f t="shared" si="17"/>
        <v>1500</v>
      </c>
      <c r="G62" s="55">
        <f t="shared" si="18"/>
        <v>1500</v>
      </c>
      <c r="H62" s="55"/>
      <c r="I62" s="55">
        <v>1500</v>
      </c>
      <c r="J62" s="55"/>
      <c r="K62" s="55"/>
      <c r="L62" s="55"/>
      <c r="M62" s="32">
        <f t="shared" si="19"/>
        <v>1500</v>
      </c>
      <c r="N62" s="32">
        <f t="shared" si="15"/>
        <v>1500</v>
      </c>
      <c r="O62" s="32"/>
      <c r="P62" s="32">
        <f t="shared" si="20"/>
        <v>0</v>
      </c>
      <c r="Q62" s="32">
        <f t="shared" si="21"/>
        <v>0</v>
      </c>
      <c r="R62" s="32"/>
      <c r="S62" s="32"/>
      <c r="T62" s="32"/>
      <c r="U62" s="32"/>
      <c r="V62" s="32"/>
      <c r="W62" s="32">
        <f t="shared" si="6"/>
        <v>100</v>
      </c>
      <c r="X62" s="32"/>
      <c r="Y62" s="32">
        <f t="shared" si="7"/>
        <v>0</v>
      </c>
      <c r="Z62" s="32"/>
      <c r="AA62" s="32">
        <f t="shared" si="8"/>
        <v>0</v>
      </c>
      <c r="AB62" s="32"/>
      <c r="AC62" s="32"/>
      <c r="AD62" s="32"/>
      <c r="AE62" s="32">
        <v>100</v>
      </c>
      <c r="AF62" s="56"/>
    </row>
    <row r="63" spans="1:256" ht="30">
      <c r="A63" s="53">
        <v>13</v>
      </c>
      <c r="B63" s="61" t="s">
        <v>165</v>
      </c>
      <c r="C63" s="62" t="s">
        <v>166</v>
      </c>
      <c r="D63" s="55">
        <v>14900</v>
      </c>
      <c r="E63" s="55">
        <v>14900</v>
      </c>
      <c r="F63" s="55">
        <f t="shared" si="17"/>
        <v>5000</v>
      </c>
      <c r="G63" s="55">
        <f t="shared" si="18"/>
        <v>5000</v>
      </c>
      <c r="H63" s="55"/>
      <c r="I63" s="55">
        <v>5000</v>
      </c>
      <c r="J63" s="55"/>
      <c r="K63" s="55"/>
      <c r="L63" s="55"/>
      <c r="M63" s="32">
        <f t="shared" si="19"/>
        <v>5000</v>
      </c>
      <c r="N63" s="32">
        <f t="shared" si="15"/>
        <v>5000</v>
      </c>
      <c r="O63" s="32"/>
      <c r="P63" s="32">
        <f t="shared" si="20"/>
        <v>786.46400000000006</v>
      </c>
      <c r="Q63" s="32">
        <f t="shared" si="21"/>
        <v>786.46400000000006</v>
      </c>
      <c r="R63" s="32"/>
      <c r="S63" s="32">
        <v>786.46400000000006</v>
      </c>
      <c r="T63" s="32"/>
      <c r="U63" s="32"/>
      <c r="V63" s="32"/>
      <c r="W63" s="32">
        <f t="shared" si="6"/>
        <v>100</v>
      </c>
      <c r="X63" s="32"/>
      <c r="Y63" s="32">
        <f t="shared" si="7"/>
        <v>15.729280000000001</v>
      </c>
      <c r="Z63" s="32"/>
      <c r="AA63" s="32">
        <f t="shared" si="8"/>
        <v>15.729280000000001</v>
      </c>
      <c r="AB63" s="32"/>
      <c r="AC63" s="32"/>
      <c r="AD63" s="32"/>
      <c r="AE63" s="32">
        <v>100</v>
      </c>
      <c r="AF63" s="56"/>
    </row>
    <row r="64" spans="1:256" ht="30">
      <c r="A64" s="53">
        <v>14</v>
      </c>
      <c r="B64" s="61" t="s">
        <v>167</v>
      </c>
      <c r="C64" s="62" t="s">
        <v>168</v>
      </c>
      <c r="D64" s="55">
        <v>2200</v>
      </c>
      <c r="E64" s="55">
        <v>2090</v>
      </c>
      <c r="F64" s="55">
        <f t="shared" si="17"/>
        <v>1000</v>
      </c>
      <c r="G64" s="55">
        <f>SUM(H64:I64)</f>
        <v>1000</v>
      </c>
      <c r="H64" s="55"/>
      <c r="I64" s="55">
        <v>1000</v>
      </c>
      <c r="J64" s="55"/>
      <c r="K64" s="55"/>
      <c r="L64" s="55"/>
      <c r="M64" s="32">
        <f t="shared" si="19"/>
        <v>1000</v>
      </c>
      <c r="N64" s="32">
        <f t="shared" si="15"/>
        <v>1000</v>
      </c>
      <c r="O64" s="32"/>
      <c r="P64" s="32">
        <f t="shared" si="20"/>
        <v>0</v>
      </c>
      <c r="Q64" s="32">
        <f t="shared" si="21"/>
        <v>0</v>
      </c>
      <c r="R64" s="32"/>
      <c r="S64" s="32">
        <v>0</v>
      </c>
      <c r="T64" s="32"/>
      <c r="U64" s="32"/>
      <c r="V64" s="32"/>
      <c r="W64" s="32">
        <f t="shared" si="6"/>
        <v>100</v>
      </c>
      <c r="X64" s="32"/>
      <c r="Y64" s="32">
        <f t="shared" si="7"/>
        <v>0</v>
      </c>
      <c r="Z64" s="32"/>
      <c r="AA64" s="32">
        <f t="shared" si="8"/>
        <v>0</v>
      </c>
      <c r="AB64" s="32"/>
      <c r="AC64" s="32"/>
      <c r="AD64" s="32"/>
      <c r="AE64" s="32">
        <v>100</v>
      </c>
      <c r="AF64" s="56"/>
    </row>
    <row r="65" spans="1:256" ht="30">
      <c r="A65" s="53">
        <v>15</v>
      </c>
      <c r="B65" s="61" t="s">
        <v>169</v>
      </c>
      <c r="C65" s="62" t="s">
        <v>170</v>
      </c>
      <c r="D65" s="55">
        <v>1450</v>
      </c>
      <c r="E65" s="55">
        <v>1378</v>
      </c>
      <c r="F65" s="55">
        <f t="shared" si="17"/>
        <v>1300</v>
      </c>
      <c r="G65" s="55">
        <f>SUM(H65:I65)</f>
        <v>1300</v>
      </c>
      <c r="H65" s="55"/>
      <c r="I65" s="55">
        <v>1300</v>
      </c>
      <c r="J65" s="55"/>
      <c r="K65" s="55"/>
      <c r="L65" s="55"/>
      <c r="M65" s="32">
        <f t="shared" si="19"/>
        <v>1300</v>
      </c>
      <c r="N65" s="32">
        <f t="shared" si="15"/>
        <v>1300</v>
      </c>
      <c r="O65" s="32"/>
      <c r="P65" s="32">
        <f t="shared" si="20"/>
        <v>0</v>
      </c>
      <c r="Q65" s="32">
        <f t="shared" si="21"/>
        <v>0</v>
      </c>
      <c r="R65" s="32"/>
      <c r="S65" s="32">
        <v>0</v>
      </c>
      <c r="T65" s="32"/>
      <c r="U65" s="32"/>
      <c r="V65" s="32"/>
      <c r="W65" s="32">
        <f t="shared" si="6"/>
        <v>100</v>
      </c>
      <c r="X65" s="32"/>
      <c r="Y65" s="32">
        <f t="shared" si="7"/>
        <v>0</v>
      </c>
      <c r="Z65" s="32"/>
      <c r="AA65" s="32">
        <f t="shared" si="8"/>
        <v>0</v>
      </c>
      <c r="AB65" s="32"/>
      <c r="AC65" s="32"/>
      <c r="AD65" s="32"/>
      <c r="AE65" s="32">
        <v>100</v>
      </c>
      <c r="AF65" s="56"/>
    </row>
    <row r="66" spans="1:256">
      <c r="A66" s="52" t="s">
        <v>103</v>
      </c>
      <c r="B66" s="50" t="s">
        <v>92</v>
      </c>
      <c r="C66" s="50"/>
      <c r="D66" s="51"/>
      <c r="E66" s="51"/>
      <c r="F66" s="51"/>
      <c r="G66" s="51"/>
      <c r="H66" s="51"/>
      <c r="I66" s="51"/>
      <c r="J66" s="51"/>
      <c r="K66" s="51"/>
      <c r="L66" s="51"/>
      <c r="M66" s="31"/>
      <c r="N66" s="31"/>
      <c r="O66" s="31"/>
      <c r="P66" s="31"/>
      <c r="Q66" s="31"/>
      <c r="R66" s="31"/>
      <c r="S66" s="31"/>
      <c r="T66" s="31"/>
      <c r="U66" s="31"/>
      <c r="V66" s="31"/>
      <c r="W66" s="31"/>
      <c r="X66" s="31"/>
      <c r="Y66" s="31"/>
      <c r="Z66" s="31"/>
      <c r="AA66" s="31"/>
      <c r="AB66" s="31"/>
      <c r="AC66" s="31"/>
      <c r="AD66" s="31"/>
      <c r="AE66" s="31"/>
      <c r="AF66" s="5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row>
    <row r="67" spans="1:256" ht="25.5">
      <c r="A67" s="49" t="s">
        <v>171</v>
      </c>
      <c r="B67" s="50" t="s">
        <v>172</v>
      </c>
      <c r="C67" s="50"/>
      <c r="D67" s="51">
        <f>D68+D74</f>
        <v>83628</v>
      </c>
      <c r="E67" s="51">
        <f t="shared" ref="E67:V67" si="22">E68+E74</f>
        <v>79446</v>
      </c>
      <c r="F67" s="51">
        <f t="shared" si="22"/>
        <v>38946</v>
      </c>
      <c r="G67" s="51">
        <f t="shared" si="22"/>
        <v>38946</v>
      </c>
      <c r="H67" s="51">
        <f t="shared" si="22"/>
        <v>0</v>
      </c>
      <c r="I67" s="51">
        <f t="shared" si="22"/>
        <v>38946</v>
      </c>
      <c r="J67" s="51">
        <f t="shared" si="22"/>
        <v>0</v>
      </c>
      <c r="K67" s="51">
        <f t="shared" si="22"/>
        <v>0</v>
      </c>
      <c r="L67" s="51">
        <f t="shared" si="22"/>
        <v>0</v>
      </c>
      <c r="M67" s="51">
        <f t="shared" si="22"/>
        <v>38946</v>
      </c>
      <c r="N67" s="51">
        <f t="shared" si="22"/>
        <v>38946</v>
      </c>
      <c r="O67" s="51">
        <f t="shared" si="22"/>
        <v>0</v>
      </c>
      <c r="P67" s="51">
        <f t="shared" si="22"/>
        <v>15995.901999999998</v>
      </c>
      <c r="Q67" s="51">
        <f t="shared" si="22"/>
        <v>15995.901999999998</v>
      </c>
      <c r="R67" s="51">
        <f t="shared" si="22"/>
        <v>0</v>
      </c>
      <c r="S67" s="51">
        <f t="shared" si="22"/>
        <v>15995.901999999998</v>
      </c>
      <c r="T67" s="51">
        <f t="shared" si="22"/>
        <v>0</v>
      </c>
      <c r="U67" s="51">
        <f t="shared" si="22"/>
        <v>0</v>
      </c>
      <c r="V67" s="51">
        <f t="shared" si="22"/>
        <v>0</v>
      </c>
      <c r="W67" s="31">
        <f t="shared" ref="W67:W73" si="23">N67/G67*100</f>
        <v>100</v>
      </c>
      <c r="X67" s="31"/>
      <c r="Y67" s="31">
        <f t="shared" ref="Y67:Y73" si="24">Q67/G67*100</f>
        <v>41.072002259538841</v>
      </c>
      <c r="Z67" s="31"/>
      <c r="AA67" s="31">
        <f t="shared" ref="AA67:AA73" si="25">S67/I67*100</f>
        <v>41.072002259538841</v>
      </c>
      <c r="AB67" s="31"/>
      <c r="AC67" s="31"/>
      <c r="AD67" s="31"/>
      <c r="AE67" s="31">
        <v>100</v>
      </c>
      <c r="AF67" s="63"/>
    </row>
    <row r="68" spans="1:256" ht="25.5">
      <c r="A68" s="52" t="s">
        <v>91</v>
      </c>
      <c r="B68" s="50" t="s">
        <v>96</v>
      </c>
      <c r="C68" s="59"/>
      <c r="D68" s="60">
        <f>SUM(D69:D73)</f>
        <v>68728</v>
      </c>
      <c r="E68" s="60">
        <f t="shared" ref="E68:V68" si="26">SUM(E69:E73)</f>
        <v>65291</v>
      </c>
      <c r="F68" s="60">
        <f t="shared" si="26"/>
        <v>30791</v>
      </c>
      <c r="G68" s="60">
        <f t="shared" si="26"/>
        <v>30791</v>
      </c>
      <c r="H68" s="60">
        <f t="shared" si="26"/>
        <v>0</v>
      </c>
      <c r="I68" s="60">
        <f t="shared" si="26"/>
        <v>30791</v>
      </c>
      <c r="J68" s="60">
        <f t="shared" si="26"/>
        <v>0</v>
      </c>
      <c r="K68" s="60">
        <f t="shared" si="26"/>
        <v>0</v>
      </c>
      <c r="L68" s="60">
        <f t="shared" si="26"/>
        <v>0</v>
      </c>
      <c r="M68" s="60">
        <f t="shared" si="26"/>
        <v>30791</v>
      </c>
      <c r="N68" s="60">
        <f t="shared" si="26"/>
        <v>30791</v>
      </c>
      <c r="O68" s="60">
        <f t="shared" si="26"/>
        <v>0</v>
      </c>
      <c r="P68" s="60">
        <f t="shared" si="26"/>
        <v>14830.189999999999</v>
      </c>
      <c r="Q68" s="60">
        <f t="shared" si="26"/>
        <v>14830.189999999999</v>
      </c>
      <c r="R68" s="60">
        <f t="shared" si="26"/>
        <v>0</v>
      </c>
      <c r="S68" s="60">
        <f t="shared" si="26"/>
        <v>14830.189999999999</v>
      </c>
      <c r="T68" s="60">
        <f t="shared" si="26"/>
        <v>0</v>
      </c>
      <c r="U68" s="60">
        <f t="shared" si="26"/>
        <v>0</v>
      </c>
      <c r="V68" s="60">
        <f t="shared" si="26"/>
        <v>0</v>
      </c>
      <c r="W68" s="31">
        <f t="shared" si="23"/>
        <v>100</v>
      </c>
      <c r="X68" s="31"/>
      <c r="Y68" s="31">
        <f t="shared" si="24"/>
        <v>48.16404144068072</v>
      </c>
      <c r="Z68" s="31"/>
      <c r="AA68" s="31">
        <f t="shared" si="25"/>
        <v>48.16404144068072</v>
      </c>
      <c r="AB68" s="31"/>
      <c r="AC68" s="31"/>
      <c r="AD68" s="31"/>
      <c r="AE68" s="31">
        <v>100</v>
      </c>
      <c r="AF68" s="40"/>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row>
    <row r="69" spans="1:256" ht="30">
      <c r="A69" s="53">
        <v>1</v>
      </c>
      <c r="B69" s="61" t="s">
        <v>173</v>
      </c>
      <c r="C69" s="62" t="s">
        <v>174</v>
      </c>
      <c r="D69" s="55">
        <v>14028</v>
      </c>
      <c r="E69" s="55">
        <v>13326</v>
      </c>
      <c r="F69" s="55">
        <f>G69+J69</f>
        <v>5826</v>
      </c>
      <c r="G69" s="55">
        <f>SUM(H69:I69)</f>
        <v>5826</v>
      </c>
      <c r="H69" s="55"/>
      <c r="I69" s="55">
        <v>5826</v>
      </c>
      <c r="J69" s="55"/>
      <c r="K69" s="55"/>
      <c r="L69" s="55"/>
      <c r="M69" s="32">
        <f t="shared" ref="M69:M75" si="27">SUM(N69:O69)</f>
        <v>5826</v>
      </c>
      <c r="N69" s="32">
        <f>I69</f>
        <v>5826</v>
      </c>
      <c r="O69" s="32"/>
      <c r="P69" s="32">
        <f>Q69+T69</f>
        <v>3512.2130000000002</v>
      </c>
      <c r="Q69" s="32">
        <f>SUM(R69:S69)</f>
        <v>3512.2130000000002</v>
      </c>
      <c r="R69" s="32"/>
      <c r="S69" s="32">
        <v>3512.2130000000002</v>
      </c>
      <c r="T69" s="32"/>
      <c r="U69" s="32"/>
      <c r="V69" s="32"/>
      <c r="W69" s="32">
        <f t="shared" si="23"/>
        <v>100</v>
      </c>
      <c r="X69" s="32"/>
      <c r="Y69" s="32">
        <f t="shared" si="24"/>
        <v>60.28515276347408</v>
      </c>
      <c r="Z69" s="32"/>
      <c r="AA69" s="32">
        <f t="shared" si="25"/>
        <v>60.28515276347408</v>
      </c>
      <c r="AB69" s="32"/>
      <c r="AC69" s="32"/>
      <c r="AD69" s="32"/>
      <c r="AE69" s="32">
        <v>100</v>
      </c>
      <c r="AF69" s="56"/>
    </row>
    <row r="70" spans="1:256" ht="30">
      <c r="A70" s="53">
        <v>2</v>
      </c>
      <c r="B70" s="61" t="s">
        <v>175</v>
      </c>
      <c r="C70" s="62" t="s">
        <v>176</v>
      </c>
      <c r="D70" s="55">
        <v>10000</v>
      </c>
      <c r="E70" s="55">
        <v>9500</v>
      </c>
      <c r="F70" s="55">
        <f>G70+J70</f>
        <v>5500</v>
      </c>
      <c r="G70" s="55">
        <f>SUM(H70:I70)</f>
        <v>5500</v>
      </c>
      <c r="H70" s="55"/>
      <c r="I70" s="55">
        <v>5500</v>
      </c>
      <c r="J70" s="55"/>
      <c r="K70" s="55"/>
      <c r="L70" s="55"/>
      <c r="M70" s="32">
        <f t="shared" si="27"/>
        <v>5500</v>
      </c>
      <c r="N70" s="32">
        <f>I70</f>
        <v>5500</v>
      </c>
      <c r="O70" s="32"/>
      <c r="P70" s="32">
        <f>Q70+T70</f>
        <v>2901.538</v>
      </c>
      <c r="Q70" s="32">
        <f>SUM(R70:S70)</f>
        <v>2901.538</v>
      </c>
      <c r="R70" s="32"/>
      <c r="S70" s="32">
        <v>2901.538</v>
      </c>
      <c r="T70" s="32"/>
      <c r="U70" s="32"/>
      <c r="V70" s="32"/>
      <c r="W70" s="32">
        <f t="shared" si="23"/>
        <v>100</v>
      </c>
      <c r="X70" s="32"/>
      <c r="Y70" s="32">
        <f t="shared" si="24"/>
        <v>52.755236363636357</v>
      </c>
      <c r="Z70" s="32"/>
      <c r="AA70" s="32">
        <f t="shared" si="25"/>
        <v>52.755236363636357</v>
      </c>
      <c r="AB70" s="32"/>
      <c r="AC70" s="32"/>
      <c r="AD70" s="32"/>
      <c r="AE70" s="32">
        <v>100</v>
      </c>
      <c r="AF70" s="56"/>
    </row>
    <row r="71" spans="1:256" ht="30">
      <c r="A71" s="53">
        <v>3</v>
      </c>
      <c r="B71" s="61" t="s">
        <v>177</v>
      </c>
      <c r="C71" s="62" t="s">
        <v>178</v>
      </c>
      <c r="D71" s="55">
        <v>14900</v>
      </c>
      <c r="E71" s="55">
        <v>14155</v>
      </c>
      <c r="F71" s="55">
        <f>G71+J71</f>
        <v>3155</v>
      </c>
      <c r="G71" s="55">
        <f>SUM(H71:I71)</f>
        <v>3155</v>
      </c>
      <c r="H71" s="55"/>
      <c r="I71" s="55">
        <v>3155</v>
      </c>
      <c r="J71" s="55"/>
      <c r="K71" s="55"/>
      <c r="L71" s="55"/>
      <c r="M71" s="32">
        <f t="shared" si="27"/>
        <v>3155</v>
      </c>
      <c r="N71" s="32">
        <f>I71</f>
        <v>3155</v>
      </c>
      <c r="O71" s="32"/>
      <c r="P71" s="32">
        <f>Q71+T71</f>
        <v>3009.1779999999999</v>
      </c>
      <c r="Q71" s="32">
        <f>SUM(R71:S71)</f>
        <v>3009.1779999999999</v>
      </c>
      <c r="R71" s="32"/>
      <c r="S71" s="32">
        <v>3009.1779999999999</v>
      </c>
      <c r="T71" s="32"/>
      <c r="U71" s="32"/>
      <c r="V71" s="32"/>
      <c r="W71" s="32">
        <f t="shared" si="23"/>
        <v>100</v>
      </c>
      <c r="X71" s="32"/>
      <c r="Y71" s="32">
        <f t="shared" si="24"/>
        <v>95.378066561014265</v>
      </c>
      <c r="Z71" s="32"/>
      <c r="AA71" s="32">
        <f t="shared" si="25"/>
        <v>95.378066561014265</v>
      </c>
      <c r="AB71" s="32"/>
      <c r="AC71" s="32"/>
      <c r="AD71" s="32"/>
      <c r="AE71" s="32">
        <v>100</v>
      </c>
      <c r="AF71" s="56"/>
    </row>
    <row r="72" spans="1:256" ht="30">
      <c r="A72" s="53">
        <v>4</v>
      </c>
      <c r="B72" s="61" t="s">
        <v>179</v>
      </c>
      <c r="C72" s="62" t="s">
        <v>180</v>
      </c>
      <c r="D72" s="55">
        <v>14900</v>
      </c>
      <c r="E72" s="55">
        <v>14155</v>
      </c>
      <c r="F72" s="55">
        <f>G72+J72</f>
        <v>8155</v>
      </c>
      <c r="G72" s="55">
        <f>SUM(H72:I72)</f>
        <v>8155</v>
      </c>
      <c r="H72" s="55"/>
      <c r="I72" s="55">
        <v>8155</v>
      </c>
      <c r="J72" s="55"/>
      <c r="K72" s="55"/>
      <c r="L72" s="55"/>
      <c r="M72" s="32">
        <f t="shared" si="27"/>
        <v>8155</v>
      </c>
      <c r="N72" s="32">
        <f>I72</f>
        <v>8155</v>
      </c>
      <c r="O72" s="32"/>
      <c r="P72" s="32">
        <f>Q72+T72</f>
        <v>1049.077</v>
      </c>
      <c r="Q72" s="32">
        <f>SUM(R72:S72)</f>
        <v>1049.077</v>
      </c>
      <c r="R72" s="32"/>
      <c r="S72" s="32">
        <v>1049.077</v>
      </c>
      <c r="T72" s="32"/>
      <c r="U72" s="32"/>
      <c r="V72" s="32"/>
      <c r="W72" s="32">
        <f t="shared" si="23"/>
        <v>100</v>
      </c>
      <c r="X72" s="32"/>
      <c r="Y72" s="32">
        <f t="shared" si="24"/>
        <v>12.864218270999386</v>
      </c>
      <c r="Z72" s="32"/>
      <c r="AA72" s="32">
        <f t="shared" si="25"/>
        <v>12.864218270999386</v>
      </c>
      <c r="AB72" s="32"/>
      <c r="AC72" s="32"/>
      <c r="AD72" s="32"/>
      <c r="AE72" s="32">
        <v>100</v>
      </c>
      <c r="AF72" s="56"/>
    </row>
    <row r="73" spans="1:256" ht="30">
      <c r="A73" s="53">
        <v>5</v>
      </c>
      <c r="B73" s="61" t="s">
        <v>181</v>
      </c>
      <c r="C73" s="62" t="s">
        <v>182</v>
      </c>
      <c r="D73" s="55">
        <v>14900</v>
      </c>
      <c r="E73" s="55">
        <v>14155</v>
      </c>
      <c r="F73" s="55">
        <f>G73+J73</f>
        <v>8155</v>
      </c>
      <c r="G73" s="55">
        <f>SUM(H73:I73)</f>
        <v>8155</v>
      </c>
      <c r="H73" s="55"/>
      <c r="I73" s="55">
        <v>8155</v>
      </c>
      <c r="J73" s="55"/>
      <c r="K73" s="55"/>
      <c r="L73" s="55"/>
      <c r="M73" s="32">
        <f t="shared" si="27"/>
        <v>8155</v>
      </c>
      <c r="N73" s="32">
        <f>I73</f>
        <v>8155</v>
      </c>
      <c r="O73" s="32"/>
      <c r="P73" s="32">
        <f>Q73+T73</f>
        <v>4358.1840000000002</v>
      </c>
      <c r="Q73" s="32">
        <f>SUM(R73:S73)</f>
        <v>4358.1840000000002</v>
      </c>
      <c r="R73" s="32"/>
      <c r="S73" s="32">
        <v>4358.1840000000002</v>
      </c>
      <c r="T73" s="32"/>
      <c r="U73" s="32"/>
      <c r="V73" s="32"/>
      <c r="W73" s="32">
        <f t="shared" si="23"/>
        <v>100</v>
      </c>
      <c r="X73" s="32"/>
      <c r="Y73" s="32">
        <f t="shared" si="24"/>
        <v>53.441863887185782</v>
      </c>
      <c r="Z73" s="32"/>
      <c r="AA73" s="32">
        <f t="shared" si="25"/>
        <v>53.441863887185782</v>
      </c>
      <c r="AB73" s="32"/>
      <c r="AC73" s="32"/>
      <c r="AD73" s="32"/>
      <c r="AE73" s="32">
        <v>100</v>
      </c>
      <c r="AF73" s="56"/>
    </row>
    <row r="74" spans="1:256">
      <c r="A74" s="52" t="s">
        <v>101</v>
      </c>
      <c r="B74" s="50" t="s">
        <v>102</v>
      </c>
      <c r="C74" s="50"/>
      <c r="D74" s="51">
        <f>D75</f>
        <v>14900</v>
      </c>
      <c r="E74" s="51">
        <f t="shared" ref="E74:V74" si="28">E75</f>
        <v>14155</v>
      </c>
      <c r="F74" s="51">
        <f t="shared" si="28"/>
        <v>8155</v>
      </c>
      <c r="G74" s="51">
        <f t="shared" si="28"/>
        <v>8155</v>
      </c>
      <c r="H74" s="51">
        <f t="shared" si="28"/>
        <v>0</v>
      </c>
      <c r="I74" s="51">
        <f t="shared" si="28"/>
        <v>8155</v>
      </c>
      <c r="J74" s="51">
        <f t="shared" si="28"/>
        <v>0</v>
      </c>
      <c r="K74" s="51">
        <f t="shared" si="28"/>
        <v>0</v>
      </c>
      <c r="L74" s="51">
        <f t="shared" si="28"/>
        <v>0</v>
      </c>
      <c r="M74" s="51">
        <f t="shared" si="28"/>
        <v>8155</v>
      </c>
      <c r="N74" s="51">
        <f t="shared" si="28"/>
        <v>8155</v>
      </c>
      <c r="O74" s="51">
        <f t="shared" si="28"/>
        <v>0</v>
      </c>
      <c r="P74" s="51">
        <f t="shared" si="28"/>
        <v>1165.712</v>
      </c>
      <c r="Q74" s="51">
        <f t="shared" si="28"/>
        <v>1165.712</v>
      </c>
      <c r="R74" s="51">
        <f t="shared" si="28"/>
        <v>0</v>
      </c>
      <c r="S74" s="51">
        <f t="shared" si="28"/>
        <v>1165.712</v>
      </c>
      <c r="T74" s="51">
        <f t="shared" si="28"/>
        <v>0</v>
      </c>
      <c r="U74" s="51">
        <f t="shared" si="28"/>
        <v>0</v>
      </c>
      <c r="V74" s="51">
        <f t="shared" si="28"/>
        <v>0</v>
      </c>
      <c r="W74" s="31">
        <f>N74/G74*100</f>
        <v>100</v>
      </c>
      <c r="X74" s="31"/>
      <c r="Y74" s="31">
        <f>Q74/G74*100</f>
        <v>14.294445125689762</v>
      </c>
      <c r="Z74" s="31"/>
      <c r="AA74" s="31">
        <f>S74/I74*100</f>
        <v>14.294445125689762</v>
      </c>
      <c r="AB74" s="31"/>
      <c r="AC74" s="31"/>
      <c r="AD74" s="31"/>
      <c r="AE74" s="31">
        <v>100</v>
      </c>
      <c r="AF74" s="5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row>
    <row r="75" spans="1:256" ht="30">
      <c r="A75" s="53">
        <v>1</v>
      </c>
      <c r="B75" s="61" t="s">
        <v>183</v>
      </c>
      <c r="C75" s="62" t="s">
        <v>184</v>
      </c>
      <c r="D75" s="55">
        <v>14900</v>
      </c>
      <c r="E75" s="55">
        <v>14155</v>
      </c>
      <c r="F75" s="55">
        <f>G75+J75</f>
        <v>8155</v>
      </c>
      <c r="G75" s="55">
        <f>SUM(H75:I75)</f>
        <v>8155</v>
      </c>
      <c r="H75" s="55"/>
      <c r="I75" s="55">
        <v>8155</v>
      </c>
      <c r="J75" s="55"/>
      <c r="K75" s="55"/>
      <c r="L75" s="55"/>
      <c r="M75" s="32">
        <f t="shared" si="27"/>
        <v>8155</v>
      </c>
      <c r="N75" s="32">
        <f>I75</f>
        <v>8155</v>
      </c>
      <c r="O75" s="32"/>
      <c r="P75" s="32">
        <f>Q75+T75</f>
        <v>1165.712</v>
      </c>
      <c r="Q75" s="32">
        <f>SUM(R75:S75)</f>
        <v>1165.712</v>
      </c>
      <c r="R75" s="32"/>
      <c r="S75" s="32">
        <v>1165.712</v>
      </c>
      <c r="T75" s="32"/>
      <c r="U75" s="32"/>
      <c r="V75" s="32"/>
      <c r="W75" s="32">
        <f>N75/G75*100</f>
        <v>100</v>
      </c>
      <c r="X75" s="32"/>
      <c r="Y75" s="32">
        <f>Q75/G75*100</f>
        <v>14.294445125689762</v>
      </c>
      <c r="Z75" s="32"/>
      <c r="AA75" s="32">
        <f>S75/I75*100</f>
        <v>14.294445125689762</v>
      </c>
      <c r="AB75" s="32"/>
      <c r="AC75" s="32"/>
      <c r="AD75" s="32"/>
      <c r="AE75" s="32">
        <v>100</v>
      </c>
      <c r="AF75" s="56"/>
    </row>
    <row r="76" spans="1:256">
      <c r="A76" s="52" t="s">
        <v>103</v>
      </c>
      <c r="B76" s="50" t="s">
        <v>92</v>
      </c>
      <c r="C76" s="50"/>
      <c r="D76" s="51"/>
      <c r="E76" s="51"/>
      <c r="F76" s="51"/>
      <c r="G76" s="51"/>
      <c r="H76" s="51"/>
      <c r="I76" s="51"/>
      <c r="J76" s="51"/>
      <c r="K76" s="51"/>
      <c r="L76" s="51"/>
      <c r="M76" s="31"/>
      <c r="N76" s="31"/>
      <c r="O76" s="31"/>
      <c r="P76" s="31"/>
      <c r="Q76" s="31"/>
      <c r="R76" s="31"/>
      <c r="S76" s="31"/>
      <c r="T76" s="31"/>
      <c r="U76" s="31"/>
      <c r="V76" s="31"/>
      <c r="W76" s="31"/>
      <c r="X76" s="31"/>
      <c r="Y76" s="31"/>
      <c r="Z76" s="31"/>
      <c r="AA76" s="31"/>
      <c r="AB76" s="31"/>
      <c r="AC76" s="31"/>
      <c r="AD76" s="31"/>
      <c r="AE76" s="31"/>
      <c r="AF76" s="5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row>
    <row r="77" spans="1:256" ht="25.5">
      <c r="A77" s="49" t="s">
        <v>185</v>
      </c>
      <c r="B77" s="50" t="s">
        <v>186</v>
      </c>
      <c r="C77" s="50"/>
      <c r="D77" s="51"/>
      <c r="E77" s="51"/>
      <c r="F77" s="51"/>
      <c r="G77" s="51"/>
      <c r="H77" s="51"/>
      <c r="I77" s="51"/>
      <c r="J77" s="51"/>
      <c r="K77" s="51"/>
      <c r="L77" s="51"/>
      <c r="M77" s="31"/>
      <c r="N77" s="31"/>
      <c r="O77" s="31"/>
      <c r="P77" s="31"/>
      <c r="Q77" s="31"/>
      <c r="R77" s="31"/>
      <c r="S77" s="31"/>
      <c r="T77" s="31"/>
      <c r="U77" s="31"/>
      <c r="V77" s="31"/>
      <c r="W77" s="31"/>
      <c r="X77" s="31"/>
      <c r="Y77" s="31"/>
      <c r="Z77" s="31"/>
      <c r="AA77" s="31"/>
      <c r="AB77" s="31"/>
      <c r="AC77" s="31"/>
      <c r="AD77" s="31"/>
      <c r="AE77" s="31"/>
      <c r="AF77" s="63"/>
    </row>
    <row r="78" spans="1:256" ht="25.5">
      <c r="A78" s="52" t="s">
        <v>91</v>
      </c>
      <c r="B78" s="50" t="s">
        <v>96</v>
      </c>
      <c r="C78" s="59"/>
      <c r="D78" s="60"/>
      <c r="E78" s="60"/>
      <c r="F78" s="51"/>
      <c r="G78" s="51"/>
      <c r="H78" s="51"/>
      <c r="I78" s="51"/>
      <c r="J78" s="51"/>
      <c r="K78" s="51"/>
      <c r="L78" s="51"/>
      <c r="M78" s="31"/>
      <c r="N78" s="31"/>
      <c r="O78" s="31"/>
      <c r="P78" s="31"/>
      <c r="Q78" s="31"/>
      <c r="R78" s="31"/>
      <c r="S78" s="31"/>
      <c r="T78" s="31"/>
      <c r="U78" s="31"/>
      <c r="V78" s="31"/>
      <c r="W78" s="31"/>
      <c r="X78" s="31"/>
      <c r="Y78" s="31"/>
      <c r="Z78" s="31"/>
      <c r="AA78" s="31"/>
      <c r="AB78" s="31"/>
      <c r="AC78" s="31"/>
      <c r="AD78" s="31"/>
      <c r="AE78" s="31"/>
      <c r="AF78" s="40"/>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row>
    <row r="79" spans="1:256">
      <c r="A79" s="52" t="s">
        <v>101</v>
      </c>
      <c r="B79" s="50" t="s">
        <v>102</v>
      </c>
      <c r="C79" s="50"/>
      <c r="D79" s="51"/>
      <c r="E79" s="51"/>
      <c r="F79" s="51"/>
      <c r="G79" s="51"/>
      <c r="H79" s="51"/>
      <c r="I79" s="51"/>
      <c r="J79" s="51"/>
      <c r="K79" s="51"/>
      <c r="L79" s="51"/>
      <c r="M79" s="31"/>
      <c r="N79" s="31"/>
      <c r="O79" s="31"/>
      <c r="P79" s="31"/>
      <c r="Q79" s="31"/>
      <c r="R79" s="31"/>
      <c r="S79" s="31"/>
      <c r="T79" s="31"/>
      <c r="U79" s="31"/>
      <c r="V79" s="31"/>
      <c r="W79" s="31"/>
      <c r="X79" s="31"/>
      <c r="Y79" s="31"/>
      <c r="Z79" s="31"/>
      <c r="AA79" s="31"/>
      <c r="AB79" s="31"/>
      <c r="AC79" s="31"/>
      <c r="AD79" s="31"/>
      <c r="AE79" s="31"/>
      <c r="AF79" s="5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row>
    <row r="80" spans="1:256">
      <c r="A80" s="52" t="s">
        <v>103</v>
      </c>
      <c r="B80" s="50" t="s">
        <v>92</v>
      </c>
      <c r="C80" s="50"/>
      <c r="D80" s="51"/>
      <c r="E80" s="51"/>
      <c r="F80" s="51"/>
      <c r="G80" s="51"/>
      <c r="H80" s="51"/>
      <c r="I80" s="51"/>
      <c r="J80" s="51"/>
      <c r="K80" s="51"/>
      <c r="L80" s="51"/>
      <c r="M80" s="31"/>
      <c r="N80" s="31"/>
      <c r="O80" s="31"/>
      <c r="P80" s="31"/>
      <c r="Q80" s="31"/>
      <c r="R80" s="31"/>
      <c r="S80" s="31"/>
      <c r="T80" s="31"/>
      <c r="U80" s="31"/>
      <c r="V80" s="31"/>
      <c r="W80" s="31"/>
      <c r="X80" s="31"/>
      <c r="Y80" s="31"/>
      <c r="Z80" s="31"/>
      <c r="AA80" s="31"/>
      <c r="AB80" s="31"/>
      <c r="AC80" s="31"/>
      <c r="AD80" s="31"/>
      <c r="AE80" s="31"/>
      <c r="AF80" s="5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row>
    <row r="81" spans="1:256" ht="25.5">
      <c r="A81" s="49" t="s">
        <v>187</v>
      </c>
      <c r="B81" s="50" t="s">
        <v>188</v>
      </c>
      <c r="C81" s="50"/>
      <c r="D81" s="51"/>
      <c r="E81" s="51"/>
      <c r="F81" s="51"/>
      <c r="G81" s="51"/>
      <c r="H81" s="51"/>
      <c r="I81" s="51"/>
      <c r="J81" s="51"/>
      <c r="K81" s="51"/>
      <c r="L81" s="51"/>
      <c r="M81" s="31"/>
      <c r="N81" s="31"/>
      <c r="O81" s="31"/>
      <c r="P81" s="31"/>
      <c r="Q81" s="31"/>
      <c r="R81" s="31"/>
      <c r="S81" s="31"/>
      <c r="T81" s="31"/>
      <c r="U81" s="31"/>
      <c r="V81" s="31"/>
      <c r="W81" s="31"/>
      <c r="X81" s="31"/>
      <c r="Y81" s="31"/>
      <c r="Z81" s="31"/>
      <c r="AA81" s="31"/>
      <c r="AB81" s="31"/>
      <c r="AC81" s="31"/>
      <c r="AD81" s="31"/>
      <c r="AE81" s="31"/>
      <c r="AF81" s="5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row>
    <row r="82" spans="1:256" ht="25.5">
      <c r="A82" s="52" t="s">
        <v>91</v>
      </c>
      <c r="B82" s="50" t="s">
        <v>96</v>
      </c>
      <c r="C82" s="59"/>
      <c r="D82" s="60"/>
      <c r="E82" s="60"/>
      <c r="F82" s="51"/>
      <c r="G82" s="51"/>
      <c r="H82" s="51"/>
      <c r="I82" s="51"/>
      <c r="J82" s="51"/>
      <c r="K82" s="51"/>
      <c r="L82" s="51"/>
      <c r="M82" s="31"/>
      <c r="N82" s="31"/>
      <c r="O82" s="31"/>
      <c r="P82" s="31"/>
      <c r="Q82" s="31"/>
      <c r="R82" s="31"/>
      <c r="S82" s="31"/>
      <c r="T82" s="31"/>
      <c r="U82" s="31"/>
      <c r="V82" s="31"/>
      <c r="W82" s="31"/>
      <c r="X82" s="31"/>
      <c r="Y82" s="31"/>
      <c r="Z82" s="31"/>
      <c r="AA82" s="31"/>
      <c r="AB82" s="31"/>
      <c r="AC82" s="31"/>
      <c r="AD82" s="31"/>
      <c r="AE82" s="31"/>
      <c r="AF82" s="40"/>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row>
    <row r="83" spans="1:256">
      <c r="A83" s="52" t="s">
        <v>101</v>
      </c>
      <c r="B83" s="50" t="s">
        <v>102</v>
      </c>
      <c r="C83" s="50"/>
      <c r="D83" s="51"/>
      <c r="E83" s="51"/>
      <c r="F83" s="51"/>
      <c r="G83" s="51"/>
      <c r="H83" s="51"/>
      <c r="I83" s="51"/>
      <c r="J83" s="51"/>
      <c r="K83" s="51"/>
      <c r="L83" s="51"/>
      <c r="M83" s="31"/>
      <c r="N83" s="31"/>
      <c r="O83" s="31"/>
      <c r="P83" s="31"/>
      <c r="Q83" s="31"/>
      <c r="R83" s="31"/>
      <c r="S83" s="31"/>
      <c r="T83" s="31"/>
      <c r="U83" s="31"/>
      <c r="V83" s="31"/>
      <c r="W83" s="31"/>
      <c r="X83" s="31"/>
      <c r="Y83" s="31"/>
      <c r="Z83" s="31"/>
      <c r="AA83" s="31"/>
      <c r="AB83" s="31"/>
      <c r="AC83" s="31"/>
      <c r="AD83" s="31"/>
      <c r="AE83" s="31"/>
      <c r="AF83" s="5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row>
    <row r="84" spans="1:256">
      <c r="A84" s="52" t="s">
        <v>103</v>
      </c>
      <c r="B84" s="50" t="s">
        <v>92</v>
      </c>
      <c r="C84" s="50"/>
      <c r="D84" s="51"/>
      <c r="E84" s="51"/>
      <c r="F84" s="51"/>
      <c r="G84" s="51"/>
      <c r="H84" s="51"/>
      <c r="I84" s="51"/>
      <c r="J84" s="51"/>
      <c r="K84" s="51"/>
      <c r="L84" s="51"/>
      <c r="M84" s="31"/>
      <c r="N84" s="31"/>
      <c r="O84" s="31"/>
      <c r="P84" s="31"/>
      <c r="Q84" s="31"/>
      <c r="R84" s="31"/>
      <c r="S84" s="31"/>
      <c r="T84" s="31"/>
      <c r="U84" s="31"/>
      <c r="V84" s="31"/>
      <c r="W84" s="31"/>
      <c r="X84" s="31"/>
      <c r="Y84" s="31"/>
      <c r="Z84" s="31"/>
      <c r="AA84" s="31"/>
      <c r="AB84" s="31"/>
      <c r="AC84" s="31"/>
      <c r="AD84" s="31"/>
      <c r="AE84" s="31"/>
      <c r="AF84" s="5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row>
    <row r="85" spans="1:256" ht="38.25">
      <c r="A85" s="49" t="s">
        <v>189</v>
      </c>
      <c r="B85" s="50" t="s">
        <v>37</v>
      </c>
      <c r="C85" s="50"/>
      <c r="D85" s="51"/>
      <c r="E85" s="51"/>
      <c r="F85" s="51"/>
      <c r="G85" s="51"/>
      <c r="H85" s="51"/>
      <c r="I85" s="51"/>
      <c r="J85" s="51"/>
      <c r="K85" s="51"/>
      <c r="L85" s="51"/>
      <c r="M85" s="31"/>
      <c r="N85" s="31"/>
      <c r="O85" s="31"/>
      <c r="P85" s="31"/>
      <c r="Q85" s="31"/>
      <c r="R85" s="31"/>
      <c r="S85" s="31"/>
      <c r="T85" s="31"/>
      <c r="U85" s="31"/>
      <c r="V85" s="31"/>
      <c r="W85" s="31"/>
      <c r="X85" s="31"/>
      <c r="Y85" s="31"/>
      <c r="Z85" s="31"/>
      <c r="AA85" s="31"/>
      <c r="AB85" s="31"/>
      <c r="AC85" s="31"/>
      <c r="AD85" s="31"/>
      <c r="AE85" s="31"/>
      <c r="AF85" s="5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row>
    <row r="86" spans="1:256" ht="25.5">
      <c r="A86" s="52" t="s">
        <v>91</v>
      </c>
      <c r="B86" s="50" t="s">
        <v>96</v>
      </c>
      <c r="C86" s="59"/>
      <c r="D86" s="60"/>
      <c r="E86" s="60"/>
      <c r="F86" s="51"/>
      <c r="G86" s="51"/>
      <c r="H86" s="51"/>
      <c r="I86" s="51"/>
      <c r="J86" s="51"/>
      <c r="K86" s="51"/>
      <c r="L86" s="51"/>
      <c r="M86" s="31"/>
      <c r="N86" s="31"/>
      <c r="O86" s="31"/>
      <c r="P86" s="31"/>
      <c r="Q86" s="31"/>
      <c r="R86" s="31"/>
      <c r="S86" s="31"/>
      <c r="T86" s="31"/>
      <c r="U86" s="31"/>
      <c r="V86" s="31"/>
      <c r="W86" s="31"/>
      <c r="X86" s="31"/>
      <c r="Y86" s="31"/>
      <c r="Z86" s="31"/>
      <c r="AA86" s="31"/>
      <c r="AB86" s="31"/>
      <c r="AC86" s="31"/>
      <c r="AD86" s="31"/>
      <c r="AE86" s="31"/>
      <c r="AF86" s="40"/>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row>
    <row r="87" spans="1:256">
      <c r="A87" s="52" t="s">
        <v>101</v>
      </c>
      <c r="B87" s="50" t="s">
        <v>102</v>
      </c>
      <c r="C87" s="50"/>
      <c r="D87" s="51"/>
      <c r="E87" s="51"/>
      <c r="F87" s="51"/>
      <c r="G87" s="51"/>
      <c r="H87" s="51"/>
      <c r="I87" s="51"/>
      <c r="J87" s="51"/>
      <c r="K87" s="51"/>
      <c r="L87" s="51"/>
      <c r="M87" s="31"/>
      <c r="N87" s="31"/>
      <c r="O87" s="31"/>
      <c r="P87" s="31"/>
      <c r="Q87" s="31"/>
      <c r="R87" s="31"/>
      <c r="S87" s="31"/>
      <c r="T87" s="31"/>
      <c r="U87" s="31"/>
      <c r="V87" s="31"/>
      <c r="W87" s="31"/>
      <c r="X87" s="31"/>
      <c r="Y87" s="31"/>
      <c r="Z87" s="31"/>
      <c r="AA87" s="31"/>
      <c r="AB87" s="31"/>
      <c r="AC87" s="31"/>
      <c r="AD87" s="31"/>
      <c r="AE87" s="31"/>
      <c r="AF87" s="5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row>
    <row r="88" spans="1:256" ht="25.5">
      <c r="A88" s="40" t="s">
        <v>190</v>
      </c>
      <c r="B88" s="47" t="s">
        <v>8</v>
      </c>
      <c r="C88" s="47"/>
      <c r="D88" s="44">
        <f>D89+D93+D103+D107+D111+D115</f>
        <v>25000</v>
      </c>
      <c r="E88" s="44">
        <f t="shared" ref="E88:AE88" si="29">E89+E93+E103+E107+E111+E115</f>
        <v>25000</v>
      </c>
      <c r="F88" s="44">
        <f t="shared" si="29"/>
        <v>13796</v>
      </c>
      <c r="G88" s="44">
        <f t="shared" si="29"/>
        <v>13796</v>
      </c>
      <c r="H88" s="44">
        <f t="shared" si="29"/>
        <v>0</v>
      </c>
      <c r="I88" s="44">
        <f t="shared" si="29"/>
        <v>13796</v>
      </c>
      <c r="J88" s="44">
        <f t="shared" si="29"/>
        <v>0</v>
      </c>
      <c r="K88" s="44">
        <f t="shared" si="29"/>
        <v>0</v>
      </c>
      <c r="L88" s="44">
        <f t="shared" si="29"/>
        <v>0</v>
      </c>
      <c r="M88" s="44">
        <f t="shared" si="29"/>
        <v>13796</v>
      </c>
      <c r="N88" s="44">
        <f t="shared" si="29"/>
        <v>13796</v>
      </c>
      <c r="O88" s="44">
        <f t="shared" si="29"/>
        <v>0</v>
      </c>
      <c r="P88" s="44">
        <f t="shared" si="29"/>
        <v>3146.0229999999997</v>
      </c>
      <c r="Q88" s="44">
        <f t="shared" si="29"/>
        <v>3146.0229999999997</v>
      </c>
      <c r="R88" s="44">
        <f t="shared" si="29"/>
        <v>0</v>
      </c>
      <c r="S88" s="44">
        <f t="shared" si="29"/>
        <v>3146.0229999999997</v>
      </c>
      <c r="T88" s="44">
        <f t="shared" si="29"/>
        <v>0</v>
      </c>
      <c r="U88" s="44">
        <f t="shared" si="29"/>
        <v>0</v>
      </c>
      <c r="V88" s="44">
        <f t="shared" si="29"/>
        <v>0</v>
      </c>
      <c r="W88" s="31">
        <f t="shared" si="29"/>
        <v>100</v>
      </c>
      <c r="X88" s="31">
        <f t="shared" si="29"/>
        <v>0</v>
      </c>
      <c r="Y88" s="31">
        <f t="shared" si="29"/>
        <v>22.803877935633516</v>
      </c>
      <c r="Z88" s="31">
        <f t="shared" si="29"/>
        <v>0</v>
      </c>
      <c r="AA88" s="31">
        <f t="shared" si="29"/>
        <v>22.803877935633516</v>
      </c>
      <c r="AB88" s="31">
        <f t="shared" si="29"/>
        <v>0</v>
      </c>
      <c r="AC88" s="31">
        <f t="shared" si="29"/>
        <v>0</v>
      </c>
      <c r="AD88" s="31">
        <f t="shared" si="29"/>
        <v>0</v>
      </c>
      <c r="AE88" s="31">
        <f t="shared" si="29"/>
        <v>100</v>
      </c>
      <c r="AF88" s="40"/>
      <c r="AG88" s="4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row>
    <row r="89" spans="1:256">
      <c r="A89" s="49" t="s">
        <v>87</v>
      </c>
      <c r="B89" s="50" t="s">
        <v>191</v>
      </c>
      <c r="C89" s="50"/>
      <c r="D89" s="51"/>
      <c r="E89" s="51"/>
      <c r="F89" s="51"/>
      <c r="G89" s="51"/>
      <c r="H89" s="51"/>
      <c r="I89" s="51"/>
      <c r="J89" s="51"/>
      <c r="K89" s="51"/>
      <c r="L89" s="51"/>
      <c r="M89" s="31"/>
      <c r="N89" s="31"/>
      <c r="O89" s="31"/>
      <c r="P89" s="31"/>
      <c r="Q89" s="31"/>
      <c r="R89" s="31"/>
      <c r="S89" s="31"/>
      <c r="T89" s="31"/>
      <c r="U89" s="31"/>
      <c r="V89" s="31"/>
      <c r="W89" s="31"/>
      <c r="X89" s="31"/>
      <c r="Y89" s="31"/>
      <c r="Z89" s="31"/>
      <c r="AA89" s="31"/>
      <c r="AB89" s="31"/>
      <c r="AC89" s="31"/>
      <c r="AD89" s="31"/>
      <c r="AE89" s="31"/>
      <c r="AF89" s="5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row>
    <row r="90" spans="1:256" ht="25.5">
      <c r="A90" s="53" t="s">
        <v>91</v>
      </c>
      <c r="B90" s="76" t="s">
        <v>96</v>
      </c>
      <c r="C90" s="77"/>
      <c r="D90" s="78"/>
      <c r="E90" s="78"/>
      <c r="F90" s="55"/>
      <c r="G90" s="55"/>
      <c r="H90" s="55"/>
      <c r="I90" s="55"/>
      <c r="J90" s="55"/>
      <c r="K90" s="55"/>
      <c r="L90" s="55"/>
      <c r="M90" s="32"/>
      <c r="N90" s="32"/>
      <c r="O90" s="32"/>
      <c r="P90" s="32"/>
      <c r="Q90" s="32"/>
      <c r="R90" s="32"/>
      <c r="S90" s="32"/>
      <c r="T90" s="32"/>
      <c r="U90" s="32"/>
      <c r="V90" s="32"/>
      <c r="W90" s="32"/>
      <c r="X90" s="32"/>
      <c r="Y90" s="32"/>
      <c r="Z90" s="32"/>
      <c r="AA90" s="32"/>
      <c r="AB90" s="32"/>
      <c r="AC90" s="32"/>
      <c r="AD90" s="32"/>
      <c r="AE90" s="32"/>
      <c r="AF90" s="43"/>
    </row>
    <row r="91" spans="1:256">
      <c r="A91" s="53" t="s">
        <v>101</v>
      </c>
      <c r="B91" s="76" t="s">
        <v>102</v>
      </c>
      <c r="C91" s="54"/>
      <c r="D91" s="55"/>
      <c r="E91" s="55"/>
      <c r="F91" s="55"/>
      <c r="G91" s="55"/>
      <c r="H91" s="55"/>
      <c r="I91" s="55"/>
      <c r="J91" s="55"/>
      <c r="K91" s="55"/>
      <c r="L91" s="55"/>
      <c r="M91" s="32"/>
      <c r="N91" s="32"/>
      <c r="O91" s="32"/>
      <c r="P91" s="32"/>
      <c r="Q91" s="32"/>
      <c r="R91" s="32"/>
      <c r="S91" s="32"/>
      <c r="T91" s="32"/>
      <c r="U91" s="32"/>
      <c r="V91" s="32"/>
      <c r="W91" s="32"/>
      <c r="X91" s="32"/>
      <c r="Y91" s="32"/>
      <c r="Z91" s="32"/>
      <c r="AA91" s="32"/>
      <c r="AB91" s="32"/>
      <c r="AC91" s="32"/>
      <c r="AD91" s="32"/>
      <c r="AE91" s="32"/>
      <c r="AF91" s="63"/>
    </row>
    <row r="92" spans="1:256">
      <c r="A92" s="53" t="s">
        <v>103</v>
      </c>
      <c r="B92" s="76" t="s">
        <v>92</v>
      </c>
      <c r="C92" s="54"/>
      <c r="D92" s="55"/>
      <c r="E92" s="55"/>
      <c r="F92" s="55"/>
      <c r="G92" s="55"/>
      <c r="H92" s="55"/>
      <c r="I92" s="55"/>
      <c r="J92" s="55"/>
      <c r="K92" s="55"/>
      <c r="L92" s="55"/>
      <c r="M92" s="32"/>
      <c r="N92" s="32"/>
      <c r="O92" s="32"/>
      <c r="P92" s="32"/>
      <c r="Q92" s="32"/>
      <c r="R92" s="32"/>
      <c r="S92" s="32"/>
      <c r="T92" s="32"/>
      <c r="U92" s="32"/>
      <c r="V92" s="32"/>
      <c r="W92" s="32"/>
      <c r="X92" s="32"/>
      <c r="Y92" s="32"/>
      <c r="Z92" s="32"/>
      <c r="AA92" s="32"/>
      <c r="AB92" s="32"/>
      <c r="AC92" s="32"/>
      <c r="AD92" s="32"/>
      <c r="AE92" s="32"/>
      <c r="AF92" s="63"/>
    </row>
    <row r="93" spans="1:256">
      <c r="A93" s="49" t="s">
        <v>104</v>
      </c>
      <c r="B93" s="50" t="s">
        <v>192</v>
      </c>
      <c r="C93" s="50"/>
      <c r="D93" s="51">
        <f>D95</f>
        <v>25000</v>
      </c>
      <c r="E93" s="51">
        <f t="shared" ref="E93:AE93" si="30">E95</f>
        <v>25000</v>
      </c>
      <c r="F93" s="51">
        <f t="shared" si="30"/>
        <v>13796</v>
      </c>
      <c r="G93" s="51">
        <f t="shared" si="30"/>
        <v>13796</v>
      </c>
      <c r="H93" s="51">
        <f t="shared" si="30"/>
        <v>0</v>
      </c>
      <c r="I93" s="51">
        <f t="shared" si="30"/>
        <v>13796</v>
      </c>
      <c r="J93" s="51">
        <f t="shared" si="30"/>
        <v>0</v>
      </c>
      <c r="K93" s="51">
        <f t="shared" si="30"/>
        <v>0</v>
      </c>
      <c r="L93" s="51">
        <f t="shared" si="30"/>
        <v>0</v>
      </c>
      <c r="M93" s="51">
        <f t="shared" si="30"/>
        <v>13796</v>
      </c>
      <c r="N93" s="51">
        <f t="shared" si="30"/>
        <v>13796</v>
      </c>
      <c r="O93" s="51">
        <f t="shared" si="30"/>
        <v>0</v>
      </c>
      <c r="P93" s="51">
        <f t="shared" si="30"/>
        <v>3146.0229999999997</v>
      </c>
      <c r="Q93" s="51">
        <f t="shared" si="30"/>
        <v>3146.0229999999997</v>
      </c>
      <c r="R93" s="51">
        <f t="shared" si="30"/>
        <v>0</v>
      </c>
      <c r="S93" s="51">
        <f t="shared" si="30"/>
        <v>3146.0229999999997</v>
      </c>
      <c r="T93" s="51">
        <f t="shared" si="30"/>
        <v>0</v>
      </c>
      <c r="U93" s="51">
        <f t="shared" si="30"/>
        <v>0</v>
      </c>
      <c r="V93" s="51">
        <f t="shared" si="30"/>
        <v>0</v>
      </c>
      <c r="W93" s="51">
        <f t="shared" si="30"/>
        <v>100</v>
      </c>
      <c r="X93" s="51">
        <f t="shared" si="30"/>
        <v>0</v>
      </c>
      <c r="Y93" s="51">
        <f t="shared" si="30"/>
        <v>22.803877935633516</v>
      </c>
      <c r="Z93" s="51">
        <f t="shared" si="30"/>
        <v>0</v>
      </c>
      <c r="AA93" s="51">
        <f t="shared" si="30"/>
        <v>22.803877935633516</v>
      </c>
      <c r="AB93" s="51">
        <f t="shared" si="30"/>
        <v>0</v>
      </c>
      <c r="AC93" s="51">
        <f t="shared" si="30"/>
        <v>0</v>
      </c>
      <c r="AD93" s="51">
        <f t="shared" si="30"/>
        <v>0</v>
      </c>
      <c r="AE93" s="51">
        <f t="shared" si="30"/>
        <v>100</v>
      </c>
      <c r="AF93" s="5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8"/>
      <c r="IH93" s="38"/>
      <c r="II93" s="38"/>
      <c r="IJ93" s="38"/>
      <c r="IK93" s="38"/>
      <c r="IL93" s="38"/>
      <c r="IM93" s="38"/>
      <c r="IN93" s="38"/>
      <c r="IO93" s="38"/>
      <c r="IP93" s="38"/>
      <c r="IQ93" s="38"/>
      <c r="IR93" s="38"/>
      <c r="IS93" s="38"/>
      <c r="IT93" s="38"/>
      <c r="IU93" s="38"/>
      <c r="IV93" s="38"/>
    </row>
    <row r="94" spans="1:256" ht="25.5">
      <c r="A94" s="53" t="s">
        <v>91</v>
      </c>
      <c r="B94" s="76" t="s">
        <v>96</v>
      </c>
      <c r="C94" s="77"/>
      <c r="D94" s="78"/>
      <c r="E94" s="78"/>
      <c r="F94" s="55"/>
      <c r="G94" s="55"/>
      <c r="H94" s="55"/>
      <c r="I94" s="55"/>
      <c r="J94" s="55"/>
      <c r="K94" s="55"/>
      <c r="L94" s="55"/>
      <c r="M94" s="32"/>
      <c r="N94" s="32"/>
      <c r="O94" s="32"/>
      <c r="P94" s="32"/>
      <c r="Q94" s="32"/>
      <c r="R94" s="32"/>
      <c r="S94" s="32"/>
      <c r="T94" s="32"/>
      <c r="U94" s="32"/>
      <c r="V94" s="32"/>
      <c r="W94" s="32"/>
      <c r="X94" s="32"/>
      <c r="Y94" s="32"/>
      <c r="Z94" s="32"/>
      <c r="AA94" s="32"/>
      <c r="AB94" s="32"/>
      <c r="AC94" s="32"/>
      <c r="AD94" s="32"/>
      <c r="AE94" s="32"/>
      <c r="AF94" s="43"/>
    </row>
    <row r="95" spans="1:256">
      <c r="A95" s="53" t="s">
        <v>101</v>
      </c>
      <c r="B95" s="76" t="s">
        <v>102</v>
      </c>
      <c r="C95" s="54"/>
      <c r="D95" s="79">
        <f>SUM(D96:D101)</f>
        <v>25000</v>
      </c>
      <c r="E95" s="79">
        <f t="shared" ref="E95:V95" si="31">SUM(E96:E101)</f>
        <v>25000</v>
      </c>
      <c r="F95" s="79">
        <f t="shared" si="31"/>
        <v>13796</v>
      </c>
      <c r="G95" s="79">
        <f t="shared" si="31"/>
        <v>13796</v>
      </c>
      <c r="H95" s="79">
        <f t="shared" si="31"/>
        <v>0</v>
      </c>
      <c r="I95" s="79">
        <f t="shared" si="31"/>
        <v>13796</v>
      </c>
      <c r="J95" s="79">
        <f t="shared" si="31"/>
        <v>0</v>
      </c>
      <c r="K95" s="79">
        <f t="shared" si="31"/>
        <v>0</v>
      </c>
      <c r="L95" s="79">
        <f t="shared" si="31"/>
        <v>0</v>
      </c>
      <c r="M95" s="79">
        <f t="shared" si="31"/>
        <v>13796</v>
      </c>
      <c r="N95" s="79">
        <f t="shared" si="31"/>
        <v>13796</v>
      </c>
      <c r="O95" s="79">
        <f t="shared" si="31"/>
        <v>0</v>
      </c>
      <c r="P95" s="79">
        <f t="shared" si="31"/>
        <v>3146.0229999999997</v>
      </c>
      <c r="Q95" s="79">
        <f t="shared" si="31"/>
        <v>3146.0229999999997</v>
      </c>
      <c r="R95" s="79">
        <f t="shared" si="31"/>
        <v>0</v>
      </c>
      <c r="S95" s="79">
        <f t="shared" si="31"/>
        <v>3146.0229999999997</v>
      </c>
      <c r="T95" s="79">
        <f t="shared" si="31"/>
        <v>0</v>
      </c>
      <c r="U95" s="79">
        <f t="shared" si="31"/>
        <v>0</v>
      </c>
      <c r="V95" s="79">
        <f t="shared" si="31"/>
        <v>0</v>
      </c>
      <c r="W95" s="35">
        <f t="shared" ref="W95:W101" si="32">N95/G95*100</f>
        <v>100</v>
      </c>
      <c r="X95" s="35"/>
      <c r="Y95" s="35">
        <f t="shared" ref="Y95:Y101" si="33">Q95/G95*100</f>
        <v>22.803877935633516</v>
      </c>
      <c r="Z95" s="35"/>
      <c r="AA95" s="35">
        <f t="shared" ref="AA95:AA101" si="34">S95/I95*100</f>
        <v>22.803877935633516</v>
      </c>
      <c r="AB95" s="35"/>
      <c r="AC95" s="35"/>
      <c r="AD95" s="35"/>
      <c r="AE95" s="35">
        <v>100</v>
      </c>
      <c r="AF95" s="63"/>
    </row>
    <row r="96" spans="1:256" ht="30">
      <c r="A96" s="53" t="s">
        <v>193</v>
      </c>
      <c r="B96" s="80" t="s">
        <v>194</v>
      </c>
      <c r="C96" s="62" t="s">
        <v>195</v>
      </c>
      <c r="D96" s="55">
        <v>6000</v>
      </c>
      <c r="E96" s="55">
        <f t="shared" ref="E96:E101" si="35">D96</f>
        <v>6000</v>
      </c>
      <c r="F96" s="55">
        <f t="shared" ref="F96:F101" si="36">G96+J96</f>
        <v>3500</v>
      </c>
      <c r="G96" s="55">
        <f t="shared" ref="G96:G101" si="37">SUM(H96:I96)</f>
        <v>3500</v>
      </c>
      <c r="H96" s="55"/>
      <c r="I96" s="55">
        <v>3500</v>
      </c>
      <c r="J96" s="55"/>
      <c r="K96" s="55"/>
      <c r="L96" s="55"/>
      <c r="M96" s="32">
        <f t="shared" ref="M96:M101" si="38">SUM(N96:O96)</f>
        <v>3500</v>
      </c>
      <c r="N96" s="32">
        <f t="shared" ref="N96:N101" si="39">I96</f>
        <v>3500</v>
      </c>
      <c r="O96" s="32"/>
      <c r="P96" s="32">
        <f t="shared" ref="P96:P101" si="40">Q96+T96</f>
        <v>0</v>
      </c>
      <c r="Q96" s="32">
        <f t="shared" ref="Q96:Q101" si="41">SUM(R96:S96)</f>
        <v>0</v>
      </c>
      <c r="R96" s="32"/>
      <c r="S96" s="32">
        <v>0</v>
      </c>
      <c r="T96" s="32"/>
      <c r="U96" s="32"/>
      <c r="V96" s="32"/>
      <c r="W96" s="32">
        <f t="shared" si="32"/>
        <v>100</v>
      </c>
      <c r="X96" s="32"/>
      <c r="Y96" s="32">
        <f t="shared" si="33"/>
        <v>0</v>
      </c>
      <c r="Z96" s="32"/>
      <c r="AA96" s="32">
        <f t="shared" si="34"/>
        <v>0</v>
      </c>
      <c r="AB96" s="32"/>
      <c r="AC96" s="32"/>
      <c r="AD96" s="32"/>
      <c r="AE96" s="32">
        <v>100</v>
      </c>
      <c r="AF96" s="56"/>
    </row>
    <row r="97" spans="1:256" ht="30">
      <c r="A97" s="53" t="s">
        <v>196</v>
      </c>
      <c r="B97" s="80" t="s">
        <v>197</v>
      </c>
      <c r="C97" s="62" t="s">
        <v>198</v>
      </c>
      <c r="D97" s="55">
        <v>5100</v>
      </c>
      <c r="E97" s="55">
        <f t="shared" si="35"/>
        <v>5100</v>
      </c>
      <c r="F97" s="55">
        <f t="shared" si="36"/>
        <v>2500</v>
      </c>
      <c r="G97" s="55">
        <f t="shared" si="37"/>
        <v>2500</v>
      </c>
      <c r="H97" s="55"/>
      <c r="I97" s="55">
        <v>2500</v>
      </c>
      <c r="J97" s="55"/>
      <c r="K97" s="55"/>
      <c r="L97" s="55"/>
      <c r="M97" s="32">
        <f t="shared" si="38"/>
        <v>2500</v>
      </c>
      <c r="N97" s="32">
        <f t="shared" si="39"/>
        <v>2500</v>
      </c>
      <c r="O97" s="32"/>
      <c r="P97" s="32">
        <f t="shared" si="40"/>
        <v>1286.2149999999999</v>
      </c>
      <c r="Q97" s="32">
        <f t="shared" si="41"/>
        <v>1286.2149999999999</v>
      </c>
      <c r="R97" s="32"/>
      <c r="S97" s="32">
        <v>1286.2149999999999</v>
      </c>
      <c r="T97" s="32"/>
      <c r="U97" s="32"/>
      <c r="V97" s="32"/>
      <c r="W97" s="32">
        <f t="shared" si="32"/>
        <v>100</v>
      </c>
      <c r="X97" s="32"/>
      <c r="Y97" s="32">
        <f t="shared" si="33"/>
        <v>51.448599999999999</v>
      </c>
      <c r="Z97" s="32"/>
      <c r="AA97" s="32">
        <f t="shared" si="34"/>
        <v>51.448599999999999</v>
      </c>
      <c r="AB97" s="32"/>
      <c r="AC97" s="32"/>
      <c r="AD97" s="32"/>
      <c r="AE97" s="32">
        <v>100</v>
      </c>
      <c r="AF97" s="56"/>
    </row>
    <row r="98" spans="1:256" ht="30">
      <c r="A98" s="53" t="s">
        <v>199</v>
      </c>
      <c r="B98" s="80" t="s">
        <v>200</v>
      </c>
      <c r="C98" s="62" t="s">
        <v>201</v>
      </c>
      <c r="D98" s="55">
        <v>6000</v>
      </c>
      <c r="E98" s="55">
        <f t="shared" si="35"/>
        <v>6000</v>
      </c>
      <c r="F98" s="55">
        <f t="shared" si="36"/>
        <v>3000</v>
      </c>
      <c r="G98" s="55">
        <f t="shared" si="37"/>
        <v>3000</v>
      </c>
      <c r="H98" s="55"/>
      <c r="I98" s="55">
        <v>3000</v>
      </c>
      <c r="J98" s="55"/>
      <c r="K98" s="55"/>
      <c r="L98" s="55"/>
      <c r="M98" s="32">
        <f t="shared" si="38"/>
        <v>3000</v>
      </c>
      <c r="N98" s="32">
        <f t="shared" si="39"/>
        <v>3000</v>
      </c>
      <c r="O98" s="32"/>
      <c r="P98" s="32">
        <f t="shared" si="40"/>
        <v>0</v>
      </c>
      <c r="Q98" s="32">
        <f t="shared" si="41"/>
        <v>0</v>
      </c>
      <c r="R98" s="32"/>
      <c r="S98" s="32">
        <v>0</v>
      </c>
      <c r="T98" s="32"/>
      <c r="U98" s="32"/>
      <c r="V98" s="32"/>
      <c r="W98" s="32">
        <f t="shared" si="32"/>
        <v>100</v>
      </c>
      <c r="X98" s="32"/>
      <c r="Y98" s="32">
        <f t="shared" si="33"/>
        <v>0</v>
      </c>
      <c r="Z98" s="32"/>
      <c r="AA98" s="32">
        <f t="shared" si="34"/>
        <v>0</v>
      </c>
      <c r="AB98" s="32"/>
      <c r="AC98" s="32"/>
      <c r="AD98" s="32"/>
      <c r="AE98" s="32">
        <v>100</v>
      </c>
      <c r="AF98" s="56"/>
    </row>
    <row r="99" spans="1:256" ht="30">
      <c r="A99" s="53" t="s">
        <v>202</v>
      </c>
      <c r="B99" s="80" t="s">
        <v>203</v>
      </c>
      <c r="C99" s="62" t="s">
        <v>204</v>
      </c>
      <c r="D99" s="55">
        <v>1900</v>
      </c>
      <c r="E99" s="55">
        <f t="shared" si="35"/>
        <v>1900</v>
      </c>
      <c r="F99" s="55">
        <f t="shared" si="36"/>
        <v>1805</v>
      </c>
      <c r="G99" s="55">
        <f t="shared" si="37"/>
        <v>1805</v>
      </c>
      <c r="H99" s="55"/>
      <c r="I99" s="55">
        <v>1805</v>
      </c>
      <c r="J99" s="55"/>
      <c r="K99" s="55"/>
      <c r="L99" s="55"/>
      <c r="M99" s="32">
        <f t="shared" si="38"/>
        <v>1805</v>
      </c>
      <c r="N99" s="32">
        <f t="shared" si="39"/>
        <v>1805</v>
      </c>
      <c r="O99" s="32"/>
      <c r="P99" s="32">
        <f t="shared" si="40"/>
        <v>0</v>
      </c>
      <c r="Q99" s="32">
        <f t="shared" si="41"/>
        <v>0</v>
      </c>
      <c r="R99" s="32"/>
      <c r="S99" s="32">
        <v>0</v>
      </c>
      <c r="T99" s="32"/>
      <c r="U99" s="32"/>
      <c r="V99" s="32"/>
      <c r="W99" s="32">
        <f t="shared" si="32"/>
        <v>100</v>
      </c>
      <c r="X99" s="32"/>
      <c r="Y99" s="32">
        <f t="shared" si="33"/>
        <v>0</v>
      </c>
      <c r="Z99" s="32"/>
      <c r="AA99" s="32">
        <f t="shared" si="34"/>
        <v>0</v>
      </c>
      <c r="AB99" s="32"/>
      <c r="AC99" s="32"/>
      <c r="AD99" s="32"/>
      <c r="AE99" s="32">
        <v>100</v>
      </c>
      <c r="AF99" s="56"/>
    </row>
    <row r="100" spans="1:256" ht="30">
      <c r="A100" s="53" t="s">
        <v>205</v>
      </c>
      <c r="B100" s="80" t="s">
        <v>206</v>
      </c>
      <c r="C100" s="62" t="s">
        <v>207</v>
      </c>
      <c r="D100" s="55">
        <v>3200</v>
      </c>
      <c r="E100" s="55">
        <f t="shared" si="35"/>
        <v>3200</v>
      </c>
      <c r="F100" s="55">
        <f t="shared" si="36"/>
        <v>1500</v>
      </c>
      <c r="G100" s="55">
        <f t="shared" si="37"/>
        <v>1500</v>
      </c>
      <c r="H100" s="55"/>
      <c r="I100" s="55">
        <v>1500</v>
      </c>
      <c r="J100" s="55"/>
      <c r="K100" s="55"/>
      <c r="L100" s="55"/>
      <c r="M100" s="32">
        <f t="shared" si="38"/>
        <v>1500</v>
      </c>
      <c r="N100" s="32">
        <f t="shared" si="39"/>
        <v>1500</v>
      </c>
      <c r="O100" s="32"/>
      <c r="P100" s="32">
        <f t="shared" si="40"/>
        <v>1025.94</v>
      </c>
      <c r="Q100" s="32">
        <f t="shared" si="41"/>
        <v>1025.94</v>
      </c>
      <c r="R100" s="32"/>
      <c r="S100" s="32">
        <v>1025.94</v>
      </c>
      <c r="T100" s="32"/>
      <c r="U100" s="32"/>
      <c r="V100" s="32"/>
      <c r="W100" s="32">
        <f t="shared" si="32"/>
        <v>100</v>
      </c>
      <c r="X100" s="32"/>
      <c r="Y100" s="32">
        <f t="shared" si="33"/>
        <v>68.396000000000001</v>
      </c>
      <c r="Z100" s="32"/>
      <c r="AA100" s="32">
        <f t="shared" si="34"/>
        <v>68.396000000000001</v>
      </c>
      <c r="AB100" s="32"/>
      <c r="AC100" s="32"/>
      <c r="AD100" s="32"/>
      <c r="AE100" s="32">
        <v>100</v>
      </c>
      <c r="AF100" s="56"/>
    </row>
    <row r="101" spans="1:256" ht="30">
      <c r="A101" s="53" t="s">
        <v>208</v>
      </c>
      <c r="B101" s="80" t="s">
        <v>209</v>
      </c>
      <c r="C101" s="62" t="s">
        <v>210</v>
      </c>
      <c r="D101" s="55">
        <v>2800</v>
      </c>
      <c r="E101" s="55">
        <f t="shared" si="35"/>
        <v>2800</v>
      </c>
      <c r="F101" s="55">
        <f t="shared" si="36"/>
        <v>1491</v>
      </c>
      <c r="G101" s="55">
        <f t="shared" si="37"/>
        <v>1491</v>
      </c>
      <c r="H101" s="55"/>
      <c r="I101" s="55">
        <v>1491</v>
      </c>
      <c r="J101" s="55"/>
      <c r="K101" s="55"/>
      <c r="L101" s="55"/>
      <c r="M101" s="32">
        <f t="shared" si="38"/>
        <v>1491</v>
      </c>
      <c r="N101" s="32">
        <f t="shared" si="39"/>
        <v>1491</v>
      </c>
      <c r="O101" s="32"/>
      <c r="P101" s="32">
        <f t="shared" si="40"/>
        <v>833.86800000000005</v>
      </c>
      <c r="Q101" s="32">
        <f t="shared" si="41"/>
        <v>833.86800000000005</v>
      </c>
      <c r="R101" s="32"/>
      <c r="S101" s="32">
        <v>833.86800000000005</v>
      </c>
      <c r="T101" s="32"/>
      <c r="U101" s="32"/>
      <c r="V101" s="32"/>
      <c r="W101" s="32">
        <f t="shared" si="32"/>
        <v>100</v>
      </c>
      <c r="X101" s="32"/>
      <c r="Y101" s="32">
        <f t="shared" si="33"/>
        <v>55.926760563380284</v>
      </c>
      <c r="Z101" s="32"/>
      <c r="AA101" s="32">
        <f t="shared" si="34"/>
        <v>55.926760563380284</v>
      </c>
      <c r="AB101" s="32"/>
      <c r="AC101" s="32"/>
      <c r="AD101" s="32"/>
      <c r="AE101" s="32">
        <v>100</v>
      </c>
      <c r="AF101" s="56"/>
    </row>
    <row r="102" spans="1:256">
      <c r="A102" s="53" t="s">
        <v>103</v>
      </c>
      <c r="B102" s="76" t="s">
        <v>92</v>
      </c>
      <c r="C102" s="54"/>
      <c r="D102" s="55"/>
      <c r="E102" s="55"/>
      <c r="F102" s="55"/>
      <c r="G102" s="55"/>
      <c r="H102" s="55"/>
      <c r="I102" s="55"/>
      <c r="J102" s="55"/>
      <c r="K102" s="55"/>
      <c r="L102" s="55"/>
      <c r="M102" s="32"/>
      <c r="N102" s="32"/>
      <c r="O102" s="32"/>
      <c r="P102" s="32"/>
      <c r="Q102" s="32"/>
      <c r="R102" s="32"/>
      <c r="S102" s="32"/>
      <c r="T102" s="32"/>
      <c r="U102" s="32"/>
      <c r="V102" s="32"/>
      <c r="W102" s="32"/>
      <c r="X102" s="32"/>
      <c r="Y102" s="32"/>
      <c r="Z102" s="32"/>
      <c r="AA102" s="32"/>
      <c r="AB102" s="32"/>
      <c r="AC102" s="32"/>
      <c r="AD102" s="32"/>
      <c r="AE102" s="32"/>
      <c r="AF102" s="63"/>
    </row>
    <row r="103" spans="1:256" ht="25.5">
      <c r="A103" s="69" t="s">
        <v>109</v>
      </c>
      <c r="B103" s="50" t="s">
        <v>211</v>
      </c>
      <c r="C103" s="50"/>
      <c r="D103" s="51"/>
      <c r="E103" s="51"/>
      <c r="F103" s="51"/>
      <c r="G103" s="51"/>
      <c r="H103" s="51"/>
      <c r="I103" s="51"/>
      <c r="J103" s="51"/>
      <c r="K103" s="51"/>
      <c r="L103" s="51"/>
      <c r="M103" s="31"/>
      <c r="N103" s="31"/>
      <c r="O103" s="31"/>
      <c r="P103" s="31"/>
      <c r="Q103" s="31"/>
      <c r="R103" s="31"/>
      <c r="S103" s="31"/>
      <c r="T103" s="31"/>
      <c r="U103" s="31"/>
      <c r="V103" s="31"/>
      <c r="W103" s="31"/>
      <c r="X103" s="31"/>
      <c r="Y103" s="31"/>
      <c r="Z103" s="31"/>
      <c r="AA103" s="31"/>
      <c r="AB103" s="31"/>
      <c r="AC103" s="31"/>
      <c r="AD103" s="31"/>
      <c r="AE103" s="31"/>
      <c r="AF103" s="5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row>
    <row r="104" spans="1:256" ht="25.5">
      <c r="A104" s="53" t="s">
        <v>91</v>
      </c>
      <c r="B104" s="76" t="s">
        <v>96</v>
      </c>
      <c r="C104" s="50"/>
      <c r="D104" s="51"/>
      <c r="E104" s="51"/>
      <c r="F104" s="51"/>
      <c r="G104" s="51"/>
      <c r="H104" s="51"/>
      <c r="I104" s="51"/>
      <c r="J104" s="51"/>
      <c r="K104" s="51"/>
      <c r="L104" s="51"/>
      <c r="M104" s="31"/>
      <c r="N104" s="31"/>
      <c r="O104" s="31"/>
      <c r="P104" s="31"/>
      <c r="Q104" s="31"/>
      <c r="R104" s="31"/>
      <c r="S104" s="31"/>
      <c r="T104" s="31"/>
      <c r="U104" s="31"/>
      <c r="V104" s="31"/>
      <c r="W104" s="31"/>
      <c r="X104" s="31"/>
      <c r="Y104" s="31"/>
      <c r="Z104" s="31"/>
      <c r="AA104" s="31"/>
      <c r="AB104" s="31"/>
      <c r="AC104" s="31"/>
      <c r="AD104" s="31"/>
      <c r="AE104" s="31"/>
      <c r="AF104" s="5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row>
    <row r="105" spans="1:256">
      <c r="A105" s="53" t="s">
        <v>101</v>
      </c>
      <c r="B105" s="76" t="s">
        <v>102</v>
      </c>
      <c r="C105" s="50"/>
      <c r="D105" s="51"/>
      <c r="E105" s="51"/>
      <c r="F105" s="51"/>
      <c r="G105" s="51"/>
      <c r="H105" s="51"/>
      <c r="I105" s="51"/>
      <c r="J105" s="51"/>
      <c r="K105" s="51"/>
      <c r="L105" s="51"/>
      <c r="M105" s="31"/>
      <c r="N105" s="31"/>
      <c r="O105" s="31"/>
      <c r="P105" s="31"/>
      <c r="Q105" s="31"/>
      <c r="R105" s="31"/>
      <c r="S105" s="31"/>
      <c r="T105" s="31"/>
      <c r="U105" s="31"/>
      <c r="V105" s="31"/>
      <c r="W105" s="31"/>
      <c r="X105" s="31"/>
      <c r="Y105" s="31"/>
      <c r="Z105" s="31"/>
      <c r="AA105" s="31"/>
      <c r="AB105" s="31"/>
      <c r="AC105" s="31"/>
      <c r="AD105" s="31"/>
      <c r="AE105" s="31"/>
      <c r="AF105" s="5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row>
    <row r="106" spans="1:256">
      <c r="A106" s="53" t="s">
        <v>103</v>
      </c>
      <c r="B106" s="76" t="s">
        <v>92</v>
      </c>
      <c r="C106" s="50"/>
      <c r="D106" s="51"/>
      <c r="E106" s="51"/>
      <c r="F106" s="51"/>
      <c r="G106" s="51"/>
      <c r="H106" s="51"/>
      <c r="I106" s="51"/>
      <c r="J106" s="51"/>
      <c r="K106" s="51"/>
      <c r="L106" s="51"/>
      <c r="M106" s="31"/>
      <c r="N106" s="31"/>
      <c r="O106" s="31"/>
      <c r="P106" s="31"/>
      <c r="Q106" s="31"/>
      <c r="R106" s="31"/>
      <c r="S106" s="31"/>
      <c r="T106" s="31"/>
      <c r="U106" s="31"/>
      <c r="V106" s="31"/>
      <c r="W106" s="31"/>
      <c r="X106" s="31"/>
      <c r="Y106" s="31"/>
      <c r="Z106" s="31"/>
      <c r="AA106" s="31"/>
      <c r="AB106" s="31"/>
      <c r="AC106" s="31"/>
      <c r="AD106" s="31"/>
      <c r="AE106" s="31"/>
      <c r="AF106" s="5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c r="IV106" s="38"/>
    </row>
    <row r="107" spans="1:256">
      <c r="A107" s="49" t="s">
        <v>111</v>
      </c>
      <c r="B107" s="50" t="s">
        <v>212</v>
      </c>
      <c r="C107" s="50"/>
      <c r="D107" s="51"/>
      <c r="E107" s="51"/>
      <c r="F107" s="51"/>
      <c r="G107" s="51"/>
      <c r="H107" s="51"/>
      <c r="I107" s="51"/>
      <c r="J107" s="51"/>
      <c r="K107" s="51"/>
      <c r="L107" s="51"/>
      <c r="M107" s="31"/>
      <c r="N107" s="31"/>
      <c r="O107" s="31"/>
      <c r="P107" s="31"/>
      <c r="Q107" s="31"/>
      <c r="R107" s="31"/>
      <c r="S107" s="31"/>
      <c r="T107" s="31"/>
      <c r="U107" s="31"/>
      <c r="V107" s="31"/>
      <c r="W107" s="31"/>
      <c r="X107" s="31"/>
      <c r="Y107" s="31"/>
      <c r="Z107" s="31"/>
      <c r="AA107" s="31"/>
      <c r="AB107" s="31"/>
      <c r="AC107" s="31"/>
      <c r="AD107" s="31"/>
      <c r="AE107" s="31"/>
      <c r="AF107" s="5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c r="IV107" s="38"/>
    </row>
    <row r="108" spans="1:256" ht="25.5">
      <c r="A108" s="53" t="s">
        <v>91</v>
      </c>
      <c r="B108" s="76" t="s">
        <v>96</v>
      </c>
      <c r="C108" s="50"/>
      <c r="D108" s="51"/>
      <c r="E108" s="51"/>
      <c r="F108" s="51"/>
      <c r="G108" s="51"/>
      <c r="H108" s="51"/>
      <c r="I108" s="51"/>
      <c r="J108" s="51"/>
      <c r="K108" s="51"/>
      <c r="L108" s="51"/>
      <c r="M108" s="31"/>
      <c r="N108" s="31"/>
      <c r="O108" s="31"/>
      <c r="P108" s="31"/>
      <c r="Q108" s="31"/>
      <c r="R108" s="31"/>
      <c r="S108" s="31"/>
      <c r="T108" s="31"/>
      <c r="U108" s="31"/>
      <c r="V108" s="31"/>
      <c r="W108" s="31"/>
      <c r="X108" s="31"/>
      <c r="Y108" s="31"/>
      <c r="Z108" s="31"/>
      <c r="AA108" s="31"/>
      <c r="AB108" s="31"/>
      <c r="AC108" s="31"/>
      <c r="AD108" s="31"/>
      <c r="AE108" s="31"/>
      <c r="AF108" s="5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c r="IV108" s="38"/>
    </row>
    <row r="109" spans="1:256">
      <c r="A109" s="53" t="s">
        <v>101</v>
      </c>
      <c r="B109" s="76" t="s">
        <v>102</v>
      </c>
      <c r="C109" s="50"/>
      <c r="D109" s="51"/>
      <c r="E109" s="51"/>
      <c r="F109" s="51"/>
      <c r="G109" s="51"/>
      <c r="H109" s="51"/>
      <c r="I109" s="51"/>
      <c r="J109" s="51"/>
      <c r="K109" s="51"/>
      <c r="L109" s="51"/>
      <c r="M109" s="31"/>
      <c r="N109" s="31"/>
      <c r="O109" s="31"/>
      <c r="P109" s="31"/>
      <c r="Q109" s="31"/>
      <c r="R109" s="31"/>
      <c r="S109" s="31"/>
      <c r="T109" s="31"/>
      <c r="U109" s="31"/>
      <c r="V109" s="31"/>
      <c r="W109" s="31"/>
      <c r="X109" s="31"/>
      <c r="Y109" s="31"/>
      <c r="Z109" s="31"/>
      <c r="AA109" s="31"/>
      <c r="AB109" s="31"/>
      <c r="AC109" s="31"/>
      <c r="AD109" s="31"/>
      <c r="AE109" s="31"/>
      <c r="AF109" s="5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c r="IV109" s="38"/>
    </row>
    <row r="110" spans="1:256">
      <c r="A110" s="53" t="s">
        <v>103</v>
      </c>
      <c r="B110" s="76" t="s">
        <v>92</v>
      </c>
      <c r="C110" s="50"/>
      <c r="D110" s="51"/>
      <c r="E110" s="51"/>
      <c r="F110" s="51"/>
      <c r="G110" s="51"/>
      <c r="H110" s="51"/>
      <c r="I110" s="51"/>
      <c r="J110" s="51"/>
      <c r="K110" s="51"/>
      <c r="L110" s="51"/>
      <c r="M110" s="31"/>
      <c r="N110" s="31"/>
      <c r="O110" s="31"/>
      <c r="P110" s="31"/>
      <c r="Q110" s="31"/>
      <c r="R110" s="31"/>
      <c r="S110" s="31"/>
      <c r="T110" s="31"/>
      <c r="U110" s="31"/>
      <c r="V110" s="31"/>
      <c r="W110" s="31"/>
      <c r="X110" s="31"/>
      <c r="Y110" s="31"/>
      <c r="Z110" s="31"/>
      <c r="AA110" s="31"/>
      <c r="AB110" s="31"/>
      <c r="AC110" s="31"/>
      <c r="AD110" s="31"/>
      <c r="AE110" s="31"/>
      <c r="AF110" s="5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c r="IV110" s="38"/>
    </row>
    <row r="111" spans="1:256">
      <c r="A111" s="49" t="s">
        <v>171</v>
      </c>
      <c r="B111" s="50" t="s">
        <v>213</v>
      </c>
      <c r="C111" s="50"/>
      <c r="D111" s="51"/>
      <c r="E111" s="51"/>
      <c r="F111" s="51"/>
      <c r="G111" s="51"/>
      <c r="H111" s="51"/>
      <c r="I111" s="51"/>
      <c r="J111" s="51"/>
      <c r="K111" s="51"/>
      <c r="L111" s="51"/>
      <c r="M111" s="31"/>
      <c r="N111" s="31"/>
      <c r="O111" s="31"/>
      <c r="P111" s="31"/>
      <c r="Q111" s="31"/>
      <c r="R111" s="31"/>
      <c r="S111" s="31"/>
      <c r="T111" s="31"/>
      <c r="U111" s="31"/>
      <c r="V111" s="31"/>
      <c r="W111" s="31"/>
      <c r="X111" s="31"/>
      <c r="Y111" s="31"/>
      <c r="Z111" s="31"/>
      <c r="AA111" s="31"/>
      <c r="AB111" s="31"/>
      <c r="AC111" s="31"/>
      <c r="AD111" s="31"/>
      <c r="AE111" s="31"/>
      <c r="AF111" s="5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c r="IV111" s="38"/>
    </row>
    <row r="112" spans="1:256" ht="25.5">
      <c r="A112" s="53" t="s">
        <v>91</v>
      </c>
      <c r="B112" s="76" t="s">
        <v>96</v>
      </c>
      <c r="C112" s="50"/>
      <c r="D112" s="51"/>
      <c r="E112" s="51"/>
      <c r="F112" s="51"/>
      <c r="G112" s="51"/>
      <c r="H112" s="51"/>
      <c r="I112" s="51"/>
      <c r="J112" s="51"/>
      <c r="K112" s="51"/>
      <c r="L112" s="51"/>
      <c r="M112" s="31"/>
      <c r="N112" s="31"/>
      <c r="O112" s="31"/>
      <c r="P112" s="31"/>
      <c r="Q112" s="31"/>
      <c r="R112" s="31"/>
      <c r="S112" s="31"/>
      <c r="T112" s="31"/>
      <c r="U112" s="31"/>
      <c r="V112" s="31"/>
      <c r="W112" s="31"/>
      <c r="X112" s="31"/>
      <c r="Y112" s="31"/>
      <c r="Z112" s="31"/>
      <c r="AA112" s="31"/>
      <c r="AB112" s="31"/>
      <c r="AC112" s="31"/>
      <c r="AD112" s="31"/>
      <c r="AE112" s="31"/>
      <c r="AF112" s="5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c r="IV112" s="38"/>
    </row>
    <row r="113" spans="1:256">
      <c r="A113" s="53" t="s">
        <v>101</v>
      </c>
      <c r="B113" s="76" t="s">
        <v>102</v>
      </c>
      <c r="C113" s="50"/>
      <c r="D113" s="51"/>
      <c r="E113" s="51"/>
      <c r="F113" s="51"/>
      <c r="G113" s="51"/>
      <c r="H113" s="51"/>
      <c r="I113" s="51"/>
      <c r="J113" s="51"/>
      <c r="K113" s="51"/>
      <c r="L113" s="51"/>
      <c r="M113" s="31"/>
      <c r="N113" s="31"/>
      <c r="O113" s="31"/>
      <c r="P113" s="31"/>
      <c r="Q113" s="31"/>
      <c r="R113" s="31"/>
      <c r="S113" s="31"/>
      <c r="T113" s="31"/>
      <c r="U113" s="31"/>
      <c r="V113" s="31"/>
      <c r="W113" s="31"/>
      <c r="X113" s="31"/>
      <c r="Y113" s="31"/>
      <c r="Z113" s="31"/>
      <c r="AA113" s="31"/>
      <c r="AB113" s="31"/>
      <c r="AC113" s="31"/>
      <c r="AD113" s="31"/>
      <c r="AE113" s="31"/>
      <c r="AF113" s="5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8"/>
      <c r="IH113" s="38"/>
      <c r="II113" s="38"/>
      <c r="IJ113" s="38"/>
      <c r="IK113" s="38"/>
      <c r="IL113" s="38"/>
      <c r="IM113" s="38"/>
      <c r="IN113" s="38"/>
      <c r="IO113" s="38"/>
      <c r="IP113" s="38"/>
      <c r="IQ113" s="38"/>
      <c r="IR113" s="38"/>
      <c r="IS113" s="38"/>
      <c r="IT113" s="38"/>
      <c r="IU113" s="38"/>
      <c r="IV113" s="38"/>
    </row>
    <row r="114" spans="1:256">
      <c r="A114" s="53" t="s">
        <v>103</v>
      </c>
      <c r="B114" s="76" t="s">
        <v>92</v>
      </c>
      <c r="C114" s="77"/>
      <c r="D114" s="78"/>
      <c r="E114" s="78"/>
      <c r="F114" s="55"/>
      <c r="G114" s="55"/>
      <c r="H114" s="55"/>
      <c r="I114" s="55"/>
      <c r="J114" s="55"/>
      <c r="K114" s="55"/>
      <c r="L114" s="55"/>
      <c r="M114" s="32"/>
      <c r="N114" s="32"/>
      <c r="O114" s="32"/>
      <c r="P114" s="32"/>
      <c r="Q114" s="32"/>
      <c r="R114" s="32"/>
      <c r="S114" s="32"/>
      <c r="T114" s="32"/>
      <c r="U114" s="32"/>
      <c r="V114" s="32"/>
      <c r="W114" s="32"/>
      <c r="X114" s="32"/>
      <c r="Y114" s="32"/>
      <c r="Z114" s="32"/>
      <c r="AA114" s="32"/>
      <c r="AB114" s="32"/>
      <c r="AC114" s="32"/>
      <c r="AD114" s="32"/>
      <c r="AE114" s="32"/>
      <c r="AF114" s="43"/>
    </row>
    <row r="115" spans="1:256" ht="25.5">
      <c r="A115" s="49" t="s">
        <v>185</v>
      </c>
      <c r="B115" s="50" t="s">
        <v>214</v>
      </c>
      <c r="C115" s="50"/>
      <c r="D115" s="51"/>
      <c r="E115" s="51"/>
      <c r="F115" s="51"/>
      <c r="G115" s="51"/>
      <c r="H115" s="51"/>
      <c r="I115" s="51"/>
      <c r="J115" s="51"/>
      <c r="K115" s="51"/>
      <c r="L115" s="51"/>
      <c r="M115" s="31"/>
      <c r="N115" s="31"/>
      <c r="O115" s="31"/>
      <c r="P115" s="31"/>
      <c r="Q115" s="31"/>
      <c r="R115" s="31"/>
      <c r="S115" s="31"/>
      <c r="T115" s="31"/>
      <c r="U115" s="31"/>
      <c r="V115" s="31"/>
      <c r="W115" s="31"/>
      <c r="X115" s="31"/>
      <c r="Y115" s="31"/>
      <c r="Z115" s="31"/>
      <c r="AA115" s="31"/>
      <c r="AB115" s="31"/>
      <c r="AC115" s="31"/>
      <c r="AD115" s="31"/>
      <c r="AE115" s="31"/>
      <c r="AF115" s="5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ht="25.5">
      <c r="A116" s="53" t="s">
        <v>91</v>
      </c>
      <c r="B116" s="76" t="s">
        <v>96</v>
      </c>
      <c r="C116" s="50"/>
      <c r="D116" s="51"/>
      <c r="E116" s="51"/>
      <c r="F116" s="51"/>
      <c r="G116" s="51"/>
      <c r="H116" s="51"/>
      <c r="I116" s="51"/>
      <c r="J116" s="51"/>
      <c r="K116" s="51"/>
      <c r="L116" s="51"/>
      <c r="M116" s="31"/>
      <c r="N116" s="31"/>
      <c r="O116" s="31"/>
      <c r="P116" s="31"/>
      <c r="Q116" s="31"/>
      <c r="R116" s="31"/>
      <c r="S116" s="31"/>
      <c r="T116" s="31"/>
      <c r="U116" s="31"/>
      <c r="V116" s="31"/>
      <c r="W116" s="31"/>
      <c r="X116" s="31"/>
      <c r="Y116" s="31"/>
      <c r="Z116" s="31"/>
      <c r="AA116" s="31"/>
      <c r="AB116" s="31"/>
      <c r="AC116" s="31"/>
      <c r="AD116" s="31"/>
      <c r="AE116" s="31"/>
      <c r="AF116" s="5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c r="IR116" s="38"/>
      <c r="IS116" s="38"/>
      <c r="IT116" s="38"/>
      <c r="IU116" s="38"/>
      <c r="IV116" s="38"/>
    </row>
    <row r="117" spans="1:256">
      <c r="A117" s="53" t="s">
        <v>101</v>
      </c>
      <c r="B117" s="76" t="s">
        <v>102</v>
      </c>
      <c r="C117" s="50"/>
      <c r="D117" s="51"/>
      <c r="E117" s="51"/>
      <c r="F117" s="51"/>
      <c r="G117" s="51"/>
      <c r="H117" s="51"/>
      <c r="I117" s="51"/>
      <c r="J117" s="51"/>
      <c r="K117" s="51"/>
      <c r="L117" s="51"/>
      <c r="M117" s="31"/>
      <c r="N117" s="31"/>
      <c r="O117" s="31"/>
      <c r="P117" s="31"/>
      <c r="Q117" s="31"/>
      <c r="R117" s="31"/>
      <c r="S117" s="31"/>
      <c r="T117" s="31"/>
      <c r="U117" s="31"/>
      <c r="V117" s="31"/>
      <c r="W117" s="31"/>
      <c r="X117" s="31"/>
      <c r="Y117" s="31"/>
      <c r="Z117" s="31"/>
      <c r="AA117" s="31"/>
      <c r="AB117" s="31"/>
      <c r="AC117" s="31"/>
      <c r="AD117" s="31"/>
      <c r="AE117" s="31"/>
      <c r="AF117" s="5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c r="HK117" s="38"/>
      <c r="HL117" s="38"/>
      <c r="HM117" s="38"/>
      <c r="HN117" s="38"/>
      <c r="HO117" s="38"/>
      <c r="HP117" s="38"/>
      <c r="HQ117" s="38"/>
      <c r="HR117" s="38"/>
      <c r="HS117" s="38"/>
      <c r="HT117" s="38"/>
      <c r="HU117" s="38"/>
      <c r="HV117" s="38"/>
      <c r="HW117" s="38"/>
      <c r="HX117" s="38"/>
      <c r="HY117" s="38"/>
      <c r="HZ117" s="38"/>
      <c r="IA117" s="38"/>
      <c r="IB117" s="38"/>
      <c r="IC117" s="38"/>
      <c r="ID117" s="38"/>
      <c r="IE117" s="38"/>
      <c r="IF117" s="38"/>
      <c r="IG117" s="38"/>
      <c r="IH117" s="38"/>
      <c r="II117" s="38"/>
      <c r="IJ117" s="38"/>
      <c r="IK117" s="38"/>
      <c r="IL117" s="38"/>
      <c r="IM117" s="38"/>
      <c r="IN117" s="38"/>
      <c r="IO117" s="38"/>
      <c r="IP117" s="38"/>
      <c r="IQ117" s="38"/>
      <c r="IR117" s="38"/>
      <c r="IS117" s="38"/>
      <c r="IT117" s="38"/>
      <c r="IU117" s="38"/>
      <c r="IV117" s="38"/>
    </row>
    <row r="118" spans="1:256">
      <c r="A118" s="53" t="s">
        <v>103</v>
      </c>
      <c r="B118" s="76" t="s">
        <v>92</v>
      </c>
      <c r="C118" s="50"/>
      <c r="D118" s="51"/>
      <c r="E118" s="51"/>
      <c r="F118" s="51"/>
      <c r="G118" s="51"/>
      <c r="H118" s="51"/>
      <c r="I118" s="51"/>
      <c r="J118" s="51"/>
      <c r="K118" s="51"/>
      <c r="L118" s="51"/>
      <c r="M118" s="31"/>
      <c r="N118" s="31"/>
      <c r="O118" s="31"/>
      <c r="P118" s="31"/>
      <c r="Q118" s="31"/>
      <c r="R118" s="31"/>
      <c r="S118" s="31"/>
      <c r="T118" s="31"/>
      <c r="U118" s="31"/>
      <c r="V118" s="31"/>
      <c r="W118" s="31"/>
      <c r="X118" s="31"/>
      <c r="Y118" s="31"/>
      <c r="Z118" s="31"/>
      <c r="AA118" s="31"/>
      <c r="AB118" s="31"/>
      <c r="AC118" s="31"/>
      <c r="AD118" s="31"/>
      <c r="AE118" s="31"/>
      <c r="AF118" s="5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ht="25.5">
      <c r="A119" s="40" t="s">
        <v>215</v>
      </c>
      <c r="B119" s="47" t="s">
        <v>216</v>
      </c>
      <c r="C119" s="47"/>
      <c r="D119" s="44">
        <f>D120</f>
        <v>284531</v>
      </c>
      <c r="E119" s="44">
        <f t="shared" ref="E119:AE119" si="42">E120</f>
        <v>284531</v>
      </c>
      <c r="F119" s="44">
        <f t="shared" si="42"/>
        <v>70876.146999999997</v>
      </c>
      <c r="G119" s="44">
        <f t="shared" si="42"/>
        <v>70876.146999999997</v>
      </c>
      <c r="H119" s="44">
        <f t="shared" si="42"/>
        <v>833.14700000000005</v>
      </c>
      <c r="I119" s="44">
        <f t="shared" si="42"/>
        <v>70043</v>
      </c>
      <c r="J119" s="44">
        <f t="shared" si="42"/>
        <v>0</v>
      </c>
      <c r="K119" s="44">
        <f t="shared" si="42"/>
        <v>0</v>
      </c>
      <c r="L119" s="44">
        <f t="shared" si="42"/>
        <v>0</v>
      </c>
      <c r="M119" s="44">
        <f t="shared" si="42"/>
        <v>70043</v>
      </c>
      <c r="N119" s="44">
        <f t="shared" si="42"/>
        <v>70043</v>
      </c>
      <c r="O119" s="44">
        <f t="shared" si="42"/>
        <v>0</v>
      </c>
      <c r="P119" s="44">
        <f t="shared" si="42"/>
        <v>8300.2559999999994</v>
      </c>
      <c r="Q119" s="44">
        <f t="shared" si="42"/>
        <v>8300.2559999999994</v>
      </c>
      <c r="R119" s="44">
        <f t="shared" si="42"/>
        <v>266.28100000000001</v>
      </c>
      <c r="S119" s="44">
        <f t="shared" si="42"/>
        <v>8033.9750000000004</v>
      </c>
      <c r="T119" s="44">
        <f t="shared" si="42"/>
        <v>0</v>
      </c>
      <c r="U119" s="44">
        <f t="shared" si="42"/>
        <v>0</v>
      </c>
      <c r="V119" s="44">
        <f t="shared" si="42"/>
        <v>0</v>
      </c>
      <c r="W119" s="31">
        <f t="shared" si="42"/>
        <v>100</v>
      </c>
      <c r="X119" s="31">
        <f t="shared" si="42"/>
        <v>0</v>
      </c>
      <c r="Y119" s="31">
        <f t="shared" si="42"/>
        <v>11.710930053802162</v>
      </c>
      <c r="Z119" s="31">
        <f t="shared" si="42"/>
        <v>31.960866449738162</v>
      </c>
      <c r="AA119" s="31">
        <f t="shared" si="42"/>
        <v>11.47006124809046</v>
      </c>
      <c r="AB119" s="31">
        <f t="shared" si="42"/>
        <v>0</v>
      </c>
      <c r="AC119" s="31">
        <f t="shared" si="42"/>
        <v>0</v>
      </c>
      <c r="AD119" s="31">
        <f t="shared" si="42"/>
        <v>0</v>
      </c>
      <c r="AE119" s="31">
        <f t="shared" si="42"/>
        <v>100</v>
      </c>
      <c r="AF119" s="40"/>
      <c r="AG119" s="4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c r="HK119" s="38"/>
      <c r="HL119" s="38"/>
      <c r="HM119" s="38"/>
      <c r="HN119" s="38"/>
      <c r="HO119" s="38"/>
      <c r="HP119" s="38"/>
      <c r="HQ119" s="38"/>
      <c r="HR119" s="38"/>
      <c r="HS119" s="38"/>
      <c r="HT119" s="38"/>
      <c r="HU119" s="38"/>
      <c r="HV119" s="38"/>
      <c r="HW119" s="38"/>
      <c r="HX119" s="38"/>
      <c r="HY119" s="38"/>
      <c r="HZ119" s="38"/>
      <c r="IA119" s="38"/>
      <c r="IB119" s="38"/>
      <c r="IC119" s="38"/>
      <c r="ID119" s="38"/>
      <c r="IE119" s="38"/>
      <c r="IF119" s="38"/>
      <c r="IG119" s="38"/>
      <c r="IH119" s="38"/>
      <c r="II119" s="38"/>
      <c r="IJ119" s="38"/>
      <c r="IK119" s="38"/>
      <c r="IL119" s="38"/>
      <c r="IM119" s="38"/>
      <c r="IN119" s="38"/>
      <c r="IO119" s="38"/>
      <c r="IP119" s="38"/>
      <c r="IQ119" s="38"/>
      <c r="IR119" s="38"/>
      <c r="IS119" s="38"/>
      <c r="IT119" s="38"/>
      <c r="IU119" s="38"/>
      <c r="IV119" s="38"/>
    </row>
    <row r="120" spans="1:256" ht="25.5">
      <c r="A120" s="81" t="s">
        <v>87</v>
      </c>
      <c r="B120" s="82" t="s">
        <v>217</v>
      </c>
      <c r="C120" s="82"/>
      <c r="D120" s="83">
        <f>D121+D131</f>
        <v>284531</v>
      </c>
      <c r="E120" s="83">
        <f t="shared" ref="E120:V120" si="43">E121+E131</f>
        <v>284531</v>
      </c>
      <c r="F120" s="83">
        <f t="shared" si="43"/>
        <v>70876.146999999997</v>
      </c>
      <c r="G120" s="83">
        <f t="shared" si="43"/>
        <v>70876.146999999997</v>
      </c>
      <c r="H120" s="83">
        <f t="shared" si="43"/>
        <v>833.14700000000005</v>
      </c>
      <c r="I120" s="83">
        <f t="shared" si="43"/>
        <v>70043</v>
      </c>
      <c r="J120" s="83">
        <f t="shared" si="43"/>
        <v>0</v>
      </c>
      <c r="K120" s="83">
        <f t="shared" si="43"/>
        <v>0</v>
      </c>
      <c r="L120" s="83">
        <f t="shared" si="43"/>
        <v>0</v>
      </c>
      <c r="M120" s="83">
        <f t="shared" si="43"/>
        <v>70043</v>
      </c>
      <c r="N120" s="83">
        <f t="shared" si="43"/>
        <v>70043</v>
      </c>
      <c r="O120" s="83">
        <f t="shared" si="43"/>
        <v>0</v>
      </c>
      <c r="P120" s="83">
        <f t="shared" si="43"/>
        <v>8300.2559999999994</v>
      </c>
      <c r="Q120" s="83">
        <f t="shared" si="43"/>
        <v>8300.2559999999994</v>
      </c>
      <c r="R120" s="83">
        <f t="shared" si="43"/>
        <v>266.28100000000001</v>
      </c>
      <c r="S120" s="83">
        <f t="shared" si="43"/>
        <v>8033.9750000000004</v>
      </c>
      <c r="T120" s="83">
        <f t="shared" si="43"/>
        <v>0</v>
      </c>
      <c r="U120" s="83">
        <f t="shared" si="43"/>
        <v>0</v>
      </c>
      <c r="V120" s="83">
        <f t="shared" si="43"/>
        <v>0</v>
      </c>
      <c r="W120" s="31">
        <f>N120/I120*100</f>
        <v>100</v>
      </c>
      <c r="X120" s="31"/>
      <c r="Y120" s="31">
        <f>Q120/G120*100</f>
        <v>11.710930053802162</v>
      </c>
      <c r="Z120" s="31">
        <f>+R120/H120*100</f>
        <v>31.960866449738162</v>
      </c>
      <c r="AA120" s="31">
        <f t="shared" ref="AA120:AA128" si="44">S120/I120*100</f>
        <v>11.47006124809046</v>
      </c>
      <c r="AB120" s="31"/>
      <c r="AC120" s="31"/>
      <c r="AD120" s="31"/>
      <c r="AE120" s="31">
        <v>100</v>
      </c>
      <c r="AF120" s="5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c r="IR120" s="38"/>
      <c r="IS120" s="38"/>
      <c r="IT120" s="38"/>
      <c r="IU120" s="38"/>
      <c r="IV120" s="38"/>
    </row>
    <row r="121" spans="1:256" ht="25.5">
      <c r="A121" s="81">
        <v>1</v>
      </c>
      <c r="B121" s="82" t="s">
        <v>218</v>
      </c>
      <c r="C121" s="82"/>
      <c r="D121" s="83">
        <f>D122+D124+D129</f>
        <v>193000</v>
      </c>
      <c r="E121" s="83">
        <f t="shared" ref="E121:V121" si="45">E122+E124+E129</f>
        <v>193000</v>
      </c>
      <c r="F121" s="83">
        <f t="shared" si="45"/>
        <v>40876.146999999997</v>
      </c>
      <c r="G121" s="83">
        <f t="shared" si="45"/>
        <v>40876.146999999997</v>
      </c>
      <c r="H121" s="83">
        <f t="shared" si="45"/>
        <v>833.14700000000005</v>
      </c>
      <c r="I121" s="83">
        <f t="shared" si="45"/>
        <v>40043</v>
      </c>
      <c r="J121" s="83">
        <f t="shared" si="45"/>
        <v>0</v>
      </c>
      <c r="K121" s="83">
        <f t="shared" si="45"/>
        <v>0</v>
      </c>
      <c r="L121" s="83">
        <f t="shared" si="45"/>
        <v>0</v>
      </c>
      <c r="M121" s="83">
        <f t="shared" si="45"/>
        <v>40043</v>
      </c>
      <c r="N121" s="83">
        <f t="shared" si="45"/>
        <v>40043</v>
      </c>
      <c r="O121" s="83">
        <f t="shared" si="45"/>
        <v>0</v>
      </c>
      <c r="P121" s="83">
        <f t="shared" si="45"/>
        <v>7348.66</v>
      </c>
      <c r="Q121" s="83">
        <f t="shared" si="45"/>
        <v>7348.66</v>
      </c>
      <c r="R121" s="83">
        <f t="shared" si="45"/>
        <v>266.28100000000001</v>
      </c>
      <c r="S121" s="83">
        <f t="shared" si="45"/>
        <v>7082.3789999999999</v>
      </c>
      <c r="T121" s="83">
        <f t="shared" si="45"/>
        <v>0</v>
      </c>
      <c r="U121" s="83">
        <f t="shared" si="45"/>
        <v>0</v>
      </c>
      <c r="V121" s="83">
        <f t="shared" si="45"/>
        <v>0</v>
      </c>
      <c r="W121" s="83">
        <f>W122</f>
        <v>100</v>
      </c>
      <c r="X121" s="83">
        <f>X122</f>
        <v>0</v>
      </c>
      <c r="Y121" s="31">
        <f>Q121/G121*100</f>
        <v>17.97786860880014</v>
      </c>
      <c r="Z121" s="31">
        <f>+R121/H121*100</f>
        <v>31.960866449738162</v>
      </c>
      <c r="AA121" s="31">
        <f t="shared" si="44"/>
        <v>17.686934045900657</v>
      </c>
      <c r="AB121" s="83">
        <f>AB122</f>
        <v>0</v>
      </c>
      <c r="AC121" s="83">
        <f>AC122</f>
        <v>0</v>
      </c>
      <c r="AD121" s="83">
        <f>AD122</f>
        <v>0</v>
      </c>
      <c r="AE121" s="83">
        <f>AE122</f>
        <v>100</v>
      </c>
      <c r="AF121" s="5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ht="25.5">
      <c r="A122" s="53" t="s">
        <v>91</v>
      </c>
      <c r="B122" s="76" t="s">
        <v>96</v>
      </c>
      <c r="C122" s="82"/>
      <c r="D122" s="84">
        <f>D123</f>
        <v>65000</v>
      </c>
      <c r="E122" s="84">
        <f t="shared" ref="E122:AE122" si="46">E123</f>
        <v>65000</v>
      </c>
      <c r="F122" s="84">
        <f t="shared" si="46"/>
        <v>13078</v>
      </c>
      <c r="G122" s="84">
        <f t="shared" si="46"/>
        <v>13078</v>
      </c>
      <c r="H122" s="84">
        <f t="shared" si="46"/>
        <v>0</v>
      </c>
      <c r="I122" s="84">
        <f t="shared" si="46"/>
        <v>13078</v>
      </c>
      <c r="J122" s="84">
        <f t="shared" si="46"/>
        <v>0</v>
      </c>
      <c r="K122" s="84">
        <f t="shared" si="46"/>
        <v>0</v>
      </c>
      <c r="L122" s="84">
        <f t="shared" si="46"/>
        <v>0</v>
      </c>
      <c r="M122" s="84">
        <f t="shared" si="46"/>
        <v>13078</v>
      </c>
      <c r="N122" s="84">
        <f t="shared" si="46"/>
        <v>13078</v>
      </c>
      <c r="O122" s="84">
        <f t="shared" si="46"/>
        <v>0</v>
      </c>
      <c r="P122" s="84">
        <f t="shared" si="46"/>
        <v>5320.1610000000001</v>
      </c>
      <c r="Q122" s="84">
        <f t="shared" si="46"/>
        <v>5320.1610000000001</v>
      </c>
      <c r="R122" s="84">
        <f t="shared" si="46"/>
        <v>0</v>
      </c>
      <c r="S122" s="84">
        <f t="shared" si="46"/>
        <v>5320.1610000000001</v>
      </c>
      <c r="T122" s="84">
        <f t="shared" si="46"/>
        <v>0</v>
      </c>
      <c r="U122" s="84">
        <f t="shared" si="46"/>
        <v>0</v>
      </c>
      <c r="V122" s="84">
        <f t="shared" si="46"/>
        <v>0</v>
      </c>
      <c r="W122" s="84">
        <f t="shared" si="46"/>
        <v>100</v>
      </c>
      <c r="X122" s="84">
        <f t="shared" si="46"/>
        <v>0</v>
      </c>
      <c r="Y122" s="84">
        <f t="shared" si="46"/>
        <v>40.680233980731003</v>
      </c>
      <c r="Z122" s="84">
        <f t="shared" si="46"/>
        <v>0</v>
      </c>
      <c r="AA122" s="84">
        <f t="shared" si="46"/>
        <v>40.680233980731003</v>
      </c>
      <c r="AB122" s="84">
        <f t="shared" si="46"/>
        <v>0</v>
      </c>
      <c r="AC122" s="84">
        <f t="shared" si="46"/>
        <v>0</v>
      </c>
      <c r="AD122" s="84">
        <f t="shared" si="46"/>
        <v>0</v>
      </c>
      <c r="AE122" s="84">
        <f t="shared" si="46"/>
        <v>100</v>
      </c>
      <c r="AF122" s="5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8"/>
      <c r="IH122" s="38"/>
      <c r="II122" s="38"/>
      <c r="IJ122" s="38"/>
      <c r="IK122" s="38"/>
      <c r="IL122" s="38"/>
      <c r="IM122" s="38"/>
      <c r="IN122" s="38"/>
      <c r="IO122" s="38"/>
      <c r="IP122" s="38"/>
      <c r="IQ122" s="38"/>
      <c r="IR122" s="38"/>
      <c r="IS122" s="38"/>
      <c r="IT122" s="38"/>
      <c r="IU122" s="38"/>
      <c r="IV122" s="38"/>
    </row>
    <row r="123" spans="1:256" ht="30">
      <c r="A123" s="85" t="s">
        <v>193</v>
      </c>
      <c r="B123" s="86" t="s">
        <v>219</v>
      </c>
      <c r="C123" s="62" t="s">
        <v>220</v>
      </c>
      <c r="D123" s="87">
        <v>65000</v>
      </c>
      <c r="E123" s="87">
        <v>65000</v>
      </c>
      <c r="F123" s="87">
        <f>G123+J123</f>
        <v>13078</v>
      </c>
      <c r="G123" s="55">
        <f>SUM(H123:I123)</f>
        <v>13078</v>
      </c>
      <c r="H123" s="87"/>
      <c r="I123" s="87">
        <v>13078</v>
      </c>
      <c r="J123" s="87"/>
      <c r="K123" s="87"/>
      <c r="L123" s="87"/>
      <c r="M123" s="32">
        <f>SUM(N123:O123)</f>
        <v>13078</v>
      </c>
      <c r="N123" s="32">
        <f>I123</f>
        <v>13078</v>
      </c>
      <c r="O123" s="32"/>
      <c r="P123" s="32">
        <f>Q123+T123</f>
        <v>5320.1610000000001</v>
      </c>
      <c r="Q123" s="32">
        <f>SUM(R123:S123)</f>
        <v>5320.1610000000001</v>
      </c>
      <c r="R123" s="32"/>
      <c r="S123" s="32">
        <f>1522.256+3797.905</f>
        <v>5320.1610000000001</v>
      </c>
      <c r="T123" s="32"/>
      <c r="U123" s="32"/>
      <c r="V123" s="32"/>
      <c r="W123" s="32">
        <f>N123/G123*100</f>
        <v>100</v>
      </c>
      <c r="X123" s="32"/>
      <c r="Y123" s="32">
        <f t="shared" ref="Y123:Y128" si="47">Q123/G123*100</f>
        <v>40.680233980731003</v>
      </c>
      <c r="Z123" s="32"/>
      <c r="AA123" s="32">
        <f t="shared" si="44"/>
        <v>40.680233980731003</v>
      </c>
      <c r="AB123" s="32"/>
      <c r="AC123" s="32"/>
      <c r="AD123" s="32"/>
      <c r="AE123" s="32">
        <v>100</v>
      </c>
      <c r="AF123" s="63"/>
    </row>
    <row r="124" spans="1:256" ht="15">
      <c r="A124" s="53" t="s">
        <v>101</v>
      </c>
      <c r="B124" s="76" t="s">
        <v>102</v>
      </c>
      <c r="C124" s="62"/>
      <c r="D124" s="84">
        <f>SUM(D125:D128)</f>
        <v>100000</v>
      </c>
      <c r="E124" s="84">
        <f t="shared" ref="E124:V124" si="48">SUM(E125:E128)</f>
        <v>100000</v>
      </c>
      <c r="F124" s="84">
        <f t="shared" si="48"/>
        <v>27598.147000000001</v>
      </c>
      <c r="G124" s="84">
        <f t="shared" si="48"/>
        <v>27598.147000000001</v>
      </c>
      <c r="H124" s="84">
        <f t="shared" si="48"/>
        <v>833.14700000000005</v>
      </c>
      <c r="I124" s="84">
        <f t="shared" si="48"/>
        <v>26765</v>
      </c>
      <c r="J124" s="84">
        <f t="shared" si="48"/>
        <v>0</v>
      </c>
      <c r="K124" s="84">
        <f t="shared" si="48"/>
        <v>0</v>
      </c>
      <c r="L124" s="84">
        <f t="shared" si="48"/>
        <v>0</v>
      </c>
      <c r="M124" s="84">
        <f t="shared" si="48"/>
        <v>26765</v>
      </c>
      <c r="N124" s="84">
        <f t="shared" si="48"/>
        <v>26765</v>
      </c>
      <c r="O124" s="84">
        <f t="shared" si="48"/>
        <v>0</v>
      </c>
      <c r="P124" s="84">
        <f t="shared" si="48"/>
        <v>2028.499</v>
      </c>
      <c r="Q124" s="84">
        <f t="shared" si="48"/>
        <v>2028.499</v>
      </c>
      <c r="R124" s="84">
        <f t="shared" si="48"/>
        <v>266.28100000000001</v>
      </c>
      <c r="S124" s="84">
        <f t="shared" si="48"/>
        <v>1762.2180000000001</v>
      </c>
      <c r="T124" s="84">
        <f t="shared" si="48"/>
        <v>0</v>
      </c>
      <c r="U124" s="84">
        <f t="shared" si="48"/>
        <v>0</v>
      </c>
      <c r="V124" s="84">
        <f t="shared" si="48"/>
        <v>0</v>
      </c>
      <c r="W124" s="35">
        <f>N124/I124*100</f>
        <v>100</v>
      </c>
      <c r="X124" s="35"/>
      <c r="Y124" s="35">
        <f t="shared" si="47"/>
        <v>7.3501275284895033</v>
      </c>
      <c r="Z124" s="35">
        <f>+R124/H124*100</f>
        <v>31.960866449738162</v>
      </c>
      <c r="AA124" s="35">
        <f t="shared" si="44"/>
        <v>6.5840388567158614</v>
      </c>
      <c r="AB124" s="35"/>
      <c r="AC124" s="35"/>
      <c r="AD124" s="35"/>
      <c r="AE124" s="35">
        <v>100</v>
      </c>
      <c r="AF124" s="5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ht="30">
      <c r="A125" s="85">
        <v>1</v>
      </c>
      <c r="B125" s="86" t="s">
        <v>221</v>
      </c>
      <c r="C125" s="62" t="s">
        <v>220</v>
      </c>
      <c r="D125" s="87">
        <v>26000</v>
      </c>
      <c r="E125" s="87">
        <f>D125</f>
        <v>26000</v>
      </c>
      <c r="F125" s="87">
        <f t="shared" ref="F125:F135" si="49">G125+J125</f>
        <v>6525.2430000000004</v>
      </c>
      <c r="G125" s="55">
        <f t="shared" ref="G125:G130" si="50">SUM(H125:I125)</f>
        <v>6525.2430000000004</v>
      </c>
      <c r="H125" s="87">
        <v>760.24300000000005</v>
      </c>
      <c r="I125" s="87">
        <v>5765</v>
      </c>
      <c r="J125" s="87"/>
      <c r="K125" s="87"/>
      <c r="L125" s="87"/>
      <c r="M125" s="32">
        <f>SUM(N125:O125)</f>
        <v>5765</v>
      </c>
      <c r="N125" s="32">
        <f>I125</f>
        <v>5765</v>
      </c>
      <c r="O125" s="32"/>
      <c r="P125" s="32">
        <f>Q125+T125</f>
        <v>266.28100000000001</v>
      </c>
      <c r="Q125" s="32">
        <f>SUM(R125:S125)</f>
        <v>266.28100000000001</v>
      </c>
      <c r="R125" s="32">
        <v>266.28100000000001</v>
      </c>
      <c r="S125" s="32"/>
      <c r="T125" s="32"/>
      <c r="U125" s="32"/>
      <c r="V125" s="32"/>
      <c r="W125" s="32">
        <f>N125/I125*100</f>
        <v>100</v>
      </c>
      <c r="X125" s="32"/>
      <c r="Y125" s="32">
        <f t="shared" si="47"/>
        <v>4.0807828919168214</v>
      </c>
      <c r="Z125" s="32">
        <f>+R125/H125*100</f>
        <v>35.025774653630478</v>
      </c>
      <c r="AA125" s="32">
        <f t="shared" si="44"/>
        <v>0</v>
      </c>
      <c r="AB125" s="32"/>
      <c r="AC125" s="32"/>
      <c r="AD125" s="32"/>
      <c r="AE125" s="32">
        <v>100</v>
      </c>
      <c r="AF125" s="63"/>
    </row>
    <row r="126" spans="1:256" ht="30">
      <c r="A126" s="85">
        <v>2</v>
      </c>
      <c r="B126" s="86" t="s">
        <v>222</v>
      </c>
      <c r="C126" s="62" t="s">
        <v>223</v>
      </c>
      <c r="D126" s="87">
        <v>30000</v>
      </c>
      <c r="E126" s="87">
        <f>D126</f>
        <v>30000</v>
      </c>
      <c r="F126" s="87">
        <f t="shared" si="49"/>
        <v>8072.9040000000005</v>
      </c>
      <c r="G126" s="55">
        <f t="shared" si="50"/>
        <v>8072.9040000000005</v>
      </c>
      <c r="H126" s="87">
        <v>72.903999999999996</v>
      </c>
      <c r="I126" s="87">
        <v>8000</v>
      </c>
      <c r="J126" s="87"/>
      <c r="K126" s="87"/>
      <c r="L126" s="87"/>
      <c r="M126" s="32">
        <f>SUM(N126:O126)</f>
        <v>8000</v>
      </c>
      <c r="N126" s="32">
        <f>I126</f>
        <v>8000</v>
      </c>
      <c r="O126" s="32"/>
      <c r="P126" s="32"/>
      <c r="Q126" s="32"/>
      <c r="R126" s="32"/>
      <c r="S126" s="32"/>
      <c r="T126" s="32"/>
      <c r="U126" s="32"/>
      <c r="V126" s="32"/>
      <c r="W126" s="32">
        <f>N126/I126*100</f>
        <v>100</v>
      </c>
      <c r="X126" s="32"/>
      <c r="Y126" s="32">
        <f t="shared" si="47"/>
        <v>0</v>
      </c>
      <c r="Z126" s="32"/>
      <c r="AA126" s="32">
        <f t="shared" si="44"/>
        <v>0</v>
      </c>
      <c r="AB126" s="32"/>
      <c r="AC126" s="32"/>
      <c r="AD126" s="32"/>
      <c r="AE126" s="32">
        <v>100</v>
      </c>
      <c r="AF126" s="63"/>
    </row>
    <row r="127" spans="1:256" ht="30">
      <c r="A127" s="85">
        <v>3</v>
      </c>
      <c r="B127" s="86" t="s">
        <v>224</v>
      </c>
      <c r="C127" s="62" t="s">
        <v>225</v>
      </c>
      <c r="D127" s="87">
        <v>30000</v>
      </c>
      <c r="E127" s="87">
        <f>D127</f>
        <v>30000</v>
      </c>
      <c r="F127" s="87">
        <f t="shared" si="49"/>
        <v>10000</v>
      </c>
      <c r="G127" s="55">
        <f t="shared" si="50"/>
        <v>10000</v>
      </c>
      <c r="H127" s="87"/>
      <c r="I127" s="87">
        <v>10000</v>
      </c>
      <c r="J127" s="87"/>
      <c r="K127" s="87"/>
      <c r="L127" s="87"/>
      <c r="M127" s="32">
        <f>SUM(N127:O127)</f>
        <v>10000</v>
      </c>
      <c r="N127" s="32">
        <f>I127</f>
        <v>10000</v>
      </c>
      <c r="O127" s="32"/>
      <c r="P127" s="32">
        <f>Q127+T127</f>
        <v>1762.2180000000001</v>
      </c>
      <c r="Q127" s="32">
        <f>SUM(R127:S127)</f>
        <v>1762.2180000000001</v>
      </c>
      <c r="R127" s="32"/>
      <c r="S127" s="32">
        <v>1762.2180000000001</v>
      </c>
      <c r="T127" s="32"/>
      <c r="U127" s="32"/>
      <c r="V127" s="32"/>
      <c r="W127" s="32">
        <f>N127/G127*100</f>
        <v>100</v>
      </c>
      <c r="X127" s="32"/>
      <c r="Y127" s="32">
        <f t="shared" si="47"/>
        <v>17.62218</v>
      </c>
      <c r="Z127" s="32"/>
      <c r="AA127" s="32">
        <f t="shared" si="44"/>
        <v>17.62218</v>
      </c>
      <c r="AB127" s="32"/>
      <c r="AC127" s="32"/>
      <c r="AD127" s="32"/>
      <c r="AE127" s="32">
        <v>100</v>
      </c>
      <c r="AF127" s="63"/>
    </row>
    <row r="128" spans="1:256" ht="30">
      <c r="A128" s="85">
        <v>4</v>
      </c>
      <c r="B128" s="86" t="s">
        <v>226</v>
      </c>
      <c r="C128" s="62" t="s">
        <v>227</v>
      </c>
      <c r="D128" s="87">
        <v>14000</v>
      </c>
      <c r="E128" s="87">
        <f>D128</f>
        <v>14000</v>
      </c>
      <c r="F128" s="87">
        <f t="shared" si="49"/>
        <v>3000</v>
      </c>
      <c r="G128" s="55">
        <f>SUM(H128:I128)</f>
        <v>3000</v>
      </c>
      <c r="H128" s="87"/>
      <c r="I128" s="87">
        <v>3000</v>
      </c>
      <c r="J128" s="87"/>
      <c r="K128" s="87"/>
      <c r="L128" s="87"/>
      <c r="M128" s="32">
        <f>SUM(N128:O128)</f>
        <v>3000</v>
      </c>
      <c r="N128" s="32">
        <f>I128</f>
        <v>3000</v>
      </c>
      <c r="O128" s="32"/>
      <c r="P128" s="32"/>
      <c r="Q128" s="32"/>
      <c r="R128" s="32"/>
      <c r="S128" s="32"/>
      <c r="T128" s="32"/>
      <c r="U128" s="32"/>
      <c r="V128" s="32"/>
      <c r="W128" s="32">
        <f>N128/G128*100</f>
        <v>100</v>
      </c>
      <c r="X128" s="32"/>
      <c r="Y128" s="32">
        <f t="shared" si="47"/>
        <v>0</v>
      </c>
      <c r="Z128" s="32"/>
      <c r="AA128" s="32">
        <f t="shared" si="44"/>
        <v>0</v>
      </c>
      <c r="AB128" s="32"/>
      <c r="AC128" s="32"/>
      <c r="AD128" s="32"/>
      <c r="AE128" s="32">
        <v>100</v>
      </c>
      <c r="AF128" s="63"/>
    </row>
    <row r="129" spans="1:256">
      <c r="A129" s="53" t="s">
        <v>103</v>
      </c>
      <c r="B129" s="76" t="s">
        <v>92</v>
      </c>
      <c r="C129" s="82"/>
      <c r="D129" s="84">
        <f>D130</f>
        <v>28000</v>
      </c>
      <c r="E129" s="84">
        <f t="shared" ref="E129:AE129" si="51">E130</f>
        <v>28000</v>
      </c>
      <c r="F129" s="84">
        <f t="shared" si="49"/>
        <v>200</v>
      </c>
      <c r="G129" s="84">
        <f t="shared" si="51"/>
        <v>200</v>
      </c>
      <c r="H129" s="84">
        <f t="shared" si="51"/>
        <v>0</v>
      </c>
      <c r="I129" s="84">
        <f t="shared" si="51"/>
        <v>200</v>
      </c>
      <c r="J129" s="84">
        <f t="shared" si="51"/>
        <v>0</v>
      </c>
      <c r="K129" s="84">
        <f t="shared" si="51"/>
        <v>0</v>
      </c>
      <c r="L129" s="84">
        <f t="shared" si="51"/>
        <v>0</v>
      </c>
      <c r="M129" s="84">
        <f t="shared" si="51"/>
        <v>200</v>
      </c>
      <c r="N129" s="84">
        <f t="shared" si="51"/>
        <v>200</v>
      </c>
      <c r="O129" s="84">
        <f t="shared" si="51"/>
        <v>0</v>
      </c>
      <c r="P129" s="84">
        <f t="shared" si="51"/>
        <v>0</v>
      </c>
      <c r="Q129" s="84">
        <f t="shared" si="51"/>
        <v>0</v>
      </c>
      <c r="R129" s="84">
        <f t="shared" si="51"/>
        <v>0</v>
      </c>
      <c r="S129" s="84">
        <f t="shared" si="51"/>
        <v>0</v>
      </c>
      <c r="T129" s="84">
        <f t="shared" si="51"/>
        <v>0</v>
      </c>
      <c r="U129" s="84">
        <f t="shared" si="51"/>
        <v>0</v>
      </c>
      <c r="V129" s="84">
        <f t="shared" si="51"/>
        <v>0</v>
      </c>
      <c r="W129" s="84">
        <f t="shared" si="51"/>
        <v>100</v>
      </c>
      <c r="X129" s="84">
        <f t="shared" si="51"/>
        <v>0</v>
      </c>
      <c r="Y129" s="84">
        <f t="shared" si="51"/>
        <v>0</v>
      </c>
      <c r="Z129" s="84">
        <f t="shared" si="51"/>
        <v>0</v>
      </c>
      <c r="AA129" s="84">
        <f t="shared" si="51"/>
        <v>0</v>
      </c>
      <c r="AB129" s="84">
        <f t="shared" si="51"/>
        <v>0</v>
      </c>
      <c r="AC129" s="84">
        <f t="shared" si="51"/>
        <v>0</v>
      </c>
      <c r="AD129" s="84">
        <f t="shared" si="51"/>
        <v>0</v>
      </c>
      <c r="AE129" s="84">
        <f t="shared" si="51"/>
        <v>100</v>
      </c>
      <c r="AF129" s="5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8"/>
      <c r="IH129" s="38"/>
      <c r="II129" s="38"/>
      <c r="IJ129" s="38"/>
      <c r="IK129" s="38"/>
      <c r="IL129" s="38"/>
      <c r="IM129" s="38"/>
      <c r="IN129" s="38"/>
      <c r="IO129" s="38"/>
      <c r="IP129" s="38"/>
      <c r="IQ129" s="38"/>
      <c r="IR129" s="38"/>
      <c r="IS129" s="38"/>
      <c r="IT129" s="38"/>
      <c r="IU129" s="38"/>
      <c r="IV129" s="38"/>
    </row>
    <row r="130" spans="1:256" ht="15">
      <c r="A130" s="85">
        <v>1</v>
      </c>
      <c r="B130" s="86" t="s">
        <v>228</v>
      </c>
      <c r="C130" s="88"/>
      <c r="D130" s="87">
        <v>28000</v>
      </c>
      <c r="E130" s="87">
        <f>D130</f>
        <v>28000</v>
      </c>
      <c r="F130" s="84">
        <f t="shared" si="49"/>
        <v>200</v>
      </c>
      <c r="G130" s="55">
        <f t="shared" si="50"/>
        <v>200</v>
      </c>
      <c r="H130" s="87"/>
      <c r="I130" s="87">
        <v>200</v>
      </c>
      <c r="J130" s="87"/>
      <c r="K130" s="87"/>
      <c r="L130" s="87"/>
      <c r="M130" s="32">
        <f>SUM(N130:O130)</f>
        <v>200</v>
      </c>
      <c r="N130" s="32">
        <f>I130</f>
        <v>200</v>
      </c>
      <c r="O130" s="32"/>
      <c r="P130" s="32"/>
      <c r="Q130" s="32"/>
      <c r="R130" s="32"/>
      <c r="S130" s="32"/>
      <c r="T130" s="32"/>
      <c r="U130" s="32"/>
      <c r="V130" s="32"/>
      <c r="W130" s="32">
        <f>N130/G130*100</f>
        <v>100</v>
      </c>
      <c r="X130" s="32"/>
      <c r="Y130" s="32">
        <f>Q130/G130*100</f>
        <v>0</v>
      </c>
      <c r="Z130" s="32"/>
      <c r="AA130" s="32">
        <f>S130/I130*100</f>
        <v>0</v>
      </c>
      <c r="AB130" s="32"/>
      <c r="AC130" s="32"/>
      <c r="AD130" s="32"/>
      <c r="AE130" s="32">
        <v>100</v>
      </c>
      <c r="AF130" s="63"/>
    </row>
    <row r="131" spans="1:256" ht="38.25">
      <c r="A131" s="81">
        <v>2</v>
      </c>
      <c r="B131" s="82" t="s">
        <v>229</v>
      </c>
      <c r="C131" s="86"/>
      <c r="D131" s="83">
        <f>D133</f>
        <v>91531</v>
      </c>
      <c r="E131" s="83">
        <f t="shared" ref="E131:AE131" si="52">E133</f>
        <v>91531</v>
      </c>
      <c r="F131" s="83">
        <f t="shared" si="52"/>
        <v>30000</v>
      </c>
      <c r="G131" s="83">
        <f t="shared" si="52"/>
        <v>30000</v>
      </c>
      <c r="H131" s="83">
        <f t="shared" si="52"/>
        <v>0</v>
      </c>
      <c r="I131" s="83">
        <f t="shared" si="52"/>
        <v>30000</v>
      </c>
      <c r="J131" s="83">
        <f t="shared" si="52"/>
        <v>0</v>
      </c>
      <c r="K131" s="83">
        <f t="shared" si="52"/>
        <v>0</v>
      </c>
      <c r="L131" s="83">
        <f t="shared" si="52"/>
        <v>0</v>
      </c>
      <c r="M131" s="83">
        <f t="shared" si="52"/>
        <v>30000</v>
      </c>
      <c r="N131" s="83">
        <f t="shared" si="52"/>
        <v>30000</v>
      </c>
      <c r="O131" s="83">
        <f t="shared" si="52"/>
        <v>0</v>
      </c>
      <c r="P131" s="83">
        <f t="shared" si="52"/>
        <v>951.596</v>
      </c>
      <c r="Q131" s="83">
        <f t="shared" si="52"/>
        <v>951.596</v>
      </c>
      <c r="R131" s="83">
        <f t="shared" si="52"/>
        <v>0</v>
      </c>
      <c r="S131" s="83">
        <f t="shared" si="52"/>
        <v>951.596</v>
      </c>
      <c r="T131" s="83">
        <f t="shared" si="52"/>
        <v>0</v>
      </c>
      <c r="U131" s="83">
        <f t="shared" si="52"/>
        <v>0</v>
      </c>
      <c r="V131" s="83">
        <f t="shared" si="52"/>
        <v>0</v>
      </c>
      <c r="W131" s="83">
        <f t="shared" si="52"/>
        <v>100</v>
      </c>
      <c r="X131" s="83">
        <f t="shared" si="52"/>
        <v>0</v>
      </c>
      <c r="Y131" s="83">
        <f t="shared" si="52"/>
        <v>3.1719866666666667</v>
      </c>
      <c r="Z131" s="83">
        <f t="shared" si="52"/>
        <v>0</v>
      </c>
      <c r="AA131" s="83">
        <f t="shared" si="52"/>
        <v>3.1719866666666667</v>
      </c>
      <c r="AB131" s="83">
        <f t="shared" si="52"/>
        <v>0</v>
      </c>
      <c r="AC131" s="83">
        <f t="shared" si="52"/>
        <v>0</v>
      </c>
      <c r="AD131" s="83">
        <f t="shared" si="52"/>
        <v>0</v>
      </c>
      <c r="AE131" s="83">
        <f t="shared" si="52"/>
        <v>100</v>
      </c>
      <c r="AF131" s="63"/>
    </row>
    <row r="132" spans="1:256" ht="25.5">
      <c r="A132" s="53" t="s">
        <v>91</v>
      </c>
      <c r="B132" s="76" t="s">
        <v>96</v>
      </c>
      <c r="C132" s="86"/>
      <c r="D132" s="87"/>
      <c r="E132" s="87"/>
      <c r="F132" s="87">
        <f t="shared" si="49"/>
        <v>0</v>
      </c>
      <c r="G132" s="87"/>
      <c r="H132" s="87"/>
      <c r="I132" s="87"/>
      <c r="J132" s="87"/>
      <c r="K132" s="87"/>
      <c r="L132" s="87"/>
      <c r="M132" s="31"/>
      <c r="N132" s="31"/>
      <c r="O132" s="31"/>
      <c r="P132" s="31"/>
      <c r="Q132" s="31"/>
      <c r="R132" s="31"/>
      <c r="S132" s="31"/>
      <c r="T132" s="31"/>
      <c r="U132" s="31"/>
      <c r="V132" s="31"/>
      <c r="W132" s="31"/>
      <c r="X132" s="31"/>
      <c r="Y132" s="31"/>
      <c r="Z132" s="31"/>
      <c r="AA132" s="31"/>
      <c r="AB132" s="31"/>
      <c r="AC132" s="31"/>
      <c r="AD132" s="31"/>
      <c r="AE132" s="31"/>
      <c r="AF132" s="63"/>
    </row>
    <row r="133" spans="1:256">
      <c r="A133" s="53" t="s">
        <v>101</v>
      </c>
      <c r="B133" s="76" t="s">
        <v>102</v>
      </c>
      <c r="C133" s="86"/>
      <c r="D133" s="84">
        <f>D134+D135</f>
        <v>91531</v>
      </c>
      <c r="E133" s="84">
        <f t="shared" ref="E133:V133" si="53">E134+E135</f>
        <v>91531</v>
      </c>
      <c r="F133" s="84">
        <f t="shared" si="53"/>
        <v>30000</v>
      </c>
      <c r="G133" s="84">
        <f t="shared" si="53"/>
        <v>30000</v>
      </c>
      <c r="H133" s="84">
        <f t="shared" si="53"/>
        <v>0</v>
      </c>
      <c r="I133" s="84">
        <f t="shared" si="53"/>
        <v>30000</v>
      </c>
      <c r="J133" s="84">
        <f t="shared" si="53"/>
        <v>0</v>
      </c>
      <c r="K133" s="84">
        <f t="shared" si="53"/>
        <v>0</v>
      </c>
      <c r="L133" s="84">
        <f t="shared" si="53"/>
        <v>0</v>
      </c>
      <c r="M133" s="84">
        <f t="shared" si="53"/>
        <v>30000</v>
      </c>
      <c r="N133" s="84">
        <f t="shared" si="53"/>
        <v>30000</v>
      </c>
      <c r="O133" s="84">
        <f t="shared" si="53"/>
        <v>0</v>
      </c>
      <c r="P133" s="84">
        <f t="shared" si="53"/>
        <v>951.596</v>
      </c>
      <c r="Q133" s="84">
        <f t="shared" si="53"/>
        <v>951.596</v>
      </c>
      <c r="R133" s="84">
        <f t="shared" si="53"/>
        <v>0</v>
      </c>
      <c r="S133" s="84">
        <f t="shared" si="53"/>
        <v>951.596</v>
      </c>
      <c r="T133" s="84">
        <f t="shared" si="53"/>
        <v>0</v>
      </c>
      <c r="U133" s="84">
        <f t="shared" si="53"/>
        <v>0</v>
      </c>
      <c r="V133" s="84">
        <f t="shared" si="53"/>
        <v>0</v>
      </c>
      <c r="W133" s="35">
        <f>N133/G133*100</f>
        <v>100</v>
      </c>
      <c r="X133" s="35"/>
      <c r="Y133" s="35">
        <f>Q133/G133*100</f>
        <v>3.1719866666666667</v>
      </c>
      <c r="Z133" s="35"/>
      <c r="AA133" s="35">
        <f>S133/I133*100</f>
        <v>3.1719866666666667</v>
      </c>
      <c r="AB133" s="35"/>
      <c r="AC133" s="35"/>
      <c r="AD133" s="35"/>
      <c r="AE133" s="35">
        <v>100</v>
      </c>
      <c r="AF133" s="63"/>
    </row>
    <row r="134" spans="1:256" ht="30">
      <c r="A134" s="85" t="s">
        <v>193</v>
      </c>
      <c r="B134" s="86" t="s">
        <v>230</v>
      </c>
      <c r="C134" s="62" t="s">
        <v>231</v>
      </c>
      <c r="D134" s="87">
        <v>35000</v>
      </c>
      <c r="E134" s="87">
        <f>D134</f>
        <v>35000</v>
      </c>
      <c r="F134" s="87">
        <f t="shared" si="49"/>
        <v>15000</v>
      </c>
      <c r="G134" s="55">
        <f>SUM(H134:I134)</f>
        <v>15000</v>
      </c>
      <c r="H134" s="87"/>
      <c r="I134" s="87">
        <v>15000</v>
      </c>
      <c r="J134" s="87"/>
      <c r="K134" s="87"/>
      <c r="L134" s="87"/>
      <c r="M134" s="32">
        <f>SUM(N134:O134)</f>
        <v>15000</v>
      </c>
      <c r="N134" s="32">
        <f>I134</f>
        <v>15000</v>
      </c>
      <c r="O134" s="32"/>
      <c r="P134" s="32">
        <f>Q134+T134</f>
        <v>236.672</v>
      </c>
      <c r="Q134" s="32">
        <f>SUM(R134:S134)</f>
        <v>236.672</v>
      </c>
      <c r="R134" s="32"/>
      <c r="S134" s="32">
        <v>236.672</v>
      </c>
      <c r="T134" s="32"/>
      <c r="U134" s="32"/>
      <c r="V134" s="32"/>
      <c r="W134" s="32">
        <f>N134/G134*100</f>
        <v>100</v>
      </c>
      <c r="X134" s="32"/>
      <c r="Y134" s="32">
        <f>Q134/G134*100</f>
        <v>1.5778133333333333</v>
      </c>
      <c r="Z134" s="32"/>
      <c r="AA134" s="32">
        <f>S134/I134*100</f>
        <v>1.5778133333333333</v>
      </c>
      <c r="AB134" s="32"/>
      <c r="AC134" s="32"/>
      <c r="AD134" s="32"/>
      <c r="AE134" s="32">
        <v>100</v>
      </c>
      <c r="AF134" s="63"/>
    </row>
    <row r="135" spans="1:256" ht="30">
      <c r="A135" s="85">
        <v>2</v>
      </c>
      <c r="B135" s="86" t="s">
        <v>232</v>
      </c>
      <c r="C135" s="62" t="s">
        <v>233</v>
      </c>
      <c r="D135" s="87">
        <v>56531</v>
      </c>
      <c r="E135" s="87">
        <f>D135</f>
        <v>56531</v>
      </c>
      <c r="F135" s="87">
        <f t="shared" si="49"/>
        <v>15000</v>
      </c>
      <c r="G135" s="55">
        <f>SUM(H135:I135)</f>
        <v>15000</v>
      </c>
      <c r="H135" s="87"/>
      <c r="I135" s="87">
        <v>15000</v>
      </c>
      <c r="J135" s="87"/>
      <c r="K135" s="87"/>
      <c r="L135" s="87"/>
      <c r="M135" s="32">
        <f>SUM(N135:O135)</f>
        <v>15000</v>
      </c>
      <c r="N135" s="32">
        <f>I135</f>
        <v>15000</v>
      </c>
      <c r="O135" s="32"/>
      <c r="P135" s="32">
        <f>Q135+T135</f>
        <v>714.92399999999998</v>
      </c>
      <c r="Q135" s="32">
        <f>SUM(R135:S135)</f>
        <v>714.92399999999998</v>
      </c>
      <c r="R135" s="32"/>
      <c r="S135" s="32">
        <v>714.92399999999998</v>
      </c>
      <c r="T135" s="32"/>
      <c r="U135" s="32"/>
      <c r="V135" s="32"/>
      <c r="W135" s="32">
        <f>N135/G135*100</f>
        <v>100</v>
      </c>
      <c r="X135" s="32"/>
      <c r="Y135" s="32">
        <f>Q135/G135*100</f>
        <v>4.7661600000000002</v>
      </c>
      <c r="Z135" s="32"/>
      <c r="AA135" s="32">
        <f>S135/I135*100</f>
        <v>4.7661600000000002</v>
      </c>
      <c r="AB135" s="32"/>
      <c r="AC135" s="32"/>
      <c r="AD135" s="32"/>
      <c r="AE135" s="32">
        <v>100</v>
      </c>
      <c r="AF135" s="63"/>
    </row>
    <row r="136" spans="1:256">
      <c r="A136" s="53" t="s">
        <v>103</v>
      </c>
      <c r="B136" s="76" t="s">
        <v>92</v>
      </c>
      <c r="C136" s="54"/>
      <c r="D136" s="55"/>
      <c r="E136" s="55"/>
      <c r="F136" s="55"/>
      <c r="G136" s="55"/>
      <c r="H136" s="55"/>
      <c r="I136" s="55"/>
      <c r="J136" s="55"/>
      <c r="K136" s="55"/>
      <c r="L136" s="55"/>
      <c r="M136" s="32"/>
      <c r="N136" s="32"/>
      <c r="O136" s="32"/>
      <c r="P136" s="32"/>
      <c r="Q136" s="32"/>
      <c r="R136" s="32"/>
      <c r="S136" s="32"/>
      <c r="T136" s="32"/>
      <c r="U136" s="32"/>
      <c r="V136" s="32"/>
      <c r="W136" s="32"/>
      <c r="X136" s="32"/>
      <c r="Y136" s="32"/>
      <c r="Z136" s="32"/>
      <c r="AA136" s="32"/>
      <c r="AB136" s="32"/>
      <c r="AC136" s="32"/>
      <c r="AD136" s="32"/>
      <c r="AE136" s="32"/>
      <c r="AF136" s="63"/>
    </row>
    <row r="137" spans="1:256">
      <c r="A137" s="57" t="s">
        <v>111</v>
      </c>
      <c r="B137" s="82" t="s">
        <v>234</v>
      </c>
      <c r="C137" s="82"/>
      <c r="D137" s="83"/>
      <c r="E137" s="83"/>
      <c r="F137" s="83"/>
      <c r="G137" s="83"/>
      <c r="H137" s="83"/>
      <c r="I137" s="83"/>
      <c r="J137" s="83"/>
      <c r="K137" s="83"/>
      <c r="L137" s="83"/>
      <c r="M137" s="31"/>
      <c r="N137" s="31"/>
      <c r="O137" s="31"/>
      <c r="P137" s="31"/>
      <c r="Q137" s="31"/>
      <c r="R137" s="31"/>
      <c r="S137" s="31"/>
      <c r="T137" s="31"/>
      <c r="U137" s="31"/>
      <c r="V137" s="31"/>
      <c r="W137" s="31"/>
      <c r="X137" s="31"/>
      <c r="Y137" s="31"/>
      <c r="Z137" s="31"/>
      <c r="AA137" s="31"/>
      <c r="AB137" s="31"/>
      <c r="AC137" s="31"/>
      <c r="AD137" s="31"/>
      <c r="AE137" s="31"/>
      <c r="AF137" s="5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A138" s="89">
        <v>1</v>
      </c>
      <c r="B138" s="86" t="s">
        <v>235</v>
      </c>
      <c r="C138" s="86"/>
      <c r="D138" s="87"/>
      <c r="E138" s="87"/>
      <c r="F138" s="87"/>
      <c r="G138" s="87"/>
      <c r="H138" s="87"/>
      <c r="I138" s="87"/>
      <c r="J138" s="87"/>
      <c r="K138" s="87"/>
      <c r="L138" s="87"/>
      <c r="M138" s="31"/>
      <c r="N138" s="31"/>
      <c r="O138" s="31"/>
      <c r="P138" s="31"/>
      <c r="Q138" s="31"/>
      <c r="R138" s="31"/>
      <c r="S138" s="31"/>
      <c r="T138" s="31"/>
      <c r="U138" s="31"/>
      <c r="V138" s="31"/>
      <c r="W138" s="31"/>
      <c r="X138" s="31"/>
      <c r="Y138" s="31"/>
      <c r="Z138" s="31"/>
      <c r="AA138" s="31"/>
      <c r="AB138" s="31"/>
      <c r="AC138" s="31"/>
      <c r="AD138" s="31"/>
      <c r="AE138" s="31"/>
      <c r="AF138" s="63"/>
    </row>
    <row r="139" spans="1:256" ht="25.5">
      <c r="A139" s="53" t="s">
        <v>91</v>
      </c>
      <c r="B139" s="76" t="s">
        <v>96</v>
      </c>
      <c r="C139" s="86"/>
      <c r="D139" s="87"/>
      <c r="E139" s="87"/>
      <c r="F139" s="87"/>
      <c r="G139" s="87"/>
      <c r="H139" s="87"/>
      <c r="I139" s="87"/>
      <c r="J139" s="87"/>
      <c r="K139" s="87"/>
      <c r="L139" s="87"/>
      <c r="M139" s="31"/>
      <c r="N139" s="31"/>
      <c r="O139" s="31"/>
      <c r="P139" s="31"/>
      <c r="Q139" s="31"/>
      <c r="R139" s="31"/>
      <c r="S139" s="31"/>
      <c r="T139" s="31"/>
      <c r="U139" s="31"/>
      <c r="V139" s="31"/>
      <c r="W139" s="31"/>
      <c r="X139" s="31"/>
      <c r="Y139" s="31"/>
      <c r="Z139" s="31"/>
      <c r="AA139" s="31"/>
      <c r="AB139" s="31"/>
      <c r="AC139" s="31"/>
      <c r="AD139" s="31"/>
      <c r="AE139" s="31"/>
      <c r="AF139" s="63"/>
    </row>
    <row r="140" spans="1:256">
      <c r="A140" s="53" t="s">
        <v>101</v>
      </c>
      <c r="B140" s="76" t="s">
        <v>102</v>
      </c>
      <c r="C140" s="86"/>
      <c r="D140" s="87"/>
      <c r="E140" s="87"/>
      <c r="F140" s="87"/>
      <c r="G140" s="87"/>
      <c r="H140" s="87"/>
      <c r="I140" s="87"/>
      <c r="J140" s="87"/>
      <c r="K140" s="87"/>
      <c r="L140" s="87"/>
      <c r="M140" s="31"/>
      <c r="N140" s="31"/>
      <c r="O140" s="31"/>
      <c r="P140" s="31"/>
      <c r="Q140" s="31"/>
      <c r="R140" s="31"/>
      <c r="S140" s="31"/>
      <c r="T140" s="31"/>
      <c r="U140" s="31"/>
      <c r="V140" s="31"/>
      <c r="W140" s="31"/>
      <c r="X140" s="31"/>
      <c r="Y140" s="31"/>
      <c r="Z140" s="31"/>
      <c r="AA140" s="31"/>
      <c r="AB140" s="31"/>
      <c r="AC140" s="31"/>
      <c r="AD140" s="31"/>
      <c r="AE140" s="31"/>
      <c r="AF140" s="63"/>
    </row>
    <row r="141" spans="1:256">
      <c r="A141" s="53" t="s">
        <v>103</v>
      </c>
      <c r="B141" s="76" t="s">
        <v>92</v>
      </c>
      <c r="C141" s="54"/>
      <c r="D141" s="55"/>
      <c r="E141" s="55"/>
      <c r="F141" s="55"/>
      <c r="G141" s="55"/>
      <c r="H141" s="55"/>
      <c r="I141" s="55"/>
      <c r="J141" s="55"/>
      <c r="K141" s="55"/>
      <c r="L141" s="55"/>
      <c r="M141" s="32"/>
      <c r="N141" s="32"/>
      <c r="O141" s="32"/>
      <c r="P141" s="32"/>
      <c r="Q141" s="32"/>
      <c r="R141" s="32"/>
      <c r="S141" s="32"/>
      <c r="T141" s="32"/>
      <c r="U141" s="32"/>
      <c r="V141" s="32"/>
      <c r="W141" s="32"/>
      <c r="X141" s="32"/>
      <c r="Y141" s="32"/>
      <c r="Z141" s="32"/>
      <c r="AA141" s="32"/>
      <c r="AB141" s="32"/>
      <c r="AC141" s="32"/>
      <c r="AD141" s="32"/>
      <c r="AE141" s="32"/>
      <c r="AF141" s="63"/>
    </row>
    <row r="142" spans="1:256">
      <c r="A142" s="89">
        <v>3</v>
      </c>
      <c r="B142" s="86" t="s">
        <v>236</v>
      </c>
      <c r="C142" s="86"/>
      <c r="D142" s="87"/>
      <c r="E142" s="87"/>
      <c r="F142" s="87"/>
      <c r="G142" s="87"/>
      <c r="H142" s="87"/>
      <c r="I142" s="87"/>
      <c r="J142" s="87"/>
      <c r="K142" s="87"/>
      <c r="L142" s="87"/>
      <c r="M142" s="31"/>
      <c r="N142" s="31"/>
      <c r="O142" s="31"/>
      <c r="P142" s="31"/>
      <c r="Q142" s="31"/>
      <c r="R142" s="31"/>
      <c r="S142" s="31"/>
      <c r="T142" s="31"/>
      <c r="U142" s="31"/>
      <c r="V142" s="31"/>
      <c r="W142" s="31"/>
      <c r="X142" s="31"/>
      <c r="Y142" s="31"/>
      <c r="Z142" s="31"/>
      <c r="AA142" s="31"/>
      <c r="AB142" s="31"/>
      <c r="AC142" s="31"/>
      <c r="AD142" s="31"/>
      <c r="AE142" s="31"/>
      <c r="AF142" s="63"/>
    </row>
    <row r="143" spans="1:256" ht="25.5">
      <c r="A143" s="53" t="s">
        <v>91</v>
      </c>
      <c r="B143" s="76" t="s">
        <v>96</v>
      </c>
      <c r="C143" s="86"/>
      <c r="D143" s="87"/>
      <c r="E143" s="87"/>
      <c r="F143" s="87"/>
      <c r="G143" s="87"/>
      <c r="H143" s="87"/>
      <c r="I143" s="87"/>
      <c r="J143" s="87"/>
      <c r="K143" s="87"/>
      <c r="L143" s="87"/>
      <c r="M143" s="31"/>
      <c r="N143" s="31"/>
      <c r="O143" s="31"/>
      <c r="P143" s="31"/>
      <c r="Q143" s="31"/>
      <c r="R143" s="31"/>
      <c r="S143" s="31"/>
      <c r="T143" s="31"/>
      <c r="U143" s="31"/>
      <c r="V143" s="31"/>
      <c r="W143" s="31"/>
      <c r="X143" s="31"/>
      <c r="Y143" s="31"/>
      <c r="Z143" s="31"/>
      <c r="AA143" s="31"/>
      <c r="AB143" s="31"/>
      <c r="AC143" s="31"/>
      <c r="AD143" s="31"/>
      <c r="AE143" s="31"/>
      <c r="AF143" s="63"/>
    </row>
    <row r="144" spans="1:256">
      <c r="A144" s="53" t="s">
        <v>101</v>
      </c>
      <c r="B144" s="76" t="s">
        <v>102</v>
      </c>
      <c r="C144" s="86"/>
      <c r="D144" s="87"/>
      <c r="E144" s="87"/>
      <c r="F144" s="87"/>
      <c r="G144" s="87"/>
      <c r="H144" s="87"/>
      <c r="I144" s="87"/>
      <c r="J144" s="87"/>
      <c r="K144" s="87"/>
      <c r="L144" s="87"/>
      <c r="M144" s="31"/>
      <c r="N144" s="31"/>
      <c r="O144" s="31"/>
      <c r="P144" s="31"/>
      <c r="Q144" s="31"/>
      <c r="R144" s="31"/>
      <c r="S144" s="31"/>
      <c r="T144" s="31"/>
      <c r="U144" s="31"/>
      <c r="V144" s="31"/>
      <c r="W144" s="31"/>
      <c r="X144" s="31"/>
      <c r="Y144" s="31"/>
      <c r="Z144" s="31"/>
      <c r="AA144" s="31"/>
      <c r="AB144" s="31"/>
      <c r="AC144" s="31"/>
      <c r="AD144" s="31"/>
      <c r="AE144" s="31"/>
      <c r="AF144" s="63"/>
    </row>
    <row r="145" spans="1:32">
      <c r="A145" s="53" t="s">
        <v>103</v>
      </c>
      <c r="B145" s="76" t="s">
        <v>92</v>
      </c>
      <c r="C145" s="86"/>
      <c r="D145" s="87"/>
      <c r="E145" s="87"/>
      <c r="F145" s="87"/>
      <c r="G145" s="87"/>
      <c r="H145" s="87"/>
      <c r="I145" s="87"/>
      <c r="J145" s="87"/>
      <c r="K145" s="87"/>
      <c r="L145" s="87"/>
      <c r="M145" s="31"/>
      <c r="N145" s="31"/>
      <c r="O145" s="31"/>
      <c r="P145" s="31"/>
      <c r="Q145" s="31"/>
      <c r="R145" s="31"/>
      <c r="S145" s="31"/>
      <c r="T145" s="31"/>
      <c r="U145" s="31"/>
      <c r="V145" s="31"/>
      <c r="W145" s="31"/>
      <c r="X145" s="31"/>
      <c r="Y145" s="31"/>
      <c r="Z145" s="31"/>
      <c r="AA145" s="31"/>
      <c r="AB145" s="31"/>
      <c r="AC145" s="31"/>
      <c r="AD145" s="31"/>
      <c r="AE145" s="31"/>
      <c r="AF145" s="63"/>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2"/>
  <sheetViews>
    <sheetView tabSelected="1" zoomScale="115" zoomScaleNormal="115" workbookViewId="0">
      <selection activeCell="N19" sqref="N19"/>
    </sheetView>
  </sheetViews>
  <sheetFormatPr defaultColWidth="7.44140625" defaultRowHeight="15.75"/>
  <cols>
    <col min="1" max="1" width="5.21875" style="172" customWidth="1"/>
    <col min="2" max="2" width="52.5546875" style="161" customWidth="1"/>
    <col min="3" max="3" width="10.6640625" style="27" customWidth="1"/>
    <col min="4" max="7" width="10.88671875" style="27" customWidth="1"/>
    <col min="8" max="9" width="11.5546875" style="143" hidden="1" customWidth="1"/>
    <col min="10" max="11" width="11.5546875" style="27" hidden="1" customWidth="1"/>
    <col min="12" max="12" width="10" style="27" hidden="1" customWidth="1"/>
    <col min="13" max="17" width="10.109375" style="27" customWidth="1"/>
    <col min="18" max="18" width="10" style="27" customWidth="1"/>
    <col min="19" max="19" width="35.88671875" style="27" hidden="1" customWidth="1"/>
    <col min="20" max="20" width="15.6640625" style="27" hidden="1" customWidth="1"/>
    <col min="21" max="21" width="17.33203125" style="28" customWidth="1"/>
    <col min="22" max="22" width="10.6640625" style="161" customWidth="1"/>
    <col min="23" max="27" width="7.44140625" style="161" customWidth="1"/>
    <col min="28" max="16384" width="7.44140625" style="161"/>
  </cols>
  <sheetData>
    <row r="1" spans="1:22" ht="35.25" customHeight="1">
      <c r="A1" s="286" t="s">
        <v>306</v>
      </c>
      <c r="B1" s="286"/>
      <c r="C1" s="286"/>
      <c r="D1" s="286"/>
      <c r="E1" s="286"/>
      <c r="F1" s="286"/>
      <c r="G1" s="286"/>
      <c r="H1" s="286"/>
      <c r="I1" s="286"/>
      <c r="J1" s="286"/>
      <c r="K1" s="286"/>
      <c r="L1" s="286"/>
      <c r="M1" s="286"/>
      <c r="N1" s="286"/>
      <c r="O1" s="286"/>
      <c r="P1" s="286"/>
      <c r="Q1" s="286"/>
      <c r="R1" s="286"/>
      <c r="S1" s="286"/>
      <c r="T1" s="286"/>
      <c r="U1" s="286"/>
    </row>
    <row r="2" spans="1:22" ht="32.25" customHeight="1">
      <c r="A2" s="287" t="s">
        <v>307</v>
      </c>
      <c r="B2" s="287"/>
      <c r="C2" s="287"/>
      <c r="D2" s="287"/>
      <c r="E2" s="287"/>
      <c r="F2" s="287"/>
      <c r="G2" s="287"/>
      <c r="H2" s="287"/>
      <c r="I2" s="287"/>
      <c r="J2" s="287"/>
      <c r="K2" s="287"/>
      <c r="L2" s="287"/>
      <c r="M2" s="287"/>
      <c r="N2" s="287"/>
      <c r="O2" s="287"/>
      <c r="P2" s="287"/>
      <c r="Q2" s="287"/>
      <c r="R2" s="287"/>
      <c r="S2" s="287"/>
      <c r="T2" s="287"/>
      <c r="U2" s="287"/>
    </row>
    <row r="3" spans="1:22" ht="23.25" customHeight="1">
      <c r="A3" s="288" t="s">
        <v>308</v>
      </c>
      <c r="B3" s="288"/>
      <c r="C3" s="288"/>
      <c r="D3" s="288"/>
      <c r="E3" s="288"/>
      <c r="F3" s="288"/>
      <c r="G3" s="288"/>
      <c r="H3" s="288"/>
      <c r="I3" s="288"/>
      <c r="J3" s="288"/>
      <c r="K3" s="288"/>
      <c r="L3" s="288"/>
      <c r="M3" s="288"/>
      <c r="N3" s="288"/>
      <c r="O3" s="288"/>
      <c r="P3" s="288"/>
      <c r="Q3" s="288"/>
      <c r="R3" s="288"/>
      <c r="S3" s="288"/>
      <c r="T3" s="288"/>
      <c r="U3" s="288"/>
    </row>
    <row r="4" spans="1:22" ht="23.25" hidden="1" customHeight="1">
      <c r="A4" s="175"/>
      <c r="B4" s="175"/>
      <c r="C4" s="175"/>
      <c r="D4" s="175"/>
      <c r="E4" s="175"/>
      <c r="F4" s="163">
        <f>F11-F6-F5</f>
        <v>73487.043283000021</v>
      </c>
      <c r="G4" s="163"/>
      <c r="H4" s="175"/>
      <c r="I4" s="175"/>
      <c r="J4" s="175"/>
      <c r="K4" s="175"/>
      <c r="L4" s="175"/>
      <c r="M4" s="175"/>
      <c r="N4" s="175"/>
      <c r="O4" s="175"/>
      <c r="P4" s="175"/>
      <c r="Q4" s="175"/>
      <c r="R4" s="175"/>
      <c r="S4" s="175"/>
      <c r="T4" s="175"/>
      <c r="U4" s="175"/>
    </row>
    <row r="5" spans="1:22" ht="23.25" hidden="1" customHeight="1">
      <c r="A5" s="175"/>
      <c r="B5" s="175"/>
      <c r="C5" s="175"/>
      <c r="D5" s="175"/>
      <c r="E5" s="145" t="s">
        <v>258</v>
      </c>
      <c r="F5" s="146">
        <f>1019+968.944</f>
        <v>1987.944</v>
      </c>
      <c r="G5" s="146"/>
      <c r="H5" s="164"/>
      <c r="I5" s="164"/>
      <c r="J5" s="175"/>
      <c r="K5" s="175"/>
      <c r="L5" s="175"/>
      <c r="M5" s="175"/>
      <c r="N5" s="175"/>
      <c r="O5" s="175"/>
      <c r="P5" s="175">
        <v>1987.944</v>
      </c>
      <c r="Q5" s="175"/>
      <c r="R5" s="175"/>
      <c r="S5" s="175"/>
      <c r="T5" s="175"/>
      <c r="U5" s="175"/>
    </row>
    <row r="6" spans="1:22" ht="23.25" hidden="1" customHeight="1">
      <c r="A6" s="175"/>
      <c r="B6" s="175"/>
      <c r="C6" s="175"/>
      <c r="D6" s="175"/>
      <c r="E6" s="145" t="s">
        <v>257</v>
      </c>
      <c r="F6" s="146">
        <v>56758.429112999998</v>
      </c>
      <c r="G6" s="146"/>
      <c r="H6" s="164"/>
      <c r="I6" s="164"/>
      <c r="J6" s="175"/>
      <c r="K6" s="175"/>
      <c r="L6" s="175"/>
      <c r="M6" s="175"/>
      <c r="N6" s="175"/>
      <c r="O6" s="175"/>
      <c r="P6" s="175">
        <f>P11-P5</f>
        <v>60992.195999999996</v>
      </c>
      <c r="Q6" s="175"/>
      <c r="R6" s="175">
        <f>+P6+N11</f>
        <v>60992.195999999996</v>
      </c>
      <c r="S6" s="175">
        <f>+R6+P5</f>
        <v>62980.14</v>
      </c>
      <c r="T6" s="175"/>
      <c r="U6" s="175"/>
    </row>
    <row r="7" spans="1:22" s="26" customFormat="1" ht="20.25" customHeight="1">
      <c r="A7" s="6"/>
      <c r="C7" s="289"/>
      <c r="D7" s="289"/>
      <c r="H7" s="142"/>
      <c r="I7" s="142"/>
      <c r="J7" s="30"/>
      <c r="K7" s="30"/>
      <c r="L7" s="8"/>
      <c r="M7" s="8"/>
      <c r="N7" s="8"/>
      <c r="O7" s="8"/>
      <c r="P7" s="8"/>
      <c r="Q7" s="8"/>
      <c r="R7" s="290" t="s">
        <v>4</v>
      </c>
      <c r="S7" s="290"/>
      <c r="T7" s="290"/>
      <c r="U7" s="290"/>
    </row>
    <row r="8" spans="1:22" s="26" customFormat="1" ht="39" customHeight="1">
      <c r="A8" s="291" t="s">
        <v>2</v>
      </c>
      <c r="B8" s="291" t="s">
        <v>47</v>
      </c>
      <c r="C8" s="243" t="s">
        <v>265</v>
      </c>
      <c r="D8" s="244"/>
      <c r="E8" s="244"/>
      <c r="F8" s="244"/>
      <c r="G8" s="245"/>
      <c r="H8" s="243" t="s">
        <v>263</v>
      </c>
      <c r="I8" s="244"/>
      <c r="J8" s="244"/>
      <c r="K8" s="245"/>
      <c r="L8" s="249" t="s">
        <v>262</v>
      </c>
      <c r="M8" s="281" t="s">
        <v>317</v>
      </c>
      <c r="N8" s="282"/>
      <c r="O8" s="282"/>
      <c r="P8" s="282"/>
      <c r="Q8" s="283"/>
      <c r="R8" s="249" t="s">
        <v>266</v>
      </c>
      <c r="S8" s="249" t="s">
        <v>259</v>
      </c>
      <c r="T8" s="249" t="s">
        <v>260</v>
      </c>
      <c r="U8" s="284" t="s">
        <v>38</v>
      </c>
      <c r="V8" s="7"/>
    </row>
    <row r="9" spans="1:22" s="26" customFormat="1" ht="35.25" customHeight="1">
      <c r="A9" s="291"/>
      <c r="B9" s="291"/>
      <c r="C9" s="258" t="s">
        <v>0</v>
      </c>
      <c r="D9" s="280" t="str">
        <f>'[1]PHỤ LỤC SỐ 02'!D6:E6</f>
        <v>Nguồn năm 2025</v>
      </c>
      <c r="E9" s="280"/>
      <c r="F9" s="281" t="str">
        <f>'[1]PHỤ LỤC SỐ 02'!F6:G6</f>
        <v>Nguồn năm trước chuyển sang</v>
      </c>
      <c r="G9" s="283"/>
      <c r="H9" s="279" t="s">
        <v>0</v>
      </c>
      <c r="I9" s="280" t="s">
        <v>5</v>
      </c>
      <c r="J9" s="280"/>
      <c r="K9" s="249" t="s">
        <v>239</v>
      </c>
      <c r="L9" s="259"/>
      <c r="M9" s="279" t="s">
        <v>0</v>
      </c>
      <c r="N9" s="280" t="str">
        <f>D9</f>
        <v>Nguồn năm 2025</v>
      </c>
      <c r="O9" s="280"/>
      <c r="P9" s="258" t="str">
        <f>F9</f>
        <v>Nguồn năm trước chuyển sang</v>
      </c>
      <c r="Q9" s="258"/>
      <c r="R9" s="259"/>
      <c r="S9" s="259"/>
      <c r="T9" s="259"/>
      <c r="U9" s="285"/>
    </row>
    <row r="10" spans="1:22" s="26" customFormat="1" ht="35.25" customHeight="1">
      <c r="A10" s="291"/>
      <c r="B10" s="291"/>
      <c r="C10" s="258"/>
      <c r="D10" s="173" t="s">
        <v>6</v>
      </c>
      <c r="E10" s="173" t="s">
        <v>7</v>
      </c>
      <c r="F10" s="173" t="s">
        <v>6</v>
      </c>
      <c r="G10" s="173" t="s">
        <v>7</v>
      </c>
      <c r="H10" s="279"/>
      <c r="I10" s="174" t="s">
        <v>6</v>
      </c>
      <c r="J10" s="173" t="s">
        <v>7</v>
      </c>
      <c r="K10" s="250"/>
      <c r="L10" s="250"/>
      <c r="M10" s="279"/>
      <c r="N10" s="174" t="s">
        <v>6</v>
      </c>
      <c r="O10" s="173" t="s">
        <v>7</v>
      </c>
      <c r="P10" s="173" t="s">
        <v>6</v>
      </c>
      <c r="Q10" s="173" t="s">
        <v>7</v>
      </c>
      <c r="R10" s="250"/>
      <c r="S10" s="250"/>
      <c r="T10" s="250"/>
      <c r="U10" s="285"/>
    </row>
    <row r="11" spans="1:22" s="167" customFormat="1" ht="28.5" customHeight="1">
      <c r="A11" s="165"/>
      <c r="B11" s="165" t="s">
        <v>18</v>
      </c>
      <c r="C11" s="13">
        <f>SUM(C12:C14)</f>
        <v>304779.37824400002</v>
      </c>
      <c r="D11" s="13">
        <f>SUM(D12:D14)</f>
        <v>168847.71184800001</v>
      </c>
      <c r="E11" s="13">
        <f t="shared" ref="E11:G11" si="0">SUM(E12:E14)</f>
        <v>3670</v>
      </c>
      <c r="F11" s="13">
        <f t="shared" si="0"/>
        <v>132233.41639600002</v>
      </c>
      <c r="G11" s="13">
        <f t="shared" si="0"/>
        <v>28.25</v>
      </c>
      <c r="H11" s="13"/>
      <c r="I11" s="13"/>
      <c r="J11" s="140"/>
      <c r="K11" s="13"/>
      <c r="L11" s="18"/>
      <c r="M11" s="13">
        <f>SUM(M12:M14)</f>
        <v>62980.14</v>
      </c>
      <c r="N11" s="13">
        <f t="shared" ref="N11:R11" si="1">SUM(N12:N14)</f>
        <v>0</v>
      </c>
      <c r="O11" s="13">
        <f t="shared" si="1"/>
        <v>0</v>
      </c>
      <c r="P11" s="13">
        <f t="shared" si="1"/>
        <v>62980.14</v>
      </c>
      <c r="Q11" s="13">
        <f t="shared" si="1"/>
        <v>0</v>
      </c>
      <c r="R11" s="13">
        <f t="shared" si="1"/>
        <v>0.42977398152373386</v>
      </c>
      <c r="S11" s="18"/>
      <c r="T11" s="18"/>
      <c r="U11" s="144"/>
      <c r="V11" s="166"/>
    </row>
    <row r="12" spans="1:22" ht="41.45" customHeight="1">
      <c r="A12" s="206">
        <v>1</v>
      </c>
      <c r="B12" s="149" t="s">
        <v>309</v>
      </c>
      <c r="C12" s="14">
        <f>SUM(D12:G12)</f>
        <v>146542.46815199999</v>
      </c>
      <c r="D12" s="14">
        <f>'BIỂU SỐ 01'!D11</f>
        <v>50641.399999999994</v>
      </c>
      <c r="E12" s="14">
        <f>'BIỂU SỐ 01'!E11</f>
        <v>0</v>
      </c>
      <c r="F12" s="14">
        <f>'BIỂU SỐ 01'!F11</f>
        <v>95901.068151999993</v>
      </c>
      <c r="G12" s="14">
        <f>'BIỂU SỐ 01'!G11</f>
        <v>0</v>
      </c>
      <c r="H12" s="14">
        <f>'BIỂU SỐ 01'!H11</f>
        <v>0</v>
      </c>
      <c r="I12" s="14">
        <f>'BIỂU SỐ 01'!I11</f>
        <v>0</v>
      </c>
      <c r="J12" s="14">
        <f>'BIỂU SỐ 01'!J11</f>
        <v>0</v>
      </c>
      <c r="K12" s="14">
        <f>'BIỂU SỐ 01'!K11</f>
        <v>0</v>
      </c>
      <c r="L12" s="14">
        <f>'BIỂU SỐ 01'!L11</f>
        <v>0</v>
      </c>
      <c r="M12" s="14">
        <f>SUM(N12:Q12)</f>
        <v>62980.14</v>
      </c>
      <c r="N12" s="14">
        <f>'BIỂU SỐ 01'!N11</f>
        <v>0</v>
      </c>
      <c r="O12" s="14">
        <f>'BIỂU SỐ 01'!O11</f>
        <v>0</v>
      </c>
      <c r="P12" s="14">
        <f>'BIỂU SỐ 01'!P11</f>
        <v>62980.14</v>
      </c>
      <c r="Q12" s="14">
        <f>'BIỂU SỐ 01'!Q11</f>
        <v>0</v>
      </c>
      <c r="R12" s="14">
        <f>'BIỂU SỐ 01'!R11</f>
        <v>0.42977398152373386</v>
      </c>
      <c r="S12" s="21"/>
      <c r="T12" s="21"/>
      <c r="U12" s="242" t="s">
        <v>314</v>
      </c>
    </row>
    <row r="13" spans="1:22" ht="32.25" customHeight="1">
      <c r="A13" s="168">
        <v>2</v>
      </c>
      <c r="B13" s="149" t="s">
        <v>310</v>
      </c>
      <c r="C13" s="14">
        <f t="shared" ref="C13:C14" si="2">SUM(D13:G13)</f>
        <v>9745.7203590000008</v>
      </c>
      <c r="D13" s="14">
        <f>'BIỂU SỐ 02'!D7</f>
        <v>8811.6903600000005</v>
      </c>
      <c r="E13" s="14">
        <f>'BIỂU SỐ 02'!E7</f>
        <v>0</v>
      </c>
      <c r="F13" s="14">
        <f>'BIỂU SỐ 02'!F7</f>
        <v>915.7799990000002</v>
      </c>
      <c r="G13" s="14">
        <f>'BIỂU SỐ 02'!G7</f>
        <v>18.25</v>
      </c>
      <c r="H13" s="14">
        <f>'BIỂU SỐ 02'!H7</f>
        <v>1150.3499999999999</v>
      </c>
      <c r="I13" s="14">
        <f>'BIỂU SỐ 02'!I7</f>
        <v>1150.3499999999999</v>
      </c>
      <c r="J13" s="14">
        <f>'BIỂU SỐ 02'!J7</f>
        <v>0</v>
      </c>
      <c r="K13" s="14">
        <f>'BIỂU SỐ 02'!K7</f>
        <v>0.23181744716053015</v>
      </c>
      <c r="L13" s="14">
        <f>'BIỂU SỐ 02'!L7</f>
        <v>0</v>
      </c>
      <c r="M13" s="14">
        <f t="shared" ref="M13:M14" si="3">SUM(N13:Q13)</f>
        <v>0</v>
      </c>
      <c r="N13" s="14">
        <f>'BIỂU SỐ 02'!N7</f>
        <v>0</v>
      </c>
      <c r="O13" s="14">
        <f>'BIỂU SỐ 02'!O7</f>
        <v>0</v>
      </c>
      <c r="P13" s="14">
        <f>'BIỂU SỐ 02'!P7</f>
        <v>0</v>
      </c>
      <c r="Q13" s="14">
        <f>'BIỂU SỐ 02'!Q7</f>
        <v>0</v>
      </c>
      <c r="R13" s="14">
        <f>'BIỂU SỐ 02'!R7</f>
        <v>0</v>
      </c>
      <c r="S13" s="21"/>
      <c r="T13" s="139"/>
      <c r="U13" s="242" t="s">
        <v>315</v>
      </c>
    </row>
    <row r="14" spans="1:22" ht="32.25" customHeight="1">
      <c r="A14" s="168">
        <v>3</v>
      </c>
      <c r="B14" s="149" t="s">
        <v>311</v>
      </c>
      <c r="C14" s="14">
        <f t="shared" si="2"/>
        <v>148491.18973300001</v>
      </c>
      <c r="D14" s="14">
        <f>'BIỂU SỐ 03'!D7</f>
        <v>109394.621488</v>
      </c>
      <c r="E14" s="14">
        <f>'BIỂU SỐ 03'!E7</f>
        <v>3670</v>
      </c>
      <c r="F14" s="14">
        <f>'BIỂU SỐ 03'!F7</f>
        <v>35416.568245000002</v>
      </c>
      <c r="G14" s="14">
        <f>'BIỂU SỐ 03'!G7</f>
        <v>10</v>
      </c>
      <c r="H14" s="14">
        <f>'BIỂU SỐ 03'!H7</f>
        <v>88905.839639000013</v>
      </c>
      <c r="I14" s="14">
        <f>'BIỂU SỐ 03'!I7</f>
        <v>85623.839639000013</v>
      </c>
      <c r="J14" s="14">
        <f>'BIỂU SỐ 03'!J7</f>
        <v>3282</v>
      </c>
      <c r="K14" s="14">
        <f>'BIỂU SỐ 03'!K7</f>
        <v>0</v>
      </c>
      <c r="L14" s="14">
        <f>'BIỂU SỐ 03'!L7</f>
        <v>0</v>
      </c>
      <c r="M14" s="14">
        <f t="shared" si="3"/>
        <v>0</v>
      </c>
      <c r="N14" s="14">
        <f>'BIỂU SỐ 03'!N7</f>
        <v>0</v>
      </c>
      <c r="O14" s="14">
        <f>'BIỂU SỐ 03'!O7</f>
        <v>0</v>
      </c>
      <c r="P14" s="14">
        <f>'BIỂU SỐ 03'!P7</f>
        <v>0</v>
      </c>
      <c r="Q14" s="14">
        <f>'BIỂU SỐ 03'!Q7</f>
        <v>0</v>
      </c>
      <c r="R14" s="14">
        <f>'BIỂU SỐ 03'!R7</f>
        <v>0</v>
      </c>
      <c r="S14" s="21"/>
      <c r="T14" s="139"/>
      <c r="U14" s="242" t="s">
        <v>316</v>
      </c>
    </row>
    <row r="22" spans="21:21" ht="30" customHeight="1">
      <c r="U22" s="29"/>
    </row>
  </sheetData>
  <mergeCells count="24">
    <mergeCell ref="A8:A10"/>
    <mergeCell ref="B8:B10"/>
    <mergeCell ref="C8:G8"/>
    <mergeCell ref="H8:K8"/>
    <mergeCell ref="L8:L10"/>
    <mergeCell ref="A1:U1"/>
    <mergeCell ref="A2:U2"/>
    <mergeCell ref="A3:U3"/>
    <mergeCell ref="C7:D7"/>
    <mergeCell ref="R7:U7"/>
    <mergeCell ref="R8:R10"/>
    <mergeCell ref="S8:S10"/>
    <mergeCell ref="T8:T10"/>
    <mergeCell ref="U8:U10"/>
    <mergeCell ref="C9:C10"/>
    <mergeCell ref="D9:E9"/>
    <mergeCell ref="F9:G9"/>
    <mergeCell ref="H9:H10"/>
    <mergeCell ref="I9:J9"/>
    <mergeCell ref="K9:K10"/>
    <mergeCell ref="M9:M10"/>
    <mergeCell ref="N9:O9"/>
    <mergeCell ref="P9:Q9"/>
    <mergeCell ref="M8:Q8"/>
  </mergeCells>
  <pageMargins left="0.7" right="0.7" top="0.75" bottom="0.75" header="0.3" footer="0.3"/>
  <pageSetup paperSize="9"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4"/>
  <sheetViews>
    <sheetView zoomScale="70" zoomScaleNormal="70" zoomScaleSheetLayoutView="80" workbookViewId="0">
      <selection activeCell="Q14" sqref="Q14"/>
    </sheetView>
  </sheetViews>
  <sheetFormatPr defaultColWidth="7.44140625" defaultRowHeight="15.75"/>
  <cols>
    <col min="1" max="1" width="5.21875" style="172" customWidth="1"/>
    <col min="2" max="2" width="52.5546875" style="161" customWidth="1"/>
    <col min="3" max="3" width="10.6640625" style="27" customWidth="1"/>
    <col min="4" max="7" width="10.88671875" style="27" customWidth="1"/>
    <col min="8" max="9" width="11.5546875" style="143" hidden="1" customWidth="1"/>
    <col min="10" max="11" width="11.5546875" style="27" hidden="1" customWidth="1"/>
    <col min="12" max="12" width="10" style="27" hidden="1" customWidth="1"/>
    <col min="13" max="17" width="10.109375" style="27" customWidth="1"/>
    <col min="18" max="18" width="10" style="27" customWidth="1"/>
    <col min="19" max="19" width="35.88671875" style="27" hidden="1" customWidth="1"/>
    <col min="20" max="20" width="15.6640625" style="27" hidden="1" customWidth="1"/>
    <col min="21" max="21" width="15.5546875" style="28" customWidth="1"/>
    <col min="22" max="22" width="10.6640625" style="161" customWidth="1"/>
    <col min="23" max="27" width="7.44140625" style="161" customWidth="1"/>
    <col min="28" max="16384" width="7.44140625" style="161"/>
  </cols>
  <sheetData>
    <row r="1" spans="1:22" ht="35.25" customHeight="1">
      <c r="A1" s="286" t="s">
        <v>300</v>
      </c>
      <c r="B1" s="286"/>
      <c r="C1" s="286"/>
      <c r="D1" s="286"/>
      <c r="E1" s="286"/>
      <c r="F1" s="286"/>
      <c r="G1" s="286"/>
      <c r="H1" s="286"/>
      <c r="I1" s="286"/>
      <c r="J1" s="286"/>
      <c r="K1" s="286"/>
      <c r="L1" s="286"/>
      <c r="M1" s="286"/>
      <c r="N1" s="286"/>
      <c r="O1" s="286"/>
      <c r="P1" s="286"/>
      <c r="Q1" s="286"/>
      <c r="R1" s="286"/>
      <c r="S1" s="286"/>
      <c r="T1" s="286"/>
      <c r="U1" s="286"/>
    </row>
    <row r="2" spans="1:22" ht="32.25" customHeight="1">
      <c r="A2" s="287" t="s">
        <v>299</v>
      </c>
      <c r="B2" s="287"/>
      <c r="C2" s="287"/>
      <c r="D2" s="287"/>
      <c r="E2" s="287"/>
      <c r="F2" s="287"/>
      <c r="G2" s="287"/>
      <c r="H2" s="287"/>
      <c r="I2" s="287"/>
      <c r="J2" s="287"/>
      <c r="K2" s="287"/>
      <c r="L2" s="287"/>
      <c r="M2" s="287"/>
      <c r="N2" s="287"/>
      <c r="O2" s="287"/>
      <c r="P2" s="287"/>
      <c r="Q2" s="287"/>
      <c r="R2" s="287"/>
      <c r="S2" s="287"/>
      <c r="T2" s="287"/>
      <c r="U2" s="287"/>
    </row>
    <row r="3" spans="1:22" ht="23.25" customHeight="1">
      <c r="A3" s="288"/>
      <c r="B3" s="288"/>
      <c r="C3" s="288"/>
      <c r="D3" s="288"/>
      <c r="E3" s="288"/>
      <c r="F3" s="288"/>
      <c r="G3" s="288"/>
      <c r="H3" s="288"/>
      <c r="I3" s="288"/>
      <c r="J3" s="288"/>
      <c r="K3" s="288"/>
      <c r="L3" s="288"/>
      <c r="M3" s="288"/>
      <c r="N3" s="288"/>
      <c r="O3" s="288"/>
      <c r="P3" s="288"/>
      <c r="Q3" s="288"/>
      <c r="R3" s="288"/>
      <c r="S3" s="288"/>
      <c r="T3" s="288"/>
      <c r="U3" s="288"/>
    </row>
    <row r="4" spans="1:22" ht="23.25" hidden="1" customHeight="1">
      <c r="A4" s="162"/>
      <c r="B4" s="162"/>
      <c r="C4" s="162"/>
      <c r="D4" s="162"/>
      <c r="E4" s="162"/>
      <c r="F4" s="163">
        <f>F11-F6-F5</f>
        <v>37154.695038999991</v>
      </c>
      <c r="G4" s="163"/>
      <c r="H4" s="162"/>
      <c r="I4" s="162"/>
      <c r="J4" s="162"/>
      <c r="K4" s="162"/>
      <c r="L4" s="162"/>
      <c r="M4" s="162"/>
      <c r="N4" s="162"/>
      <c r="O4" s="162"/>
      <c r="P4" s="162"/>
      <c r="Q4" s="162"/>
      <c r="R4" s="162"/>
      <c r="S4" s="162"/>
      <c r="T4" s="162"/>
      <c r="U4" s="162"/>
    </row>
    <row r="5" spans="1:22" ht="23.25" hidden="1" customHeight="1">
      <c r="A5" s="162"/>
      <c r="B5" s="162"/>
      <c r="C5" s="162"/>
      <c r="D5" s="162"/>
      <c r="E5" s="145" t="s">
        <v>258</v>
      </c>
      <c r="F5" s="146">
        <f>1019+968.944</f>
        <v>1987.944</v>
      </c>
      <c r="G5" s="146"/>
      <c r="H5" s="164"/>
      <c r="I5" s="164"/>
      <c r="J5" s="162"/>
      <c r="K5" s="162"/>
      <c r="L5" s="162"/>
      <c r="M5" s="162"/>
      <c r="N5" s="162"/>
      <c r="O5" s="162"/>
      <c r="P5" s="162">
        <v>1987.944</v>
      </c>
      <c r="Q5" s="162"/>
      <c r="R5" s="162"/>
      <c r="S5" s="162"/>
      <c r="T5" s="162"/>
      <c r="U5" s="162"/>
    </row>
    <row r="6" spans="1:22" ht="23.25" hidden="1" customHeight="1">
      <c r="A6" s="162"/>
      <c r="B6" s="162"/>
      <c r="C6" s="162"/>
      <c r="D6" s="162"/>
      <c r="E6" s="145" t="s">
        <v>257</v>
      </c>
      <c r="F6" s="146">
        <v>56758.429112999998</v>
      </c>
      <c r="G6" s="146"/>
      <c r="H6" s="164"/>
      <c r="I6" s="164"/>
      <c r="J6" s="162"/>
      <c r="K6" s="162"/>
      <c r="L6" s="162"/>
      <c r="M6" s="162"/>
      <c r="N6" s="162"/>
      <c r="O6" s="162"/>
      <c r="P6" s="162">
        <f>P11-P5</f>
        <v>60992.195999999996</v>
      </c>
      <c r="Q6" s="162"/>
      <c r="R6" s="162">
        <f>+P6+N11</f>
        <v>60992.195999999996</v>
      </c>
      <c r="S6" s="162">
        <f>+R6+P5</f>
        <v>62980.14</v>
      </c>
      <c r="T6" s="162"/>
      <c r="U6" s="162"/>
    </row>
    <row r="7" spans="1:22" s="26" customFormat="1" ht="20.25" customHeight="1">
      <c r="A7" s="6"/>
      <c r="C7" s="289"/>
      <c r="D7" s="289"/>
      <c r="H7" s="142"/>
      <c r="I7" s="142"/>
      <c r="J7" s="30"/>
      <c r="K7" s="30"/>
      <c r="L7" s="8"/>
      <c r="M7" s="8"/>
      <c r="N7" s="8"/>
      <c r="O7" s="8"/>
      <c r="P7" s="8"/>
      <c r="Q7" s="8"/>
      <c r="R7" s="290" t="s">
        <v>4</v>
      </c>
      <c r="S7" s="290"/>
      <c r="T7" s="290"/>
      <c r="U7" s="290"/>
    </row>
    <row r="8" spans="1:22" s="26" customFormat="1" ht="39" customHeight="1">
      <c r="A8" s="291" t="s">
        <v>2</v>
      </c>
      <c r="B8" s="291" t="s">
        <v>47</v>
      </c>
      <c r="C8" s="243" t="s">
        <v>265</v>
      </c>
      <c r="D8" s="244"/>
      <c r="E8" s="244"/>
      <c r="F8" s="244"/>
      <c r="G8" s="245"/>
      <c r="H8" s="243" t="s">
        <v>263</v>
      </c>
      <c r="I8" s="244"/>
      <c r="J8" s="244"/>
      <c r="K8" s="245"/>
      <c r="L8" s="249" t="s">
        <v>262</v>
      </c>
      <c r="M8" s="281" t="s">
        <v>319</v>
      </c>
      <c r="N8" s="282"/>
      <c r="O8" s="282"/>
      <c r="P8" s="282"/>
      <c r="Q8" s="283"/>
      <c r="R8" s="249" t="s">
        <v>266</v>
      </c>
      <c r="S8" s="249" t="s">
        <v>259</v>
      </c>
      <c r="T8" s="249" t="s">
        <v>260</v>
      </c>
      <c r="U8" s="284" t="s">
        <v>261</v>
      </c>
      <c r="V8" s="7"/>
    </row>
    <row r="9" spans="1:22" s="26" customFormat="1" ht="35.25" customHeight="1">
      <c r="A9" s="291"/>
      <c r="B9" s="291"/>
      <c r="C9" s="258" t="s">
        <v>0</v>
      </c>
      <c r="D9" s="280" t="str">
        <f>'[1]PHỤ LỤC SỐ 02'!D6:E6</f>
        <v>Nguồn năm 2025</v>
      </c>
      <c r="E9" s="280"/>
      <c r="F9" s="281" t="str">
        <f>'[1]PHỤ LỤC SỐ 02'!F6:G6</f>
        <v>Nguồn năm trước chuyển sang</v>
      </c>
      <c r="G9" s="283"/>
      <c r="H9" s="279" t="s">
        <v>0</v>
      </c>
      <c r="I9" s="280" t="s">
        <v>5</v>
      </c>
      <c r="J9" s="280"/>
      <c r="K9" s="249" t="s">
        <v>239</v>
      </c>
      <c r="L9" s="259"/>
      <c r="M9" s="279" t="s">
        <v>0</v>
      </c>
      <c r="N9" s="280" t="str">
        <f>D9</f>
        <v>Nguồn năm 2025</v>
      </c>
      <c r="O9" s="280"/>
      <c r="P9" s="258" t="str">
        <f>F9</f>
        <v>Nguồn năm trước chuyển sang</v>
      </c>
      <c r="Q9" s="258"/>
      <c r="R9" s="259"/>
      <c r="S9" s="259"/>
      <c r="T9" s="259"/>
      <c r="U9" s="285"/>
    </row>
    <row r="10" spans="1:22" s="26" customFormat="1" ht="35.25" customHeight="1">
      <c r="A10" s="291"/>
      <c r="B10" s="291"/>
      <c r="C10" s="258"/>
      <c r="D10" s="147" t="s">
        <v>6</v>
      </c>
      <c r="E10" s="147" t="s">
        <v>7</v>
      </c>
      <c r="F10" s="147" t="s">
        <v>6</v>
      </c>
      <c r="G10" s="147" t="s">
        <v>7</v>
      </c>
      <c r="H10" s="279"/>
      <c r="I10" s="148" t="s">
        <v>6</v>
      </c>
      <c r="J10" s="147" t="s">
        <v>7</v>
      </c>
      <c r="K10" s="250"/>
      <c r="L10" s="250"/>
      <c r="M10" s="279"/>
      <c r="N10" s="148" t="s">
        <v>6</v>
      </c>
      <c r="O10" s="147" t="s">
        <v>7</v>
      </c>
      <c r="P10" s="147" t="s">
        <v>6</v>
      </c>
      <c r="Q10" s="147" t="s">
        <v>7</v>
      </c>
      <c r="R10" s="250"/>
      <c r="S10" s="250"/>
      <c r="T10" s="250"/>
      <c r="U10" s="285"/>
    </row>
    <row r="11" spans="1:22" s="167" customFormat="1" ht="28.5" customHeight="1">
      <c r="A11" s="165"/>
      <c r="B11" s="165" t="s">
        <v>18</v>
      </c>
      <c r="C11" s="13">
        <f>D11+E11+F11+G11</f>
        <v>146542.46815199999</v>
      </c>
      <c r="D11" s="13">
        <f t="shared" ref="D11:E11" si="0">D12+D14+D16+D19+D22+D25+D27+D29+D32</f>
        <v>50641.399999999994</v>
      </c>
      <c r="E11" s="13">
        <f t="shared" si="0"/>
        <v>0</v>
      </c>
      <c r="F11" s="13">
        <f>F12+F14+F16+F19+F22+F25+F27+F29+F32</f>
        <v>95901.068151999993</v>
      </c>
      <c r="G11" s="13"/>
      <c r="H11" s="13"/>
      <c r="I11" s="13"/>
      <c r="J11" s="140"/>
      <c r="K11" s="13"/>
      <c r="L11" s="18"/>
      <c r="M11" s="13">
        <f>N11+O11+P11+Q11</f>
        <v>62980.14</v>
      </c>
      <c r="N11" s="13"/>
      <c r="O11" s="140"/>
      <c r="P11" s="140">
        <f>P12+P14+P16+P19+P22+P25+P27+P29+P32</f>
        <v>62980.14</v>
      </c>
      <c r="Q11" s="13"/>
      <c r="R11" s="18">
        <f>M11/C11</f>
        <v>0.42977398152373386</v>
      </c>
      <c r="S11" s="18"/>
      <c r="T11" s="18"/>
      <c r="U11" s="144"/>
      <c r="V11" s="166"/>
    </row>
    <row r="12" spans="1:22" s="167" customFormat="1" ht="41.45" customHeight="1">
      <c r="A12" s="165">
        <v>1</v>
      </c>
      <c r="B12" s="149" t="s">
        <v>88</v>
      </c>
      <c r="C12" s="13">
        <f t="shared" ref="C12:C36" si="1">D12+E12+F12+G12</f>
        <v>3566.9</v>
      </c>
      <c r="D12" s="13"/>
      <c r="E12" s="13"/>
      <c r="F12" s="13">
        <f>F13</f>
        <v>3566.9</v>
      </c>
      <c r="G12" s="13"/>
      <c r="H12" s="140"/>
      <c r="I12" s="140"/>
      <c r="J12" s="140"/>
      <c r="K12" s="140"/>
      <c r="L12" s="18"/>
      <c r="M12" s="13">
        <f>N12+O12+P12+Q12</f>
        <v>994.14</v>
      </c>
      <c r="N12" s="140"/>
      <c r="O12" s="140"/>
      <c r="P12" s="160">
        <f>P13</f>
        <v>994.14</v>
      </c>
      <c r="Q12" s="140"/>
      <c r="R12" s="18">
        <f t="shared" ref="R12:R36" si="2">M12/C12</f>
        <v>0.27871260758641958</v>
      </c>
      <c r="S12" s="18"/>
      <c r="T12" s="18"/>
      <c r="U12" s="140"/>
      <c r="V12" s="161"/>
    </row>
    <row r="13" spans="1:22" ht="32.25" customHeight="1">
      <c r="A13" s="168" t="s">
        <v>3</v>
      </c>
      <c r="B13" s="150" t="s">
        <v>267</v>
      </c>
      <c r="C13" s="13">
        <f t="shared" si="1"/>
        <v>3566.9</v>
      </c>
      <c r="D13" s="151"/>
      <c r="E13" s="151"/>
      <c r="F13" s="151">
        <v>3566.9</v>
      </c>
      <c r="G13" s="151"/>
      <c r="H13" s="140"/>
      <c r="I13" s="141"/>
      <c r="J13" s="141"/>
      <c r="K13" s="141"/>
      <c r="L13" s="21"/>
      <c r="M13" s="13">
        <f>N13+O13+P13+Q13</f>
        <v>994.14</v>
      </c>
      <c r="N13" s="21"/>
      <c r="O13" s="21"/>
      <c r="P13" s="159">
        <v>994.14</v>
      </c>
      <c r="Q13" s="21"/>
      <c r="R13" s="18">
        <f t="shared" si="2"/>
        <v>0.27871260758641958</v>
      </c>
      <c r="S13" s="21"/>
      <c r="T13" s="139"/>
      <c r="U13" s="152" t="s">
        <v>268</v>
      </c>
    </row>
    <row r="14" spans="1:22" ht="32.25" customHeight="1">
      <c r="A14" s="168">
        <v>2</v>
      </c>
      <c r="B14" s="149" t="s">
        <v>105</v>
      </c>
      <c r="C14" s="13">
        <f t="shared" si="1"/>
        <v>1320</v>
      </c>
      <c r="D14" s="14"/>
      <c r="E14" s="14"/>
      <c r="F14" s="14">
        <f>F15</f>
        <v>1320</v>
      </c>
      <c r="G14" s="14"/>
      <c r="H14" s="140"/>
      <c r="I14" s="141"/>
      <c r="J14" s="141"/>
      <c r="K14" s="141"/>
      <c r="L14" s="21"/>
      <c r="M14" s="21"/>
      <c r="N14" s="21"/>
      <c r="O14" s="21"/>
      <c r="P14" s="159"/>
      <c r="Q14" s="21"/>
      <c r="R14" s="18">
        <f t="shared" si="2"/>
        <v>0</v>
      </c>
      <c r="S14" s="21"/>
      <c r="T14" s="139"/>
      <c r="U14" s="141"/>
    </row>
    <row r="15" spans="1:22" ht="59.25" customHeight="1">
      <c r="A15" s="168" t="s">
        <v>3</v>
      </c>
      <c r="B15" s="153" t="s">
        <v>269</v>
      </c>
      <c r="C15" s="13">
        <f t="shared" si="1"/>
        <v>1320</v>
      </c>
      <c r="D15" s="14"/>
      <c r="E15" s="14"/>
      <c r="F15" s="151">
        <v>1320</v>
      </c>
      <c r="G15" s="14"/>
      <c r="H15" s="140"/>
      <c r="I15" s="141"/>
      <c r="J15" s="141"/>
      <c r="K15" s="141"/>
      <c r="L15" s="21"/>
      <c r="M15" s="21"/>
      <c r="N15" s="21"/>
      <c r="O15" s="21"/>
      <c r="P15" s="159"/>
      <c r="Q15" s="21"/>
      <c r="R15" s="18">
        <f t="shared" si="2"/>
        <v>0</v>
      </c>
      <c r="S15" s="21"/>
      <c r="T15" s="139"/>
      <c r="U15" s="152" t="s">
        <v>270</v>
      </c>
    </row>
    <row r="16" spans="1:22" ht="42" customHeight="1">
      <c r="A16" s="168">
        <v>3</v>
      </c>
      <c r="B16" s="149" t="s">
        <v>271</v>
      </c>
      <c r="C16" s="13">
        <f t="shared" si="1"/>
        <v>58181.896306999995</v>
      </c>
      <c r="D16" s="14">
        <f t="shared" ref="D16:E17" si="3">D17</f>
        <v>27648.6</v>
      </c>
      <c r="E16" s="14">
        <f t="shared" si="3"/>
        <v>0</v>
      </c>
      <c r="F16" s="14">
        <f>F17</f>
        <v>30533.296306999997</v>
      </c>
      <c r="G16" s="14"/>
      <c r="H16" s="140"/>
      <c r="I16" s="141"/>
      <c r="J16" s="141"/>
      <c r="K16" s="141"/>
      <c r="L16" s="21"/>
      <c r="M16" s="13">
        <f t="shared" ref="M16:M17" si="4">N16+O16+P16+Q16</f>
        <v>28789.8</v>
      </c>
      <c r="N16" s="21"/>
      <c r="O16" s="21"/>
      <c r="P16" s="159">
        <f>P17</f>
        <v>28789.8</v>
      </c>
      <c r="Q16" s="21"/>
      <c r="R16" s="18">
        <f t="shared" si="2"/>
        <v>0.49482402306189932</v>
      </c>
      <c r="S16" s="21"/>
      <c r="T16" s="139"/>
      <c r="U16" s="141"/>
    </row>
    <row r="17" spans="1:21" ht="49.5" customHeight="1">
      <c r="A17" s="168"/>
      <c r="B17" s="150" t="s">
        <v>272</v>
      </c>
      <c r="C17" s="13">
        <f t="shared" si="1"/>
        <v>58181.896306999995</v>
      </c>
      <c r="D17" s="14">
        <f t="shared" si="3"/>
        <v>27648.6</v>
      </c>
      <c r="E17" s="14">
        <f t="shared" si="3"/>
        <v>0</v>
      </c>
      <c r="F17" s="14">
        <f>F18</f>
        <v>30533.296306999997</v>
      </c>
      <c r="G17" s="14"/>
      <c r="H17" s="140"/>
      <c r="I17" s="141"/>
      <c r="J17" s="141"/>
      <c r="K17" s="141"/>
      <c r="L17" s="21"/>
      <c r="M17" s="13">
        <f t="shared" si="4"/>
        <v>28789.8</v>
      </c>
      <c r="N17" s="21"/>
      <c r="O17" s="21"/>
      <c r="P17" s="159">
        <f>P18</f>
        <v>28789.8</v>
      </c>
      <c r="Q17" s="21"/>
      <c r="R17" s="18">
        <f t="shared" si="2"/>
        <v>0.49482402306189932</v>
      </c>
      <c r="S17" s="21"/>
      <c r="T17" s="139"/>
      <c r="U17" s="141"/>
    </row>
    <row r="18" spans="1:21" ht="32.25" customHeight="1">
      <c r="A18" s="168" t="s">
        <v>3</v>
      </c>
      <c r="B18" s="154" t="s">
        <v>273</v>
      </c>
      <c r="C18" s="13">
        <f t="shared" si="1"/>
        <v>58181.896306999995</v>
      </c>
      <c r="D18" s="14">
        <v>27648.6</v>
      </c>
      <c r="E18" s="14"/>
      <c r="F18" s="151">
        <f>78126.79-47593.493693</f>
        <v>30533.296306999997</v>
      </c>
      <c r="G18" s="14"/>
      <c r="H18" s="140"/>
      <c r="I18" s="141"/>
      <c r="J18" s="141"/>
      <c r="K18" s="141"/>
      <c r="L18" s="21"/>
      <c r="M18" s="13">
        <f>N18+O18+P18+Q18</f>
        <v>28789.8</v>
      </c>
      <c r="N18" s="21"/>
      <c r="O18" s="21"/>
      <c r="P18" s="159">
        <f>27489.8+1300</f>
        <v>28789.8</v>
      </c>
      <c r="Q18" s="21"/>
      <c r="R18" s="18">
        <f t="shared" si="2"/>
        <v>0.49482402306189932</v>
      </c>
      <c r="S18" s="21"/>
      <c r="T18" s="139"/>
      <c r="U18" s="152" t="s">
        <v>274</v>
      </c>
    </row>
    <row r="19" spans="1:21" ht="32.25" customHeight="1">
      <c r="A19" s="168">
        <v>4</v>
      </c>
      <c r="B19" s="149" t="s">
        <v>275</v>
      </c>
      <c r="C19" s="13">
        <f t="shared" si="1"/>
        <v>81521.381844999996</v>
      </c>
      <c r="D19" s="14">
        <f t="shared" ref="D19:E20" si="5">D20</f>
        <v>22992.799999999999</v>
      </c>
      <c r="E19" s="14">
        <f t="shared" si="5"/>
        <v>0</v>
      </c>
      <c r="F19" s="14">
        <f>F20</f>
        <v>58528.581845000001</v>
      </c>
      <c r="G19" s="14"/>
      <c r="H19" s="140"/>
      <c r="I19" s="141"/>
      <c r="J19" s="141"/>
      <c r="K19" s="141"/>
      <c r="L19" s="21"/>
      <c r="M19" s="13">
        <f>N19+O19+P19+Q19</f>
        <v>33163.479999999996</v>
      </c>
      <c r="N19" s="21"/>
      <c r="O19" s="21"/>
      <c r="P19" s="159">
        <f>P20</f>
        <v>33163.479999999996</v>
      </c>
      <c r="Q19" s="21"/>
      <c r="R19" s="18">
        <f t="shared" si="2"/>
        <v>0.40680713758085091</v>
      </c>
      <c r="S19" s="21"/>
      <c r="T19" s="139"/>
      <c r="U19" s="141"/>
    </row>
    <row r="20" spans="1:21" ht="32.25" customHeight="1">
      <c r="A20" s="168"/>
      <c r="B20" s="150" t="s">
        <v>276</v>
      </c>
      <c r="C20" s="13">
        <f t="shared" si="1"/>
        <v>81521.381844999996</v>
      </c>
      <c r="D20" s="14">
        <f t="shared" si="5"/>
        <v>22992.799999999999</v>
      </c>
      <c r="E20" s="14">
        <f t="shared" si="5"/>
        <v>0</v>
      </c>
      <c r="F20" s="14">
        <f>F21</f>
        <v>58528.581845000001</v>
      </c>
      <c r="G20" s="14"/>
      <c r="H20" s="140"/>
      <c r="I20" s="141"/>
      <c r="J20" s="141"/>
      <c r="K20" s="141"/>
      <c r="L20" s="21"/>
      <c r="M20" s="13">
        <f>N20+O20+P20+Q20</f>
        <v>33163.479999999996</v>
      </c>
      <c r="N20" s="21"/>
      <c r="O20" s="21"/>
      <c r="P20" s="159">
        <f>P21</f>
        <v>33163.479999999996</v>
      </c>
      <c r="Q20" s="21"/>
      <c r="R20" s="18">
        <f t="shared" si="2"/>
        <v>0.40680713758085091</v>
      </c>
      <c r="S20" s="21"/>
      <c r="T20" s="139"/>
      <c r="U20" s="141"/>
    </row>
    <row r="21" spans="1:21" ht="51">
      <c r="A21" s="168" t="s">
        <v>3</v>
      </c>
      <c r="B21" s="150" t="s">
        <v>277</v>
      </c>
      <c r="C21" s="13">
        <f t="shared" si="1"/>
        <v>81521.381844999996</v>
      </c>
      <c r="D21" s="14">
        <v>22992.799999999999</v>
      </c>
      <c r="E21" s="14"/>
      <c r="F21" s="151">
        <f>(531.98+11890.95+774.8+1352.36+567.55)+45960.941845-2550</f>
        <v>58528.581845000001</v>
      </c>
      <c r="G21" s="14"/>
      <c r="H21" s="140"/>
      <c r="I21" s="141"/>
      <c r="J21" s="141"/>
      <c r="K21" s="141"/>
      <c r="L21" s="21"/>
      <c r="M21" s="13">
        <f>N21+O21+P21+Q21</f>
        <v>33163.479999999996</v>
      </c>
      <c r="N21" s="21"/>
      <c r="O21" s="21"/>
      <c r="P21" s="159">
        <f>24463.48+8700</f>
        <v>33163.479999999996</v>
      </c>
      <c r="Q21" s="21"/>
      <c r="R21" s="18">
        <f t="shared" si="2"/>
        <v>0.40680713758085091</v>
      </c>
      <c r="S21" s="21"/>
      <c r="T21" s="139"/>
      <c r="U21" s="152" t="s">
        <v>278</v>
      </c>
    </row>
    <row r="22" spans="1:21" ht="32.25" customHeight="1">
      <c r="A22" s="168">
        <v>5</v>
      </c>
      <c r="B22" s="149" t="s">
        <v>172</v>
      </c>
      <c r="C22" s="13">
        <f t="shared" si="1"/>
        <v>34.29</v>
      </c>
      <c r="D22" s="14"/>
      <c r="E22" s="14"/>
      <c r="F22" s="14">
        <f>F23</f>
        <v>34.29</v>
      </c>
      <c r="G22" s="14"/>
      <c r="H22" s="140"/>
      <c r="I22" s="141"/>
      <c r="J22" s="141"/>
      <c r="K22" s="141"/>
      <c r="L22" s="21"/>
      <c r="M22" s="21"/>
      <c r="N22" s="21"/>
      <c r="O22" s="21"/>
      <c r="P22" s="159"/>
      <c r="Q22" s="21"/>
      <c r="R22" s="18">
        <f t="shared" si="2"/>
        <v>0</v>
      </c>
      <c r="S22" s="21"/>
      <c r="T22" s="139"/>
      <c r="U22" s="141"/>
    </row>
    <row r="23" spans="1:21" ht="32.25" customHeight="1">
      <c r="A23" s="168"/>
      <c r="B23" s="150" t="s">
        <v>279</v>
      </c>
      <c r="C23" s="13">
        <f t="shared" si="1"/>
        <v>34.29</v>
      </c>
      <c r="D23" s="14"/>
      <c r="E23" s="14"/>
      <c r="F23" s="14">
        <f>F24</f>
        <v>34.29</v>
      </c>
      <c r="G23" s="14"/>
      <c r="H23" s="140"/>
      <c r="I23" s="141"/>
      <c r="J23" s="141"/>
      <c r="K23" s="141"/>
      <c r="L23" s="21"/>
      <c r="M23" s="21"/>
      <c r="N23" s="21"/>
      <c r="O23" s="21"/>
      <c r="P23" s="159"/>
      <c r="Q23" s="21"/>
      <c r="R23" s="18">
        <f t="shared" si="2"/>
        <v>0</v>
      </c>
      <c r="S23" s="21"/>
      <c r="T23" s="139"/>
      <c r="U23" s="141"/>
    </row>
    <row r="24" spans="1:21" ht="32.25" customHeight="1">
      <c r="A24" s="168" t="s">
        <v>3</v>
      </c>
      <c r="B24" s="150" t="s">
        <v>280</v>
      </c>
      <c r="C24" s="13">
        <f t="shared" si="1"/>
        <v>34.29</v>
      </c>
      <c r="D24" s="14"/>
      <c r="E24" s="14"/>
      <c r="F24" s="151">
        <v>34.29</v>
      </c>
      <c r="G24" s="14"/>
      <c r="H24" s="140"/>
      <c r="I24" s="141"/>
      <c r="J24" s="141"/>
      <c r="K24" s="141"/>
      <c r="L24" s="21"/>
      <c r="M24" s="21"/>
      <c r="N24" s="21"/>
      <c r="O24" s="21"/>
      <c r="P24" s="159"/>
      <c r="Q24" s="21"/>
      <c r="R24" s="18">
        <f t="shared" si="2"/>
        <v>0</v>
      </c>
      <c r="S24" s="21"/>
      <c r="T24" s="139"/>
      <c r="U24" s="152" t="s">
        <v>281</v>
      </c>
    </row>
    <row r="25" spans="1:21" ht="32.25" customHeight="1">
      <c r="A25" s="168">
        <v>6</v>
      </c>
      <c r="B25" s="155" t="s">
        <v>186</v>
      </c>
      <c r="C25" s="13">
        <f t="shared" si="1"/>
        <v>298.26</v>
      </c>
      <c r="D25" s="14"/>
      <c r="E25" s="14"/>
      <c r="F25" s="14">
        <f>F26</f>
        <v>298.26</v>
      </c>
      <c r="G25" s="14"/>
      <c r="H25" s="140"/>
      <c r="I25" s="141"/>
      <c r="J25" s="141"/>
      <c r="K25" s="141"/>
      <c r="L25" s="21"/>
      <c r="M25" s="21"/>
      <c r="N25" s="21"/>
      <c r="O25" s="21"/>
      <c r="P25" s="159"/>
      <c r="Q25" s="21"/>
      <c r="R25" s="18">
        <f t="shared" si="2"/>
        <v>0</v>
      </c>
      <c r="S25" s="21"/>
      <c r="T25" s="139"/>
      <c r="U25" s="141"/>
    </row>
    <row r="26" spans="1:21" ht="166.5" customHeight="1">
      <c r="A26" s="168" t="s">
        <v>3</v>
      </c>
      <c r="B26" s="156" t="s">
        <v>282</v>
      </c>
      <c r="C26" s="13">
        <f t="shared" si="1"/>
        <v>298.26</v>
      </c>
      <c r="D26" s="14"/>
      <c r="E26" s="14"/>
      <c r="F26" s="169">
        <v>298.26</v>
      </c>
      <c r="G26" s="14"/>
      <c r="H26" s="140"/>
      <c r="I26" s="141"/>
      <c r="J26" s="141"/>
      <c r="K26" s="141"/>
      <c r="L26" s="21"/>
      <c r="M26" s="21"/>
      <c r="N26" s="21"/>
      <c r="O26" s="21"/>
      <c r="P26" s="159"/>
      <c r="Q26" s="21"/>
      <c r="R26" s="18">
        <f t="shared" si="2"/>
        <v>0</v>
      </c>
      <c r="S26" s="21"/>
      <c r="T26" s="139"/>
      <c r="U26" s="157" t="s">
        <v>283</v>
      </c>
    </row>
    <row r="27" spans="1:21" ht="32.25" customHeight="1">
      <c r="A27" s="168">
        <v>7</v>
      </c>
      <c r="B27" s="149" t="s">
        <v>284</v>
      </c>
      <c r="C27" s="13">
        <f t="shared" si="1"/>
        <v>1385.67</v>
      </c>
      <c r="D27" s="14"/>
      <c r="E27" s="14"/>
      <c r="F27" s="14">
        <f>F28</f>
        <v>1385.67</v>
      </c>
      <c r="G27" s="14"/>
      <c r="H27" s="140"/>
      <c r="I27" s="141"/>
      <c r="J27" s="141"/>
      <c r="K27" s="141"/>
      <c r="L27" s="21"/>
      <c r="M27" s="21"/>
      <c r="N27" s="21"/>
      <c r="O27" s="21"/>
      <c r="P27" s="159"/>
      <c r="Q27" s="21"/>
      <c r="R27" s="18">
        <f t="shared" si="2"/>
        <v>0</v>
      </c>
      <c r="S27" s="21"/>
      <c r="T27" s="139"/>
      <c r="U27" s="141"/>
    </row>
    <row r="28" spans="1:21" ht="153">
      <c r="A28" s="168" t="s">
        <v>3</v>
      </c>
      <c r="B28" s="153" t="s">
        <v>285</v>
      </c>
      <c r="C28" s="13">
        <f t="shared" si="1"/>
        <v>1385.67</v>
      </c>
      <c r="D28" s="14"/>
      <c r="E28" s="14"/>
      <c r="F28" s="170">
        <f>317.49+1068.18</f>
        <v>1385.67</v>
      </c>
      <c r="G28" s="14"/>
      <c r="H28" s="140"/>
      <c r="I28" s="141"/>
      <c r="J28" s="141"/>
      <c r="K28" s="141"/>
      <c r="L28" s="21"/>
      <c r="M28" s="21"/>
      <c r="N28" s="21"/>
      <c r="O28" s="21"/>
      <c r="P28" s="159"/>
      <c r="Q28" s="21"/>
      <c r="R28" s="18">
        <f t="shared" si="2"/>
        <v>0</v>
      </c>
      <c r="S28" s="21"/>
      <c r="T28" s="139"/>
      <c r="U28" s="152" t="s">
        <v>286</v>
      </c>
    </row>
    <row r="29" spans="1:21" ht="32.25" customHeight="1">
      <c r="A29" s="168">
        <v>8</v>
      </c>
      <c r="B29" s="149" t="s">
        <v>287</v>
      </c>
      <c r="C29" s="13">
        <f t="shared" si="1"/>
        <v>21.77</v>
      </c>
      <c r="D29" s="14"/>
      <c r="E29" s="14"/>
      <c r="F29" s="14">
        <f>F30</f>
        <v>21.77</v>
      </c>
      <c r="G29" s="14"/>
      <c r="H29" s="140"/>
      <c r="I29" s="141"/>
      <c r="J29" s="141"/>
      <c r="K29" s="141"/>
      <c r="L29" s="21"/>
      <c r="M29" s="21"/>
      <c r="N29" s="21"/>
      <c r="O29" s="21"/>
      <c r="P29" s="159"/>
      <c r="Q29" s="21"/>
      <c r="R29" s="18">
        <f t="shared" si="2"/>
        <v>0</v>
      </c>
      <c r="S29" s="21"/>
      <c r="T29" s="139"/>
      <c r="U29" s="141"/>
    </row>
    <row r="30" spans="1:21" ht="32.25" customHeight="1">
      <c r="A30" s="168"/>
      <c r="B30" s="150" t="s">
        <v>288</v>
      </c>
      <c r="C30" s="13">
        <f t="shared" si="1"/>
        <v>21.77</v>
      </c>
      <c r="D30" s="14"/>
      <c r="E30" s="14"/>
      <c r="F30" s="14">
        <f>F31</f>
        <v>21.77</v>
      </c>
      <c r="G30" s="14"/>
      <c r="H30" s="140"/>
      <c r="I30" s="141"/>
      <c r="J30" s="141"/>
      <c r="K30" s="141"/>
      <c r="L30" s="21"/>
      <c r="M30" s="21"/>
      <c r="N30" s="21"/>
      <c r="O30" s="21"/>
      <c r="P30" s="159"/>
      <c r="Q30" s="21"/>
      <c r="R30" s="18">
        <f t="shared" si="2"/>
        <v>0</v>
      </c>
      <c r="S30" s="21"/>
      <c r="T30" s="139"/>
      <c r="U30" s="141"/>
    </row>
    <row r="31" spans="1:21" ht="130.5" customHeight="1">
      <c r="A31" s="168" t="s">
        <v>3</v>
      </c>
      <c r="B31" s="158" t="s">
        <v>289</v>
      </c>
      <c r="C31" s="13">
        <f t="shared" si="1"/>
        <v>21.77</v>
      </c>
      <c r="D31" s="14"/>
      <c r="E31" s="14"/>
      <c r="F31" s="151">
        <v>21.77</v>
      </c>
      <c r="G31" s="14"/>
      <c r="H31" s="140"/>
      <c r="I31" s="141"/>
      <c r="J31" s="141"/>
      <c r="K31" s="141"/>
      <c r="L31" s="21"/>
      <c r="M31" s="21"/>
      <c r="N31" s="21"/>
      <c r="O31" s="21"/>
      <c r="P31" s="159"/>
      <c r="Q31" s="21"/>
      <c r="R31" s="18">
        <f t="shared" si="2"/>
        <v>0</v>
      </c>
      <c r="S31" s="21"/>
      <c r="T31" s="139"/>
      <c r="U31" s="152" t="s">
        <v>290</v>
      </c>
    </row>
    <row r="32" spans="1:21" ht="54" customHeight="1">
      <c r="A32" s="168">
        <v>9</v>
      </c>
      <c r="B32" s="149" t="s">
        <v>291</v>
      </c>
      <c r="C32" s="13">
        <f t="shared" si="1"/>
        <v>212.3</v>
      </c>
      <c r="D32" s="14"/>
      <c r="E32" s="14"/>
      <c r="F32" s="14">
        <f>F33+F35</f>
        <v>212.3</v>
      </c>
      <c r="G32" s="14"/>
      <c r="H32" s="140"/>
      <c r="I32" s="141"/>
      <c r="J32" s="141"/>
      <c r="K32" s="141"/>
      <c r="L32" s="21"/>
      <c r="M32" s="13">
        <f>N32+O32+P32+Q32</f>
        <v>32.72</v>
      </c>
      <c r="N32" s="21"/>
      <c r="O32" s="21"/>
      <c r="P32" s="159">
        <f>P33+P35</f>
        <v>32.72</v>
      </c>
      <c r="Q32" s="21"/>
      <c r="R32" s="18">
        <f t="shared" si="2"/>
        <v>0.15412152614225152</v>
      </c>
      <c r="S32" s="21"/>
      <c r="T32" s="139"/>
      <c r="U32" s="141"/>
    </row>
    <row r="33" spans="1:21" ht="88.5" customHeight="1">
      <c r="A33" s="168" t="s">
        <v>264</v>
      </c>
      <c r="B33" s="153" t="s">
        <v>292</v>
      </c>
      <c r="C33" s="13">
        <f t="shared" si="1"/>
        <v>83.65</v>
      </c>
      <c r="D33" s="14"/>
      <c r="E33" s="14"/>
      <c r="F33" s="14">
        <f>F34</f>
        <v>83.65</v>
      </c>
      <c r="G33" s="14"/>
      <c r="H33" s="140"/>
      <c r="I33" s="141"/>
      <c r="J33" s="141"/>
      <c r="K33" s="141"/>
      <c r="L33" s="21"/>
      <c r="M33" s="21"/>
      <c r="N33" s="21"/>
      <c r="O33" s="21"/>
      <c r="P33" s="159"/>
      <c r="Q33" s="21"/>
      <c r="R33" s="18">
        <f t="shared" si="2"/>
        <v>0</v>
      </c>
      <c r="S33" s="21"/>
      <c r="T33" s="139"/>
      <c r="U33" s="141"/>
    </row>
    <row r="34" spans="1:21" ht="93" customHeight="1">
      <c r="A34" s="168" t="s">
        <v>3</v>
      </c>
      <c r="B34" s="153" t="s">
        <v>294</v>
      </c>
      <c r="C34" s="13">
        <f t="shared" si="1"/>
        <v>83.65</v>
      </c>
      <c r="D34" s="14"/>
      <c r="E34" s="14"/>
      <c r="F34" s="171">
        <f>9.9+6+67.75</f>
        <v>83.65</v>
      </c>
      <c r="G34" s="14"/>
      <c r="H34" s="140"/>
      <c r="I34" s="141"/>
      <c r="J34" s="141"/>
      <c r="K34" s="141"/>
      <c r="L34" s="21"/>
      <c r="M34" s="21"/>
      <c r="N34" s="21"/>
      <c r="O34" s="21"/>
      <c r="P34" s="159"/>
      <c r="Q34" s="21"/>
      <c r="R34" s="18">
        <f t="shared" si="2"/>
        <v>0</v>
      </c>
      <c r="S34" s="21"/>
      <c r="T34" s="139"/>
      <c r="U34" s="157" t="s">
        <v>295</v>
      </c>
    </row>
    <row r="35" spans="1:21" ht="25.5">
      <c r="A35" s="168" t="s">
        <v>298</v>
      </c>
      <c r="B35" s="150" t="s">
        <v>293</v>
      </c>
      <c r="C35" s="13">
        <f t="shared" si="1"/>
        <v>128.65</v>
      </c>
      <c r="D35" s="14"/>
      <c r="E35" s="14"/>
      <c r="F35" s="14">
        <f>F36</f>
        <v>128.65</v>
      </c>
      <c r="G35" s="14"/>
      <c r="H35" s="140"/>
      <c r="I35" s="141"/>
      <c r="J35" s="141"/>
      <c r="K35" s="141"/>
      <c r="L35" s="21"/>
      <c r="M35" s="13">
        <f>N35+O35+P35+Q35</f>
        <v>32.72</v>
      </c>
      <c r="N35" s="21"/>
      <c r="O35" s="21"/>
      <c r="P35" s="159">
        <f>P36</f>
        <v>32.72</v>
      </c>
      <c r="Q35" s="21"/>
      <c r="R35" s="18">
        <f t="shared" si="2"/>
        <v>0.25433346288379322</v>
      </c>
      <c r="S35" s="21"/>
      <c r="T35" s="139"/>
      <c r="U35" s="141"/>
    </row>
    <row r="36" spans="1:21" ht="32.25" customHeight="1">
      <c r="A36" s="168" t="s">
        <v>3</v>
      </c>
      <c r="B36" s="150" t="s">
        <v>296</v>
      </c>
      <c r="C36" s="13">
        <f t="shared" si="1"/>
        <v>128.65</v>
      </c>
      <c r="D36" s="14"/>
      <c r="E36" s="14"/>
      <c r="F36" s="151">
        <f>32.7+95.95</f>
        <v>128.65</v>
      </c>
      <c r="G36" s="14"/>
      <c r="H36" s="140"/>
      <c r="I36" s="141"/>
      <c r="J36" s="141"/>
      <c r="K36" s="141"/>
      <c r="L36" s="21"/>
      <c r="M36" s="13">
        <f>N36+O36+P36+Q36</f>
        <v>32.72</v>
      </c>
      <c r="N36" s="21"/>
      <c r="O36" s="21"/>
      <c r="P36" s="159">
        <v>32.72</v>
      </c>
      <c r="Q36" s="21"/>
      <c r="R36" s="18">
        <f t="shared" si="2"/>
        <v>0.25433346288379322</v>
      </c>
      <c r="S36" s="21"/>
      <c r="T36" s="139"/>
      <c r="U36" s="152" t="s">
        <v>297</v>
      </c>
    </row>
    <row r="44" spans="1:21" ht="30" customHeight="1">
      <c r="U44" s="29"/>
    </row>
  </sheetData>
  <mergeCells count="24">
    <mergeCell ref="M8:Q8"/>
    <mergeCell ref="P9:Q9"/>
    <mergeCell ref="C7:D7"/>
    <mergeCell ref="H8:K8"/>
    <mergeCell ref="L8:L10"/>
    <mergeCell ref="D9:E9"/>
    <mergeCell ref="C8:G8"/>
    <mergeCell ref="F9:G9"/>
    <mergeCell ref="R7:U7"/>
    <mergeCell ref="A1:U1"/>
    <mergeCell ref="C9:C10"/>
    <mergeCell ref="H9:H10"/>
    <mergeCell ref="R8:R10"/>
    <mergeCell ref="N9:O9"/>
    <mergeCell ref="M9:M10"/>
    <mergeCell ref="A2:U2"/>
    <mergeCell ref="A3:U3"/>
    <mergeCell ref="K9:K10"/>
    <mergeCell ref="B8:B10"/>
    <mergeCell ref="A8:A10"/>
    <mergeCell ref="U8:U10"/>
    <mergeCell ref="I9:J9"/>
    <mergeCell ref="S8:S10"/>
    <mergeCell ref="T8:T10"/>
  </mergeCells>
  <pageMargins left="0.39370078740157483" right="0.19685039370078741" top="0.76" bottom="0.43307086614173229" header="0.31496062992125984" footer="0.31496062992125984"/>
  <pageSetup paperSize="9" scale="5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5" customWidth="1"/>
    <col min="11" max="11" width="10.77734375" style="122" customWidth="1"/>
    <col min="12" max="13" width="21.77734375" style="122"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00" t="s">
        <v>248</v>
      </c>
      <c r="B1" s="300"/>
      <c r="C1" s="300"/>
      <c r="D1" s="300"/>
      <c r="E1" s="300"/>
      <c r="F1" s="300"/>
      <c r="G1" s="300"/>
      <c r="H1" s="300"/>
      <c r="I1" s="300"/>
      <c r="J1" s="300"/>
      <c r="K1" s="300"/>
      <c r="L1" s="300"/>
      <c r="M1" s="300"/>
      <c r="N1" s="300"/>
    </row>
    <row r="2" spans="1:16" ht="23.25" customHeight="1">
      <c r="A2" s="301" t="s">
        <v>252</v>
      </c>
      <c r="B2" s="301"/>
      <c r="C2" s="301"/>
      <c r="D2" s="301"/>
      <c r="E2" s="301"/>
      <c r="F2" s="301"/>
      <c r="G2" s="301"/>
      <c r="H2" s="301"/>
      <c r="I2" s="301"/>
      <c r="J2" s="301"/>
      <c r="K2" s="301"/>
      <c r="L2" s="301"/>
      <c r="M2" s="301"/>
      <c r="N2" s="301"/>
    </row>
    <row r="3" spans="1:16" s="93" customFormat="1" ht="23.25" customHeight="1">
      <c r="A3" s="303" t="e">
        <f>#REF!</f>
        <v>#REF!</v>
      </c>
      <c r="B3" s="303"/>
      <c r="C3" s="303"/>
      <c r="D3" s="303"/>
      <c r="E3" s="303"/>
      <c r="F3" s="303"/>
      <c r="G3" s="303"/>
      <c r="H3" s="303"/>
      <c r="I3" s="303"/>
      <c r="J3" s="303"/>
      <c r="K3" s="303"/>
      <c r="L3" s="303"/>
      <c r="M3" s="303"/>
      <c r="N3" s="303"/>
    </row>
    <row r="4" spans="1:16" s="9" customFormat="1" ht="26.25" customHeight="1">
      <c r="A4" s="6"/>
      <c r="B4" s="7"/>
      <c r="C4" s="8"/>
      <c r="D4" s="8"/>
      <c r="E4" s="112"/>
      <c r="F4" s="112"/>
      <c r="G4" s="112"/>
      <c r="H4" s="112"/>
      <c r="I4" s="116"/>
      <c r="J4" s="117"/>
      <c r="K4" s="120"/>
      <c r="L4" s="120"/>
      <c r="M4" s="120"/>
      <c r="N4" s="94" t="s">
        <v>4</v>
      </c>
    </row>
    <row r="5" spans="1:16" s="9" customFormat="1" ht="43.5" customHeight="1">
      <c r="A5" s="246" t="s">
        <v>2</v>
      </c>
      <c r="B5" s="246" t="s">
        <v>1</v>
      </c>
      <c r="C5" s="243" t="s">
        <v>238</v>
      </c>
      <c r="D5" s="244"/>
      <c r="E5" s="244"/>
      <c r="F5" s="245"/>
      <c r="G5" s="307" t="s">
        <v>250</v>
      </c>
      <c r="H5" s="308"/>
      <c r="I5" s="308"/>
      <c r="J5" s="309"/>
      <c r="K5" s="304" t="s">
        <v>253</v>
      </c>
      <c r="L5" s="293" t="s">
        <v>255</v>
      </c>
      <c r="M5" s="293" t="s">
        <v>256</v>
      </c>
      <c r="N5" s="302" t="s">
        <v>38</v>
      </c>
      <c r="P5" s="10"/>
    </row>
    <row r="6" spans="1:16" s="9" customFormat="1" ht="35.450000000000003" customHeight="1">
      <c r="A6" s="246"/>
      <c r="B6" s="246"/>
      <c r="C6" s="258" t="s">
        <v>0</v>
      </c>
      <c r="D6" s="258" t="s">
        <v>5</v>
      </c>
      <c r="E6" s="258"/>
      <c r="F6" s="296" t="s">
        <v>239</v>
      </c>
      <c r="G6" s="292" t="s">
        <v>0</v>
      </c>
      <c r="H6" s="292" t="s">
        <v>5</v>
      </c>
      <c r="I6" s="292"/>
      <c r="J6" s="298" t="s">
        <v>239</v>
      </c>
      <c r="K6" s="305"/>
      <c r="L6" s="294"/>
      <c r="M6" s="294"/>
      <c r="N6" s="302"/>
      <c r="P6" s="10"/>
    </row>
    <row r="7" spans="1:16" s="9" customFormat="1" ht="35.450000000000003" customHeight="1">
      <c r="A7" s="246"/>
      <c r="B7" s="246"/>
      <c r="C7" s="258"/>
      <c r="D7" s="25" t="s">
        <v>6</v>
      </c>
      <c r="E7" s="118" t="s">
        <v>7</v>
      </c>
      <c r="F7" s="297"/>
      <c r="G7" s="292"/>
      <c r="H7" s="134" t="s">
        <v>6</v>
      </c>
      <c r="I7" s="134" t="s">
        <v>7</v>
      </c>
      <c r="J7" s="299"/>
      <c r="K7" s="306"/>
      <c r="L7" s="295"/>
      <c r="M7" s="295"/>
      <c r="N7" s="302"/>
      <c r="P7" s="10"/>
    </row>
    <row r="8" spans="1:16" s="16" customFormat="1" ht="40.5" customHeight="1">
      <c r="A8" s="12"/>
      <c r="B8" s="12" t="s">
        <v>18</v>
      </c>
      <c r="C8" s="36">
        <f>SUM(D8:F8)</f>
        <v>2176.0851160000002</v>
      </c>
      <c r="D8" s="36">
        <f>+D9+D11+D14+D16</f>
        <v>1810</v>
      </c>
      <c r="E8" s="113">
        <f>+E9+E11+E14+E16</f>
        <v>0</v>
      </c>
      <c r="F8" s="113">
        <f>+F9+F11+F14+F16</f>
        <v>366.08511600000003</v>
      </c>
      <c r="G8" s="135"/>
      <c r="H8" s="135"/>
      <c r="I8" s="135"/>
      <c r="J8" s="135"/>
      <c r="K8" s="127"/>
      <c r="L8" s="127"/>
      <c r="M8" s="127"/>
      <c r="N8" s="128"/>
    </row>
    <row r="9" spans="1:16" s="16" customFormat="1" ht="71.25" customHeight="1">
      <c r="A9" s="12">
        <v>1</v>
      </c>
      <c r="B9" s="17" t="s">
        <v>9</v>
      </c>
      <c r="C9" s="36">
        <f t="shared" ref="C9:C17" si="0">SUM(D9:F9)</f>
        <v>941.25</v>
      </c>
      <c r="D9" s="36">
        <f>+D10</f>
        <v>600</v>
      </c>
      <c r="E9" s="113">
        <f>+E10</f>
        <v>0</v>
      </c>
      <c r="F9" s="113">
        <f>+F10</f>
        <v>341.25</v>
      </c>
      <c r="G9" s="135"/>
      <c r="H9" s="135"/>
      <c r="I9" s="135"/>
      <c r="J9" s="135"/>
      <c r="K9" s="127"/>
      <c r="L9" s="127"/>
      <c r="M9" s="127"/>
      <c r="N9" s="126"/>
    </row>
    <row r="10" spans="1:16" ht="95.25" customHeight="1">
      <c r="A10" s="19" t="s">
        <v>3</v>
      </c>
      <c r="B10" s="20" t="s">
        <v>10</v>
      </c>
      <c r="C10" s="37">
        <f>SUM(D10:F10)</f>
        <v>941.25</v>
      </c>
      <c r="D10" s="37">
        <v>600</v>
      </c>
      <c r="E10" s="114"/>
      <c r="F10" s="114">
        <v>341.25</v>
      </c>
      <c r="G10" s="136"/>
      <c r="H10" s="136"/>
      <c r="I10" s="136"/>
      <c r="J10" s="136"/>
      <c r="K10" s="127"/>
      <c r="L10" s="127"/>
      <c r="M10" s="127"/>
      <c r="N10" s="131"/>
    </row>
    <row r="11" spans="1:16" s="16" customFormat="1" ht="141.75" customHeight="1">
      <c r="A11" s="22">
        <v>2</v>
      </c>
      <c r="B11" s="17" t="s">
        <v>11</v>
      </c>
      <c r="C11" s="36">
        <f t="shared" si="0"/>
        <v>700.01764000000003</v>
      </c>
      <c r="D11" s="36">
        <f>+D12+D13</f>
        <v>700</v>
      </c>
      <c r="E11" s="113">
        <f>+E12+E13</f>
        <v>0</v>
      </c>
      <c r="F11" s="113">
        <f>+F12+F13</f>
        <v>1.76400000000001E-2</v>
      </c>
      <c r="G11" s="135"/>
      <c r="H11" s="135"/>
      <c r="I11" s="135"/>
      <c r="J11" s="135"/>
      <c r="K11" s="127"/>
      <c r="L11" s="127"/>
      <c r="M11" s="127"/>
      <c r="N11" s="132"/>
    </row>
    <row r="12" spans="1:16" ht="65.25" customHeight="1">
      <c r="A12" s="24" t="s">
        <v>12</v>
      </c>
      <c r="B12" s="20" t="s">
        <v>13</v>
      </c>
      <c r="C12" s="37">
        <f t="shared" si="0"/>
        <v>200.01764</v>
      </c>
      <c r="D12" s="37">
        <v>200</v>
      </c>
      <c r="E12" s="114"/>
      <c r="F12" s="114">
        <v>1.76400000000001E-2</v>
      </c>
      <c r="G12" s="136"/>
      <c r="H12" s="136"/>
      <c r="I12" s="136"/>
      <c r="J12" s="136"/>
      <c r="K12" s="127"/>
      <c r="L12" s="127"/>
      <c r="M12" s="127"/>
      <c r="N12" s="131"/>
    </row>
    <row r="13" spans="1:16" ht="55.5" customHeight="1">
      <c r="A13" s="24" t="s">
        <v>12</v>
      </c>
      <c r="B13" s="20" t="s">
        <v>14</v>
      </c>
      <c r="C13" s="37">
        <f t="shared" si="0"/>
        <v>500</v>
      </c>
      <c r="D13" s="37">
        <v>500</v>
      </c>
      <c r="E13" s="114"/>
      <c r="F13" s="114"/>
      <c r="G13" s="136"/>
      <c r="H13" s="136"/>
      <c r="I13" s="136"/>
      <c r="J13" s="136"/>
      <c r="K13" s="127"/>
      <c r="L13" s="127"/>
      <c r="M13" s="127"/>
      <c r="N13" s="131"/>
    </row>
    <row r="14" spans="1:16" s="16" customFormat="1" ht="30" customHeight="1">
      <c r="A14" s="12">
        <v>3</v>
      </c>
      <c r="B14" s="17" t="s">
        <v>15</v>
      </c>
      <c r="C14" s="36">
        <f t="shared" si="0"/>
        <v>300</v>
      </c>
      <c r="D14" s="36">
        <f>+D15</f>
        <v>300</v>
      </c>
      <c r="E14" s="113"/>
      <c r="F14" s="113"/>
      <c r="G14" s="135"/>
      <c r="H14" s="135"/>
      <c r="I14" s="135"/>
      <c r="J14" s="135"/>
      <c r="K14" s="127"/>
      <c r="L14" s="127"/>
      <c r="M14" s="127"/>
      <c r="N14" s="132"/>
    </row>
    <row r="15" spans="1:16" ht="86.25" customHeight="1">
      <c r="A15" s="19" t="s">
        <v>3</v>
      </c>
      <c r="B15" s="20" t="s">
        <v>245</v>
      </c>
      <c r="C15" s="37">
        <f t="shared" si="0"/>
        <v>300</v>
      </c>
      <c r="D15" s="37">
        <v>300</v>
      </c>
      <c r="E15" s="114"/>
      <c r="F15" s="114"/>
      <c r="G15" s="136"/>
      <c r="H15" s="136"/>
      <c r="I15" s="136"/>
      <c r="J15" s="136"/>
      <c r="K15" s="127"/>
      <c r="L15" s="127"/>
      <c r="M15" s="127"/>
      <c r="N15" s="131"/>
    </row>
    <row r="16" spans="1:16" s="16" customFormat="1" ht="107.25" customHeight="1">
      <c r="A16" s="12">
        <v>4</v>
      </c>
      <c r="B16" s="17" t="s">
        <v>16</v>
      </c>
      <c r="C16" s="36">
        <f t="shared" si="0"/>
        <v>234.817476</v>
      </c>
      <c r="D16" s="36">
        <f>+D17</f>
        <v>210</v>
      </c>
      <c r="E16" s="113">
        <f>+E17</f>
        <v>0</v>
      </c>
      <c r="F16" s="113">
        <f>+F17</f>
        <v>24.817475999999999</v>
      </c>
      <c r="G16" s="135"/>
      <c r="H16" s="135"/>
      <c r="I16" s="135"/>
      <c r="J16" s="135"/>
      <c r="K16" s="127"/>
      <c r="L16" s="127"/>
      <c r="M16" s="127"/>
      <c r="N16" s="132"/>
    </row>
    <row r="17" spans="1:14" ht="85.5" customHeight="1">
      <c r="A17" s="24" t="s">
        <v>12</v>
      </c>
      <c r="B17" s="20" t="s">
        <v>17</v>
      </c>
      <c r="C17" s="37">
        <f t="shared" si="0"/>
        <v>234.817476</v>
      </c>
      <c r="D17" s="37">
        <v>210</v>
      </c>
      <c r="E17" s="114"/>
      <c r="F17" s="114">
        <v>24.817475999999999</v>
      </c>
      <c r="G17" s="136"/>
      <c r="H17" s="136"/>
      <c r="I17" s="136"/>
      <c r="J17" s="136"/>
      <c r="K17" s="127"/>
      <c r="L17" s="127"/>
      <c r="M17" s="127"/>
      <c r="N17" s="131"/>
    </row>
  </sheetData>
  <mergeCells count="17">
    <mergeCell ref="A1:N1"/>
    <mergeCell ref="A2:N2"/>
    <mergeCell ref="N5:N7"/>
    <mergeCell ref="B5:B7"/>
    <mergeCell ref="C6:C7"/>
    <mergeCell ref="A3:N3"/>
    <mergeCell ref="A5:A7"/>
    <mergeCell ref="G6:G7"/>
    <mergeCell ref="K5:K7"/>
    <mergeCell ref="C5:F5"/>
    <mergeCell ref="G5:J5"/>
    <mergeCell ref="D6:E6"/>
    <mergeCell ref="H6:I6"/>
    <mergeCell ref="L5:L7"/>
    <mergeCell ref="M5:M7"/>
    <mergeCell ref="F6:F7"/>
    <mergeCell ref="J6:J7"/>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10" t="s">
        <v>249</v>
      </c>
      <c r="B1" s="310"/>
      <c r="C1" s="310"/>
      <c r="D1" s="310"/>
      <c r="E1" s="310"/>
      <c r="F1" s="310"/>
      <c r="G1" s="310"/>
      <c r="H1" s="310"/>
      <c r="I1" s="310"/>
      <c r="J1" s="310"/>
      <c r="K1" s="310"/>
      <c r="L1" s="310"/>
      <c r="M1" s="310"/>
      <c r="N1" s="310"/>
    </row>
    <row r="2" spans="1:16" ht="23.25" customHeight="1">
      <c r="A2" s="301" t="s">
        <v>254</v>
      </c>
      <c r="B2" s="301"/>
      <c r="C2" s="301"/>
      <c r="D2" s="301"/>
      <c r="E2" s="301"/>
      <c r="F2" s="301"/>
      <c r="G2" s="301"/>
      <c r="H2" s="301"/>
      <c r="I2" s="301"/>
      <c r="J2" s="301"/>
      <c r="K2" s="301"/>
      <c r="L2" s="301"/>
      <c r="M2" s="301"/>
      <c r="N2" s="301"/>
    </row>
    <row r="3" spans="1:16" ht="23.25" customHeight="1">
      <c r="A3" s="311" t="e">
        <f>NTM!A3:N3</f>
        <v>#REF!</v>
      </c>
      <c r="B3" s="311"/>
      <c r="C3" s="311"/>
      <c r="D3" s="311"/>
      <c r="E3" s="311"/>
      <c r="F3" s="311"/>
      <c r="G3" s="311"/>
      <c r="H3" s="311"/>
      <c r="I3" s="311"/>
      <c r="J3" s="311"/>
      <c r="K3" s="311"/>
      <c r="L3" s="311"/>
      <c r="M3" s="311"/>
      <c r="N3" s="311"/>
    </row>
    <row r="4" spans="1:16" s="9" customFormat="1" ht="26.25" customHeight="1">
      <c r="A4" s="124"/>
      <c r="B4" s="124"/>
      <c r="C4" s="124"/>
      <c r="D4" s="124"/>
      <c r="E4" s="124"/>
      <c r="F4" s="124"/>
      <c r="G4" s="124"/>
      <c r="H4" s="124"/>
      <c r="I4" s="124"/>
      <c r="J4" s="124"/>
      <c r="K4" s="124"/>
      <c r="L4" s="124"/>
      <c r="M4" s="124"/>
      <c r="N4" s="125" t="s">
        <v>4</v>
      </c>
    </row>
    <row r="5" spans="1:16" s="9" customFormat="1" ht="35.450000000000003" customHeight="1">
      <c r="A5" s="246" t="s">
        <v>2</v>
      </c>
      <c r="B5" s="246" t="s">
        <v>1</v>
      </c>
      <c r="C5" s="243" t="s">
        <v>238</v>
      </c>
      <c r="D5" s="244"/>
      <c r="E5" s="244"/>
      <c r="F5" s="245"/>
      <c r="G5" s="314" t="s">
        <v>250</v>
      </c>
      <c r="H5" s="316"/>
      <c r="I5" s="316"/>
      <c r="J5" s="315"/>
      <c r="K5" s="293" t="s">
        <v>251</v>
      </c>
      <c r="L5" s="293" t="s">
        <v>255</v>
      </c>
      <c r="M5" s="293" t="s">
        <v>256</v>
      </c>
      <c r="N5" s="312" t="s">
        <v>38</v>
      </c>
      <c r="P5" s="10"/>
    </row>
    <row r="6" spans="1:16" s="9" customFormat="1" ht="35.450000000000003" customHeight="1">
      <c r="A6" s="246"/>
      <c r="B6" s="246"/>
      <c r="C6" s="249" t="s">
        <v>0</v>
      </c>
      <c r="D6" s="243" t="s">
        <v>5</v>
      </c>
      <c r="E6" s="245"/>
      <c r="F6" s="249" t="s">
        <v>239</v>
      </c>
      <c r="G6" s="293" t="s">
        <v>0</v>
      </c>
      <c r="H6" s="314" t="s">
        <v>5</v>
      </c>
      <c r="I6" s="315"/>
      <c r="J6" s="293" t="s">
        <v>239</v>
      </c>
      <c r="K6" s="294"/>
      <c r="L6" s="294"/>
      <c r="M6" s="294"/>
      <c r="N6" s="313"/>
      <c r="P6" s="10"/>
    </row>
    <row r="7" spans="1:16" s="9" customFormat="1" ht="35.450000000000003" customHeight="1">
      <c r="A7" s="246"/>
      <c r="B7" s="246"/>
      <c r="C7" s="259"/>
      <c r="D7" s="11" t="s">
        <v>6</v>
      </c>
      <c r="E7" s="11" t="s">
        <v>7</v>
      </c>
      <c r="F7" s="250"/>
      <c r="G7" s="294"/>
      <c r="H7" s="137" t="s">
        <v>6</v>
      </c>
      <c r="I7" s="137" t="s">
        <v>7</v>
      </c>
      <c r="J7" s="295"/>
      <c r="K7" s="295"/>
      <c r="L7" s="295"/>
      <c r="M7" s="295"/>
      <c r="N7" s="313"/>
      <c r="P7" s="10"/>
    </row>
    <row r="8" spans="1:16" s="16" customFormat="1" ht="28.5" customHeight="1">
      <c r="A8" s="12"/>
      <c r="B8" s="12" t="s">
        <v>18</v>
      </c>
      <c r="C8" s="13">
        <f>SUM(D8:F8)</f>
        <v>79880</v>
      </c>
      <c r="D8" s="13">
        <f>D9+D12+D13+D16+D20+D21+D24</f>
        <v>45946</v>
      </c>
      <c r="E8" s="13">
        <f>E9+E12+E13+E16+E20+E21+E24</f>
        <v>3710</v>
      </c>
      <c r="F8" s="13">
        <f>F9+F12+F13+F16+F20+F21+F24</f>
        <v>30224</v>
      </c>
      <c r="G8" s="126"/>
      <c r="H8" s="126"/>
      <c r="I8" s="126"/>
      <c r="J8" s="126"/>
      <c r="K8" s="127"/>
      <c r="L8" s="127"/>
      <c r="M8" s="127"/>
      <c r="N8" s="128"/>
    </row>
    <row r="9" spans="1:16" s="16" customFormat="1" ht="45.75" customHeight="1">
      <c r="A9" s="12">
        <v>1</v>
      </c>
      <c r="B9" s="17" t="s">
        <v>19</v>
      </c>
      <c r="C9" s="13">
        <f t="shared" ref="C9:C26" si="0">SUM(D9:F9)</f>
        <v>9345</v>
      </c>
      <c r="D9" s="13">
        <f>+D10+D11</f>
        <v>7661</v>
      </c>
      <c r="E9" s="13">
        <f>+E10+E11</f>
        <v>270</v>
      </c>
      <c r="F9" s="13">
        <f>+F10+F11</f>
        <v>1414</v>
      </c>
      <c r="G9" s="126"/>
      <c r="H9" s="126"/>
      <c r="I9" s="126"/>
      <c r="J9" s="126"/>
      <c r="K9" s="127"/>
      <c r="L9" s="127"/>
      <c r="M9" s="127"/>
      <c r="N9" s="126"/>
    </row>
    <row r="10" spans="1:16" ht="63.75" customHeight="1">
      <c r="A10" s="19" t="s">
        <v>3</v>
      </c>
      <c r="B10" s="20" t="s">
        <v>20</v>
      </c>
      <c r="C10" s="14">
        <f t="shared" si="0"/>
        <v>6588</v>
      </c>
      <c r="D10" s="14">
        <v>5174</v>
      </c>
      <c r="E10" s="14"/>
      <c r="F10" s="14">
        <v>1414</v>
      </c>
      <c r="G10" s="129"/>
      <c r="H10" s="129"/>
      <c r="I10" s="129"/>
      <c r="J10" s="129"/>
      <c r="K10" s="130"/>
      <c r="L10" s="130"/>
      <c r="M10" s="130"/>
      <c r="N10" s="131"/>
    </row>
    <row r="11" spans="1:16" ht="57" customHeight="1">
      <c r="A11" s="19" t="s">
        <v>3</v>
      </c>
      <c r="B11" s="20" t="s">
        <v>21</v>
      </c>
      <c r="C11" s="14">
        <f t="shared" si="0"/>
        <v>2757</v>
      </c>
      <c r="D11" s="14">
        <v>2487</v>
      </c>
      <c r="E11" s="14">
        <v>270</v>
      </c>
      <c r="F11" s="14"/>
      <c r="G11" s="129"/>
      <c r="H11" s="129"/>
      <c r="I11" s="129"/>
      <c r="J11" s="129"/>
      <c r="K11" s="130"/>
      <c r="L11" s="130"/>
      <c r="M11" s="130"/>
      <c r="N11" s="131"/>
    </row>
    <row r="12" spans="1:16" s="16" customFormat="1" ht="57" customHeight="1">
      <c r="A12" s="22">
        <v>2</v>
      </c>
      <c r="B12" s="17" t="s">
        <v>22</v>
      </c>
      <c r="C12" s="13">
        <f t="shared" si="0"/>
        <v>26185</v>
      </c>
      <c r="D12" s="13">
        <v>10646</v>
      </c>
      <c r="E12" s="13"/>
      <c r="F12" s="13">
        <v>15539</v>
      </c>
      <c r="G12" s="126"/>
      <c r="H12" s="126"/>
      <c r="I12" s="126"/>
      <c r="J12" s="126"/>
      <c r="K12" s="127"/>
      <c r="L12" s="127"/>
      <c r="M12" s="127"/>
      <c r="N12" s="132"/>
    </row>
    <row r="13" spans="1:16" s="16" customFormat="1" ht="41.25" customHeight="1">
      <c r="A13" s="12">
        <v>3</v>
      </c>
      <c r="B13" s="17" t="s">
        <v>23</v>
      </c>
      <c r="C13" s="13">
        <f t="shared" si="0"/>
        <v>13544</v>
      </c>
      <c r="D13" s="13">
        <f>+D14+D15</f>
        <v>6845</v>
      </c>
      <c r="E13" s="13">
        <f>+E14+E15</f>
        <v>0</v>
      </c>
      <c r="F13" s="13">
        <f>+F14+F15</f>
        <v>6699</v>
      </c>
      <c r="G13" s="126"/>
      <c r="H13" s="126"/>
      <c r="I13" s="126"/>
      <c r="J13" s="126"/>
      <c r="K13" s="127"/>
      <c r="L13" s="127"/>
      <c r="M13" s="127"/>
      <c r="N13" s="132"/>
    </row>
    <row r="14" spans="1:16" ht="69" customHeight="1">
      <c r="A14" s="19" t="s">
        <v>3</v>
      </c>
      <c r="B14" s="20" t="s">
        <v>24</v>
      </c>
      <c r="C14" s="14">
        <f t="shared" si="0"/>
        <v>11639</v>
      </c>
      <c r="D14" s="14">
        <v>4959</v>
      </c>
      <c r="E14" s="14"/>
      <c r="F14" s="14">
        <v>6680</v>
      </c>
      <c r="G14" s="129"/>
      <c r="H14" s="129"/>
      <c r="I14" s="129"/>
      <c r="J14" s="129"/>
      <c r="K14" s="130"/>
      <c r="L14" s="130"/>
      <c r="M14" s="130"/>
      <c r="N14" s="131"/>
    </row>
    <row r="15" spans="1:16" ht="51" customHeight="1">
      <c r="A15" s="19" t="s">
        <v>3</v>
      </c>
      <c r="B15" s="20" t="s">
        <v>25</v>
      </c>
      <c r="C15" s="14">
        <f t="shared" si="0"/>
        <v>1905</v>
      </c>
      <c r="D15" s="15">
        <v>1886</v>
      </c>
      <c r="E15" s="15"/>
      <c r="F15" s="15">
        <v>19</v>
      </c>
      <c r="G15" s="129"/>
      <c r="H15" s="138"/>
      <c r="I15" s="133"/>
      <c r="J15" s="133"/>
      <c r="K15" s="130"/>
      <c r="L15" s="130"/>
      <c r="M15" s="130"/>
      <c r="N15" s="131"/>
    </row>
    <row r="16" spans="1:16" s="16" customFormat="1" ht="36" customHeight="1">
      <c r="A16" s="12">
        <v>4</v>
      </c>
      <c r="B16" s="17" t="s">
        <v>26</v>
      </c>
      <c r="C16" s="13">
        <f t="shared" si="0"/>
        <v>9360</v>
      </c>
      <c r="D16" s="13">
        <f>+D17+D18+D19</f>
        <v>3604</v>
      </c>
      <c r="E16" s="13">
        <f>+E17+E18+E19</f>
        <v>0</v>
      </c>
      <c r="F16" s="13">
        <f>+F17+F18+F19</f>
        <v>5756</v>
      </c>
      <c r="G16" s="126"/>
      <c r="H16" s="126"/>
      <c r="I16" s="126"/>
      <c r="J16" s="126"/>
      <c r="K16" s="127"/>
      <c r="L16" s="127"/>
      <c r="M16" s="127"/>
      <c r="N16" s="132"/>
    </row>
    <row r="17" spans="1:14" ht="57.75" customHeight="1">
      <c r="A17" s="19" t="s">
        <v>3</v>
      </c>
      <c r="B17" s="20" t="s">
        <v>27</v>
      </c>
      <c r="C17" s="14">
        <f t="shared" si="0"/>
        <v>5860</v>
      </c>
      <c r="D17" s="14">
        <v>2528</v>
      </c>
      <c r="E17" s="14"/>
      <c r="F17" s="14">
        <v>3332</v>
      </c>
      <c r="G17" s="129"/>
      <c r="H17" s="129"/>
      <c r="I17" s="129"/>
      <c r="J17" s="129"/>
      <c r="K17" s="130"/>
      <c r="L17" s="130"/>
      <c r="M17" s="130"/>
      <c r="N17" s="131"/>
    </row>
    <row r="18" spans="1:14" ht="41.25" customHeight="1">
      <c r="A18" s="19" t="s">
        <v>3</v>
      </c>
      <c r="B18" s="20" t="s">
        <v>28</v>
      </c>
      <c r="C18" s="14">
        <f t="shared" si="0"/>
        <v>1614</v>
      </c>
      <c r="D18" s="14">
        <v>373</v>
      </c>
      <c r="E18" s="14"/>
      <c r="F18" s="14">
        <v>1241</v>
      </c>
      <c r="G18" s="129"/>
      <c r="H18" s="129"/>
      <c r="I18" s="129"/>
      <c r="J18" s="129"/>
      <c r="K18" s="130"/>
      <c r="L18" s="130"/>
      <c r="M18" s="130"/>
      <c r="N18" s="131"/>
    </row>
    <row r="19" spans="1:14" ht="52.5" customHeight="1">
      <c r="A19" s="19" t="s">
        <v>3</v>
      </c>
      <c r="B19" s="20" t="s">
        <v>29</v>
      </c>
      <c r="C19" s="14">
        <f t="shared" si="0"/>
        <v>1886</v>
      </c>
      <c r="D19" s="14">
        <v>703</v>
      </c>
      <c r="E19" s="14"/>
      <c r="F19" s="14">
        <v>1183</v>
      </c>
      <c r="G19" s="129"/>
      <c r="H19" s="129"/>
      <c r="I19" s="129"/>
      <c r="J19" s="129"/>
      <c r="K19" s="130"/>
      <c r="L19" s="130"/>
      <c r="M19" s="130"/>
      <c r="N19" s="131"/>
    </row>
    <row r="20" spans="1:14" s="16" customFormat="1" ht="87.75" customHeight="1">
      <c r="A20" s="12">
        <v>5</v>
      </c>
      <c r="B20" s="23" t="s">
        <v>30</v>
      </c>
      <c r="C20" s="13">
        <f t="shared" si="0"/>
        <v>17270</v>
      </c>
      <c r="D20" s="13">
        <v>13760</v>
      </c>
      <c r="E20" s="13">
        <v>3440</v>
      </c>
      <c r="F20" s="13">
        <v>70</v>
      </c>
      <c r="G20" s="126"/>
      <c r="H20" s="126"/>
      <c r="I20" s="126"/>
      <c r="J20" s="126"/>
      <c r="K20" s="127"/>
      <c r="L20" s="127"/>
      <c r="M20" s="127"/>
      <c r="N20" s="132"/>
    </row>
    <row r="21" spans="1:14" s="16" customFormat="1" ht="42" customHeight="1">
      <c r="A21" s="12">
        <v>6</v>
      </c>
      <c r="B21" s="17" t="s">
        <v>31</v>
      </c>
      <c r="C21" s="13">
        <f t="shared" si="0"/>
        <v>2546</v>
      </c>
      <c r="D21" s="13">
        <f>+D22+D23</f>
        <v>2035</v>
      </c>
      <c r="E21" s="13">
        <f>+E22+E23</f>
        <v>0</v>
      </c>
      <c r="F21" s="13">
        <f>+F22+F23</f>
        <v>511</v>
      </c>
      <c r="G21" s="126"/>
      <c r="H21" s="126"/>
      <c r="I21" s="126"/>
      <c r="J21" s="126"/>
      <c r="K21" s="127"/>
      <c r="L21" s="127"/>
      <c r="M21" s="127"/>
      <c r="N21" s="132"/>
    </row>
    <row r="22" spans="1:14" ht="41.25" customHeight="1">
      <c r="A22" s="24" t="s">
        <v>3</v>
      </c>
      <c r="B22" s="20" t="s">
        <v>32</v>
      </c>
      <c r="C22" s="14">
        <f t="shared" si="0"/>
        <v>2088</v>
      </c>
      <c r="D22" s="14">
        <v>1586</v>
      </c>
      <c r="E22" s="14"/>
      <c r="F22" s="14">
        <v>502</v>
      </c>
      <c r="G22" s="129"/>
      <c r="H22" s="129"/>
      <c r="I22" s="129"/>
      <c r="J22" s="129"/>
      <c r="K22" s="130"/>
      <c r="L22" s="130"/>
      <c r="M22" s="130"/>
      <c r="N22" s="131"/>
    </row>
    <row r="23" spans="1:14" ht="49.5" customHeight="1">
      <c r="A23" s="24" t="s">
        <v>3</v>
      </c>
      <c r="B23" s="20" t="s">
        <v>33</v>
      </c>
      <c r="C23" s="14">
        <f t="shared" si="0"/>
        <v>458</v>
      </c>
      <c r="D23" s="14">
        <v>449</v>
      </c>
      <c r="E23" s="14"/>
      <c r="F23" s="14">
        <v>9</v>
      </c>
      <c r="G23" s="129"/>
      <c r="H23" s="129"/>
      <c r="I23" s="129"/>
      <c r="J23" s="129"/>
      <c r="K23" s="130"/>
      <c r="L23" s="130"/>
      <c r="M23" s="130"/>
      <c r="N23" s="131"/>
    </row>
    <row r="24" spans="1:14" s="16" customFormat="1" ht="45.75" customHeight="1">
      <c r="A24" s="12">
        <v>7</v>
      </c>
      <c r="B24" s="17" t="s">
        <v>34</v>
      </c>
      <c r="C24" s="13">
        <f t="shared" si="0"/>
        <v>1630</v>
      </c>
      <c r="D24" s="13">
        <f>+D25+D26</f>
        <v>1395</v>
      </c>
      <c r="E24" s="13">
        <f>+E25+E26</f>
        <v>0</v>
      </c>
      <c r="F24" s="13">
        <f>+F25+F26</f>
        <v>235</v>
      </c>
      <c r="G24" s="126"/>
      <c r="H24" s="126"/>
      <c r="I24" s="126"/>
      <c r="J24" s="126"/>
      <c r="K24" s="127"/>
      <c r="L24" s="127"/>
      <c r="M24" s="127"/>
      <c r="N24" s="132"/>
    </row>
    <row r="25" spans="1:14" ht="63" customHeight="1">
      <c r="A25" s="24" t="s">
        <v>3</v>
      </c>
      <c r="B25" s="20" t="s">
        <v>35</v>
      </c>
      <c r="C25" s="14">
        <f t="shared" si="0"/>
        <v>1109</v>
      </c>
      <c r="D25" s="14">
        <v>874</v>
      </c>
      <c r="E25" s="14"/>
      <c r="F25" s="14">
        <v>235</v>
      </c>
      <c r="G25" s="129"/>
      <c r="H25" s="129"/>
      <c r="I25" s="129"/>
      <c r="J25" s="129"/>
      <c r="K25" s="130"/>
      <c r="L25" s="130"/>
      <c r="M25" s="130"/>
      <c r="N25" s="131"/>
    </row>
    <row r="26" spans="1:14" ht="44.25" customHeight="1">
      <c r="A26" s="24" t="s">
        <v>3</v>
      </c>
      <c r="B26" s="20" t="s">
        <v>36</v>
      </c>
      <c r="C26" s="14">
        <f t="shared" si="0"/>
        <v>521</v>
      </c>
      <c r="D26" s="14">
        <v>521</v>
      </c>
      <c r="E26" s="14"/>
      <c r="F26" s="14"/>
      <c r="G26" s="129"/>
      <c r="H26" s="129"/>
      <c r="I26" s="129"/>
      <c r="J26" s="129"/>
      <c r="K26" s="130"/>
      <c r="L26" s="130"/>
      <c r="M26" s="130"/>
      <c r="N26" s="131"/>
    </row>
    <row r="38" spans="14:14" ht="30" customHeight="1">
      <c r="N38" s="5"/>
    </row>
  </sheetData>
  <mergeCells count="17">
    <mergeCell ref="M5:M7"/>
    <mergeCell ref="F6:F7"/>
    <mergeCell ref="A1:N1"/>
    <mergeCell ref="A3:N3"/>
    <mergeCell ref="N5:N7"/>
    <mergeCell ref="H6:I6"/>
    <mergeCell ref="D6:E6"/>
    <mergeCell ref="A5:A7"/>
    <mergeCell ref="B5:B7"/>
    <mergeCell ref="J6:J7"/>
    <mergeCell ref="K5:K7"/>
    <mergeCell ref="A2:N2"/>
    <mergeCell ref="C5:F5"/>
    <mergeCell ref="G6:G7"/>
    <mergeCell ref="G5:J5"/>
    <mergeCell ref="C6:C7"/>
    <mergeCell ref="L5:L7"/>
  </mergeCells>
  <pageMargins left="0.39370078740157483" right="0.19685039370078741" top="0.47244094488188981" bottom="0.47244094488188981" header="0.31496062992125984" footer="0.31496062992125984"/>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H4" sqref="H4:J4"/>
    </sheetView>
  </sheetViews>
  <sheetFormatPr defaultColWidth="7.44140625" defaultRowHeight="15.75"/>
  <cols>
    <col min="1" max="1" width="5.21875" style="210" customWidth="1"/>
    <col min="2" max="2" width="44.21875" style="176" customWidth="1"/>
    <col min="3" max="3" width="10.6640625" style="211" customWidth="1"/>
    <col min="4" max="7" width="10.88671875" style="211" customWidth="1"/>
    <col min="8" max="8" width="12.44140625" style="211" customWidth="1"/>
    <col min="9" max="9" width="11.88671875" style="212" customWidth="1"/>
    <col min="10" max="10" width="10.109375" style="211" customWidth="1"/>
    <col min="11" max="11" width="9.33203125" style="213" customWidth="1"/>
    <col min="12" max="12" width="35.88671875" style="211" hidden="1" customWidth="1"/>
    <col min="13" max="13" width="15.6640625" style="211" hidden="1" customWidth="1"/>
    <col min="14" max="14" width="15.5546875" style="215" customWidth="1"/>
    <col min="15" max="15" width="10.6640625" style="176" customWidth="1"/>
    <col min="16" max="20" width="7.44140625" style="176" customWidth="1"/>
    <col min="21" max="16384" width="7.44140625" style="176"/>
  </cols>
  <sheetData>
    <row r="1" spans="1:15" ht="18.75">
      <c r="A1" s="332" t="s">
        <v>304</v>
      </c>
      <c r="B1" s="332"/>
      <c r="C1" s="332"/>
      <c r="D1" s="332"/>
      <c r="E1" s="332"/>
      <c r="F1" s="332"/>
      <c r="G1" s="332"/>
      <c r="H1" s="332"/>
      <c r="I1" s="332"/>
      <c r="J1" s="332"/>
      <c r="K1" s="332"/>
      <c r="L1" s="332"/>
      <c r="M1" s="332"/>
      <c r="N1" s="332"/>
    </row>
    <row r="2" spans="1:15">
      <c r="A2" s="333" t="s">
        <v>312</v>
      </c>
      <c r="B2" s="333"/>
      <c r="C2" s="333"/>
      <c r="D2" s="333"/>
      <c r="E2" s="333"/>
      <c r="F2" s="333"/>
      <c r="G2" s="333"/>
      <c r="H2" s="333"/>
      <c r="I2" s="333"/>
      <c r="J2" s="333"/>
      <c r="K2" s="333"/>
      <c r="L2" s="333"/>
      <c r="M2" s="333"/>
      <c r="N2" s="333"/>
    </row>
    <row r="3" spans="1:15" s="178" customFormat="1">
      <c r="A3" s="177"/>
      <c r="C3" s="334"/>
      <c r="D3" s="334"/>
      <c r="H3" s="179"/>
      <c r="I3" s="180"/>
      <c r="J3" s="179"/>
      <c r="K3" s="335" t="s">
        <v>4</v>
      </c>
      <c r="L3" s="335"/>
      <c r="M3" s="335"/>
      <c r="N3" s="335"/>
    </row>
    <row r="4" spans="1:15" s="178" customFormat="1">
      <c r="A4" s="336" t="s">
        <v>2</v>
      </c>
      <c r="B4" s="336" t="s">
        <v>47</v>
      </c>
      <c r="C4" s="325" t="s">
        <v>301</v>
      </c>
      <c r="D4" s="339"/>
      <c r="E4" s="339"/>
      <c r="F4" s="339"/>
      <c r="G4" s="326"/>
      <c r="H4" s="325" t="s">
        <v>318</v>
      </c>
      <c r="I4" s="339"/>
      <c r="J4" s="339"/>
      <c r="K4" s="340" t="s">
        <v>266</v>
      </c>
      <c r="L4" s="317" t="s">
        <v>259</v>
      </c>
      <c r="M4" s="317" t="s">
        <v>260</v>
      </c>
      <c r="N4" s="320" t="s">
        <v>261</v>
      </c>
      <c r="O4" s="181"/>
    </row>
    <row r="5" spans="1:15" s="178" customFormat="1">
      <c r="A5" s="337"/>
      <c r="B5" s="337"/>
      <c r="C5" s="317" t="s">
        <v>0</v>
      </c>
      <c r="D5" s="323" t="str">
        <f>'[2]PHỤ LỤC SỐ 02'!D6:E6</f>
        <v>Nguồn năm 2025</v>
      </c>
      <c r="E5" s="324"/>
      <c r="F5" s="325" t="str">
        <f>'[2]PHỤ LỤC SỐ 02'!F6:G6</f>
        <v>Nguồn năm trước chuyển sang</v>
      </c>
      <c r="G5" s="326"/>
      <c r="H5" s="327" t="s">
        <v>0</v>
      </c>
      <c r="I5" s="329" t="s">
        <v>6</v>
      </c>
      <c r="J5" s="331" t="s">
        <v>7</v>
      </c>
      <c r="K5" s="341"/>
      <c r="L5" s="318"/>
      <c r="M5" s="318"/>
      <c r="N5" s="321"/>
    </row>
    <row r="6" spans="1:15" s="178" customFormat="1">
      <c r="A6" s="338"/>
      <c r="B6" s="338"/>
      <c r="C6" s="319"/>
      <c r="D6" s="182" t="s">
        <v>6</v>
      </c>
      <c r="E6" s="182" t="s">
        <v>7</v>
      </c>
      <c r="F6" s="182" t="s">
        <v>6</v>
      </c>
      <c r="G6" s="182" t="s">
        <v>7</v>
      </c>
      <c r="H6" s="328"/>
      <c r="I6" s="330"/>
      <c r="J6" s="331"/>
      <c r="K6" s="342"/>
      <c r="L6" s="319"/>
      <c r="M6" s="319"/>
      <c r="N6" s="322"/>
    </row>
    <row r="7" spans="1:15" s="190" customFormat="1">
      <c r="A7" s="183"/>
      <c r="B7" s="183" t="s">
        <v>18</v>
      </c>
      <c r="C7" s="184">
        <f>+C8+C10+C13+C15+C17</f>
        <v>9745.720358999999</v>
      </c>
      <c r="D7" s="185">
        <f>+D8+D10+D13+D15+D17</f>
        <v>8811.6903600000005</v>
      </c>
      <c r="E7" s="185">
        <f t="shared" ref="E7:M7" si="0">+E8+E10+E13+E15+E17</f>
        <v>0</v>
      </c>
      <c r="F7" s="185">
        <f t="shared" si="0"/>
        <v>915.7799990000002</v>
      </c>
      <c r="G7" s="185">
        <f t="shared" si="0"/>
        <v>18.25</v>
      </c>
      <c r="H7" s="185">
        <f>+H8+H10+H13+H15+H17</f>
        <v>1150.3499999999999</v>
      </c>
      <c r="I7" s="186">
        <f>+I8+I10+I13+I15+I17</f>
        <v>1150.3499999999999</v>
      </c>
      <c r="J7" s="185">
        <f t="shared" si="0"/>
        <v>0</v>
      </c>
      <c r="K7" s="187">
        <f t="shared" si="0"/>
        <v>0.23181744716053015</v>
      </c>
      <c r="L7" s="185">
        <f t="shared" si="0"/>
        <v>0</v>
      </c>
      <c r="M7" s="185">
        <f t="shared" si="0"/>
        <v>0</v>
      </c>
      <c r="N7" s="188"/>
      <c r="O7" s="189"/>
    </row>
    <row r="8" spans="1:15" s="190" customFormat="1" ht="47.25">
      <c r="A8" s="165">
        <v>1</v>
      </c>
      <c r="B8" s="191" t="s">
        <v>9</v>
      </c>
      <c r="C8" s="185">
        <f>D8+E8+F8+G8</f>
        <v>374.25825900000001</v>
      </c>
      <c r="D8" s="185">
        <f>+D9</f>
        <v>0</v>
      </c>
      <c r="E8" s="185">
        <f t="shared" ref="E8:G8" si="1">+E9</f>
        <v>0</v>
      </c>
      <c r="F8" s="185">
        <f t="shared" si="1"/>
        <v>358.00825900000001</v>
      </c>
      <c r="G8" s="185">
        <f t="shared" si="1"/>
        <v>16.25</v>
      </c>
      <c r="H8" s="185">
        <f>+I8+J8</f>
        <v>0</v>
      </c>
      <c r="I8" s="186">
        <f>+I9</f>
        <v>0</v>
      </c>
      <c r="J8" s="185">
        <f t="shared" ref="J8" si="2">+J9</f>
        <v>0</v>
      </c>
      <c r="K8" s="187">
        <f t="shared" ref="K8:K18" si="3">H8/C8</f>
        <v>0</v>
      </c>
      <c r="L8" s="192"/>
      <c r="M8" s="192"/>
      <c r="N8" s="193"/>
    </row>
    <row r="9" spans="1:15" ht="63">
      <c r="A9" s="168" t="s">
        <v>3</v>
      </c>
      <c r="B9" s="194" t="s">
        <v>10</v>
      </c>
      <c r="C9" s="195">
        <f>D9+E9+F9+G9</f>
        <v>374.25825900000001</v>
      </c>
      <c r="D9" s="196">
        <f>1500-1500</f>
        <v>0</v>
      </c>
      <c r="E9" s="197"/>
      <c r="F9" s="197">
        <v>358.00825900000001</v>
      </c>
      <c r="G9" s="197">
        <v>16.25</v>
      </c>
      <c r="H9" s="195">
        <f>+I9+J9</f>
        <v>0</v>
      </c>
      <c r="I9" s="198"/>
      <c r="J9" s="199"/>
      <c r="K9" s="200">
        <f t="shared" si="3"/>
        <v>0</v>
      </c>
      <c r="L9" s="199"/>
      <c r="M9" s="201"/>
      <c r="N9" s="202"/>
    </row>
    <row r="10" spans="1:15" s="190" customFormat="1" ht="78.75">
      <c r="A10" s="203">
        <v>2</v>
      </c>
      <c r="B10" s="191" t="s">
        <v>11</v>
      </c>
      <c r="C10" s="185">
        <f>D10+E10+F10+G10</f>
        <v>1603.3000000000002</v>
      </c>
      <c r="D10" s="204">
        <f>+D11+D12</f>
        <v>1101.6903600000001</v>
      </c>
      <c r="E10" s="204">
        <f t="shared" ref="E10:G10" si="4">+E11+E12</f>
        <v>0</v>
      </c>
      <c r="F10" s="204">
        <f t="shared" si="4"/>
        <v>501.60964000000001</v>
      </c>
      <c r="G10" s="204">
        <f t="shared" si="4"/>
        <v>0</v>
      </c>
      <c r="H10" s="195">
        <f>+I10+J10</f>
        <v>160.30000000000001</v>
      </c>
      <c r="I10" s="186">
        <f>+I11+I12</f>
        <v>160.30000000000001</v>
      </c>
      <c r="J10" s="204">
        <f t="shared" ref="J10" si="5">+J11+J12</f>
        <v>0</v>
      </c>
      <c r="K10" s="187">
        <f t="shared" si="3"/>
        <v>9.9981288592278422E-2</v>
      </c>
      <c r="L10" s="192"/>
      <c r="M10" s="205"/>
      <c r="N10" s="193"/>
    </row>
    <row r="11" spans="1:15" ht="31.5">
      <c r="A11" s="206" t="s">
        <v>12</v>
      </c>
      <c r="B11" s="194" t="s">
        <v>13</v>
      </c>
      <c r="C11" s="195">
        <f t="shared" ref="C11:C18" si="6">D11+E11+F11+G11</f>
        <v>1103.3</v>
      </c>
      <c r="D11" s="207">
        <f>460+641.69036</f>
        <v>1101.6903600000001</v>
      </c>
      <c r="E11" s="195"/>
      <c r="F11" s="197">
        <v>1.60964</v>
      </c>
      <c r="G11" s="195"/>
      <c r="H11" s="195">
        <f>+I11+J11</f>
        <v>160.30000000000001</v>
      </c>
      <c r="I11" s="198">
        <v>160.30000000000001</v>
      </c>
      <c r="J11" s="199"/>
      <c r="K11" s="200">
        <f t="shared" si="3"/>
        <v>0.14529139853167772</v>
      </c>
      <c r="L11" s="199"/>
      <c r="M11" s="201"/>
      <c r="N11" s="202"/>
    </row>
    <row r="12" spans="1:15" ht="31.5">
      <c r="A12" s="206" t="s">
        <v>12</v>
      </c>
      <c r="B12" s="194" t="s">
        <v>14</v>
      </c>
      <c r="C12" s="195">
        <f t="shared" si="6"/>
        <v>500</v>
      </c>
      <c r="D12" s="195"/>
      <c r="E12" s="195"/>
      <c r="F12" s="195">
        <v>500</v>
      </c>
      <c r="G12" s="195"/>
      <c r="H12" s="195">
        <f t="shared" ref="H12:H18" si="7">+I12+J12</f>
        <v>0</v>
      </c>
      <c r="I12" s="198">
        <f>+I13+I14</f>
        <v>0</v>
      </c>
      <c r="J12" s="195">
        <f t="shared" ref="J12" si="8">+J13+J14</f>
        <v>0</v>
      </c>
      <c r="K12" s="200">
        <f t="shared" si="3"/>
        <v>0</v>
      </c>
      <c r="L12" s="199"/>
      <c r="M12" s="201"/>
      <c r="N12" s="208"/>
    </row>
    <row r="13" spans="1:15" s="190" customFormat="1">
      <c r="A13" s="165">
        <v>3</v>
      </c>
      <c r="B13" s="191" t="s">
        <v>302</v>
      </c>
      <c r="C13" s="185">
        <f t="shared" si="6"/>
        <v>3.2</v>
      </c>
      <c r="D13" s="204">
        <f>+D14</f>
        <v>0</v>
      </c>
      <c r="E13" s="204">
        <f t="shared" ref="E13:G13" si="9">+E14</f>
        <v>0</v>
      </c>
      <c r="F13" s="204">
        <f t="shared" si="9"/>
        <v>3.2</v>
      </c>
      <c r="G13" s="204">
        <f t="shared" si="9"/>
        <v>0</v>
      </c>
      <c r="H13" s="195">
        <f t="shared" si="7"/>
        <v>0</v>
      </c>
      <c r="I13" s="186">
        <f>+I14</f>
        <v>0</v>
      </c>
      <c r="J13" s="204">
        <f t="shared" ref="J13" si="10">+J14</f>
        <v>0</v>
      </c>
      <c r="K13" s="187">
        <f t="shared" si="3"/>
        <v>0</v>
      </c>
      <c r="L13" s="192"/>
      <c r="M13" s="205"/>
      <c r="N13" s="193"/>
    </row>
    <row r="14" spans="1:15" ht="63">
      <c r="A14" s="206" t="s">
        <v>12</v>
      </c>
      <c r="B14" s="194" t="s">
        <v>303</v>
      </c>
      <c r="C14" s="195">
        <f t="shared" si="6"/>
        <v>3.2</v>
      </c>
      <c r="D14" s="195"/>
      <c r="E14" s="195"/>
      <c r="F14" s="197">
        <v>3.2</v>
      </c>
      <c r="G14" s="195"/>
      <c r="H14" s="195">
        <f t="shared" si="7"/>
        <v>0</v>
      </c>
      <c r="I14" s="198"/>
      <c r="J14" s="199"/>
      <c r="K14" s="200">
        <f t="shared" si="3"/>
        <v>0</v>
      </c>
      <c r="L14" s="199"/>
      <c r="M14" s="201"/>
      <c r="N14" s="202"/>
    </row>
    <row r="15" spans="1:15" s="190" customFormat="1">
      <c r="A15" s="165">
        <v>4</v>
      </c>
      <c r="B15" s="191" t="s">
        <v>15</v>
      </c>
      <c r="C15" s="185">
        <f t="shared" si="6"/>
        <v>7509.7</v>
      </c>
      <c r="D15" s="185">
        <f>+D16</f>
        <v>7500</v>
      </c>
      <c r="E15" s="185">
        <f t="shared" ref="E15:G15" si="11">+E16</f>
        <v>0</v>
      </c>
      <c r="F15" s="185">
        <f t="shared" si="11"/>
        <v>9.6999999999999993</v>
      </c>
      <c r="G15" s="185">
        <f t="shared" si="11"/>
        <v>0</v>
      </c>
      <c r="H15" s="195">
        <f t="shared" si="7"/>
        <v>990.05</v>
      </c>
      <c r="I15" s="186">
        <f>+I16</f>
        <v>990.05</v>
      </c>
      <c r="J15" s="185">
        <f t="shared" ref="J15" si="12">+J16</f>
        <v>0</v>
      </c>
      <c r="K15" s="187">
        <f t="shared" si="3"/>
        <v>0.13183615856825173</v>
      </c>
      <c r="L15" s="192"/>
      <c r="M15" s="205"/>
      <c r="N15" s="193"/>
    </row>
    <row r="16" spans="1:15" ht="47.25">
      <c r="A16" s="168" t="s">
        <v>3</v>
      </c>
      <c r="B16" s="194" t="s">
        <v>245</v>
      </c>
      <c r="C16" s="195">
        <f t="shared" si="6"/>
        <v>7509.7</v>
      </c>
      <c r="D16" s="195">
        <f>400+7100</f>
        <v>7500</v>
      </c>
      <c r="E16" s="195"/>
      <c r="F16" s="195">
        <v>9.6999999999999993</v>
      </c>
      <c r="G16" s="195"/>
      <c r="H16" s="195">
        <f t="shared" si="7"/>
        <v>990.05</v>
      </c>
      <c r="I16" s="198">
        <v>990.05</v>
      </c>
      <c r="J16" s="199"/>
      <c r="K16" s="200">
        <f t="shared" si="3"/>
        <v>0.13183615856825173</v>
      </c>
      <c r="L16" s="199"/>
      <c r="M16" s="201"/>
      <c r="N16" s="208"/>
    </row>
    <row r="17" spans="1:14" s="190" customFormat="1" ht="78.75">
      <c r="A17" s="165">
        <v>5</v>
      </c>
      <c r="B17" s="191" t="s">
        <v>16</v>
      </c>
      <c r="C17" s="185">
        <f>D17+E17+F17+G17</f>
        <v>255.2621</v>
      </c>
      <c r="D17" s="185">
        <f>+D18</f>
        <v>210</v>
      </c>
      <c r="E17" s="185">
        <f t="shared" ref="E17:G17" si="13">+E18</f>
        <v>0</v>
      </c>
      <c r="F17" s="185">
        <f t="shared" si="13"/>
        <v>43.262099999999997</v>
      </c>
      <c r="G17" s="185">
        <f t="shared" si="13"/>
        <v>2</v>
      </c>
      <c r="H17" s="195">
        <f t="shared" si="7"/>
        <v>0</v>
      </c>
      <c r="I17" s="186">
        <f>+I18</f>
        <v>0</v>
      </c>
      <c r="J17" s="185">
        <f t="shared" ref="J17" si="14">+J18</f>
        <v>0</v>
      </c>
      <c r="K17" s="187">
        <f t="shared" si="3"/>
        <v>0</v>
      </c>
      <c r="L17" s="192"/>
      <c r="M17" s="205"/>
      <c r="N17" s="209"/>
    </row>
    <row r="18" spans="1:14" ht="47.25">
      <c r="A18" s="206" t="s">
        <v>12</v>
      </c>
      <c r="B18" s="194" t="s">
        <v>17</v>
      </c>
      <c r="C18" s="195">
        <f t="shared" si="6"/>
        <v>255.2621</v>
      </c>
      <c r="D18" s="195">
        <f>180+30</f>
        <v>210</v>
      </c>
      <c r="E18" s="195"/>
      <c r="F18" s="195">
        <v>43.262099999999997</v>
      </c>
      <c r="G18" s="195">
        <v>2</v>
      </c>
      <c r="H18" s="195">
        <f t="shared" si="7"/>
        <v>0</v>
      </c>
      <c r="I18" s="198"/>
      <c r="J18" s="199"/>
      <c r="K18" s="200">
        <f t="shared" si="3"/>
        <v>0</v>
      </c>
      <c r="L18" s="199"/>
      <c r="M18" s="201"/>
      <c r="N18" s="208"/>
    </row>
    <row r="26" spans="1:14" ht="20.25">
      <c r="N26" s="214"/>
    </row>
  </sheetData>
  <mergeCells count="18">
    <mergeCell ref="A1:N1"/>
    <mergeCell ref="A2:N2"/>
    <mergeCell ref="C3:D3"/>
    <mergeCell ref="K3:N3"/>
    <mergeCell ref="A4:A6"/>
    <mergeCell ref="B4:B6"/>
    <mergeCell ref="C4:G4"/>
    <mergeCell ref="H4:J4"/>
    <mergeCell ref="K4:K6"/>
    <mergeCell ref="L4:L6"/>
    <mergeCell ref="M4:M6"/>
    <mergeCell ref="N4:N6"/>
    <mergeCell ref="C5:C6"/>
    <mergeCell ref="D5:E5"/>
    <mergeCell ref="F5:G5"/>
    <mergeCell ref="H5:H6"/>
    <mergeCell ref="I5:I6"/>
    <mergeCell ref="J5:J6"/>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
  <sheetViews>
    <sheetView topLeftCell="C1" workbookViewId="0">
      <selection activeCell="J8" sqref="J8"/>
    </sheetView>
  </sheetViews>
  <sheetFormatPr defaultColWidth="7.44140625" defaultRowHeight="15.75"/>
  <cols>
    <col min="1" max="1" width="5.21875" style="210" customWidth="1"/>
    <col min="2" max="2" width="52.5546875" style="176" customWidth="1"/>
    <col min="3" max="3" width="10.6640625" style="241" customWidth="1"/>
    <col min="4" max="7" width="10.88671875" style="241" customWidth="1"/>
    <col min="8" max="10" width="15" style="241" customWidth="1"/>
    <col min="11" max="11" width="15" style="215" customWidth="1"/>
    <col min="12" max="14" width="15" style="230" customWidth="1"/>
    <col min="15" max="17" width="7.44140625" style="230" customWidth="1"/>
    <col min="18" max="16384" width="7.44140625" style="230"/>
  </cols>
  <sheetData>
    <row r="1" spans="1:12" s="176" customFormat="1" ht="18.75">
      <c r="A1" s="348" t="s">
        <v>305</v>
      </c>
      <c r="B1" s="348"/>
      <c r="C1" s="348"/>
      <c r="D1" s="348"/>
      <c r="E1" s="348"/>
      <c r="F1" s="348"/>
      <c r="G1" s="348"/>
      <c r="H1" s="348"/>
      <c r="I1" s="348"/>
      <c r="J1" s="348"/>
      <c r="K1" s="348"/>
    </row>
    <row r="2" spans="1:12" s="176" customFormat="1" ht="32.25" customHeight="1">
      <c r="A2" s="333" t="s">
        <v>313</v>
      </c>
      <c r="B2" s="333"/>
      <c r="C2" s="333"/>
      <c r="D2" s="333"/>
      <c r="E2" s="333"/>
      <c r="F2" s="333"/>
      <c r="G2" s="333"/>
      <c r="H2" s="333"/>
      <c r="I2" s="333"/>
      <c r="J2" s="333"/>
      <c r="K2" s="333"/>
    </row>
    <row r="3" spans="1:12" s="218" customFormat="1" ht="20.25" customHeight="1">
      <c r="A3" s="177"/>
      <c r="B3" s="178"/>
      <c r="C3" s="349"/>
      <c r="D3" s="349"/>
      <c r="E3" s="178"/>
      <c r="F3" s="178"/>
      <c r="G3" s="178"/>
      <c r="H3" s="216"/>
      <c r="I3" s="216"/>
      <c r="J3" s="216"/>
      <c r="K3" s="217"/>
    </row>
    <row r="4" spans="1:12" s="218" customFormat="1" ht="27" customHeight="1">
      <c r="A4" s="336" t="s">
        <v>2</v>
      </c>
      <c r="B4" s="336" t="s">
        <v>47</v>
      </c>
      <c r="C4" s="343" t="s">
        <v>301</v>
      </c>
      <c r="D4" s="350"/>
      <c r="E4" s="350"/>
      <c r="F4" s="350"/>
      <c r="G4" s="344"/>
      <c r="H4" s="325" t="s">
        <v>318</v>
      </c>
      <c r="I4" s="339"/>
      <c r="J4" s="339"/>
      <c r="K4" s="320" t="s">
        <v>261</v>
      </c>
      <c r="L4" s="219"/>
    </row>
    <row r="5" spans="1:12" s="218" customFormat="1">
      <c r="A5" s="337"/>
      <c r="B5" s="337"/>
      <c r="C5" s="346" t="s">
        <v>0</v>
      </c>
      <c r="D5" s="323" t="str">
        <f>'[2]PHỤ LỤC SỐ 02'!D6:E6</f>
        <v>Nguồn năm 2025</v>
      </c>
      <c r="E5" s="324"/>
      <c r="F5" s="343" t="str">
        <f>'[2]PHỤ LỤC SỐ 02'!F6:G6</f>
        <v>Nguồn năm trước chuyển sang</v>
      </c>
      <c r="G5" s="344"/>
      <c r="H5" s="345" t="s">
        <v>0</v>
      </c>
      <c r="I5" s="346" t="s">
        <v>6</v>
      </c>
      <c r="J5" s="346" t="s">
        <v>7</v>
      </c>
      <c r="K5" s="321"/>
    </row>
    <row r="6" spans="1:12" s="218" customFormat="1">
      <c r="A6" s="338"/>
      <c r="B6" s="338"/>
      <c r="C6" s="347"/>
      <c r="D6" s="220" t="s">
        <v>6</v>
      </c>
      <c r="E6" s="220" t="s">
        <v>7</v>
      </c>
      <c r="F6" s="220" t="s">
        <v>6</v>
      </c>
      <c r="G6" s="220" t="s">
        <v>7</v>
      </c>
      <c r="H6" s="345"/>
      <c r="I6" s="347"/>
      <c r="J6" s="347"/>
      <c r="K6" s="322"/>
    </row>
    <row r="7" spans="1:12" s="224" customFormat="1" ht="28.5" customHeight="1">
      <c r="A7" s="183"/>
      <c r="B7" s="183" t="s">
        <v>18</v>
      </c>
      <c r="C7" s="221">
        <f>+C8+C11+C12+C15+C19+C20+C23</f>
        <v>148491.18973299998</v>
      </c>
      <c r="D7" s="221">
        <f>+D8+D11+D12+D15+D19+D20+D23</f>
        <v>109394.621488</v>
      </c>
      <c r="E7" s="221">
        <f t="shared" ref="E7:G7" si="0">+E8+E11+E12+E15+E19+E20+E23</f>
        <v>3670</v>
      </c>
      <c r="F7" s="221">
        <f t="shared" si="0"/>
        <v>35416.568245000002</v>
      </c>
      <c r="G7" s="221">
        <f t="shared" si="0"/>
        <v>10</v>
      </c>
      <c r="H7" s="221">
        <f>+H8+H11+H12+H15+H19+H20+H23</f>
        <v>88905.839639000013</v>
      </c>
      <c r="I7" s="221">
        <f>+I8+I11+I12+I15+I19+I20+I23</f>
        <v>85623.839639000013</v>
      </c>
      <c r="J7" s="221">
        <f t="shared" ref="J7" si="1">+J8+J11+J12+J15+J19+J20+J23</f>
        <v>3282</v>
      </c>
      <c r="K7" s="222"/>
      <c r="L7" s="223"/>
    </row>
    <row r="8" spans="1:12" s="224" customFormat="1" ht="41.45" customHeight="1">
      <c r="A8" s="183">
        <v>1</v>
      </c>
      <c r="B8" s="225" t="s">
        <v>19</v>
      </c>
      <c r="C8" s="221">
        <f>D8+E8+F8+G8</f>
        <v>69064.285239999997</v>
      </c>
      <c r="D8" s="221">
        <f>+D9+D10</f>
        <v>61689.50404</v>
      </c>
      <c r="E8" s="221">
        <f t="shared" ref="E8:G8" si="2">+E9+E10</f>
        <v>0</v>
      </c>
      <c r="F8" s="221">
        <f>+F9+F10</f>
        <v>7374.7811999999994</v>
      </c>
      <c r="G8" s="221">
        <f t="shared" si="2"/>
        <v>0</v>
      </c>
      <c r="H8" s="221">
        <f>+I8+J8</f>
        <v>17093.514639000001</v>
      </c>
      <c r="I8" s="221">
        <f>+I9+I10</f>
        <v>17093.514639000001</v>
      </c>
      <c r="J8" s="221">
        <f>+J9+J10</f>
        <v>0</v>
      </c>
      <c r="K8" s="226"/>
    </row>
    <row r="9" spans="1:12" ht="32.25" customHeight="1">
      <c r="A9" s="227" t="s">
        <v>3</v>
      </c>
      <c r="B9" s="228" t="s">
        <v>20</v>
      </c>
      <c r="C9" s="229">
        <f>D9+E9+F9+G9</f>
        <v>1668.538</v>
      </c>
      <c r="D9" s="197"/>
      <c r="E9" s="197"/>
      <c r="F9" s="197">
        <f>1706.298-37.76</f>
        <v>1668.538</v>
      </c>
      <c r="G9" s="197"/>
      <c r="H9" s="229">
        <f t="shared" ref="H9:H25" si="3">+I9+J9</f>
        <v>0</v>
      </c>
      <c r="I9" s="229"/>
      <c r="J9" s="229"/>
      <c r="K9" s="202"/>
    </row>
    <row r="10" spans="1:12" ht="32.25" customHeight="1">
      <c r="A10" s="227" t="s">
        <v>3</v>
      </c>
      <c r="B10" s="228" t="s">
        <v>21</v>
      </c>
      <c r="C10" s="229">
        <f>D10+E10+F10+G10</f>
        <v>67395.747239999997</v>
      </c>
      <c r="D10" s="231">
        <f>7094.1944+54595.30964</f>
        <v>61689.50404</v>
      </c>
      <c r="E10" s="229"/>
      <c r="F10" s="229">
        <f>5726.2432-20</f>
        <v>5706.2431999999999</v>
      </c>
      <c r="G10" s="229"/>
      <c r="H10" s="229">
        <f t="shared" si="3"/>
        <v>17093.514639000001</v>
      </c>
      <c r="I10" s="229">
        <v>17093.514639000001</v>
      </c>
      <c r="J10" s="229"/>
      <c r="K10" s="232"/>
    </row>
    <row r="11" spans="1:12" s="224" customFormat="1" ht="59.25" customHeight="1">
      <c r="A11" s="233">
        <v>2</v>
      </c>
      <c r="B11" s="225" t="s">
        <v>22</v>
      </c>
      <c r="C11" s="221">
        <f t="shared" ref="C11:C25" si="4">D11+E11+F11+G11</f>
        <v>53258.186000000002</v>
      </c>
      <c r="D11" s="234">
        <v>32954</v>
      </c>
      <c r="E11" s="221"/>
      <c r="F11" s="235">
        <f>20304186000/1000000</f>
        <v>20304.186000000002</v>
      </c>
      <c r="G11" s="221"/>
      <c r="H11" s="221">
        <f t="shared" si="3"/>
        <v>50583.681499999999</v>
      </c>
      <c r="I11" s="221">
        <v>50583.681499999999</v>
      </c>
      <c r="J11" s="221"/>
      <c r="K11" s="209"/>
    </row>
    <row r="12" spans="1:12" s="224" customFormat="1" ht="42" customHeight="1">
      <c r="A12" s="183">
        <v>3</v>
      </c>
      <c r="B12" s="225" t="s">
        <v>23</v>
      </c>
      <c r="C12" s="221">
        <f t="shared" si="4"/>
        <v>7668.7785610000001</v>
      </c>
      <c r="D12" s="221">
        <f>+D13+D14</f>
        <v>71.117447999999996</v>
      </c>
      <c r="E12" s="221">
        <f t="shared" ref="E12:J12" si="5">+E13+E14</f>
        <v>0</v>
      </c>
      <c r="F12" s="221">
        <f t="shared" si="5"/>
        <v>7597.6611130000001</v>
      </c>
      <c r="G12" s="221">
        <f t="shared" si="5"/>
        <v>0</v>
      </c>
      <c r="H12" s="221">
        <f t="shared" si="3"/>
        <v>4818.6435000000001</v>
      </c>
      <c r="I12" s="221">
        <f>+I13+I14</f>
        <v>4818.6435000000001</v>
      </c>
      <c r="J12" s="221">
        <f t="shared" si="5"/>
        <v>0</v>
      </c>
      <c r="K12" s="226"/>
    </row>
    <row r="13" spans="1:12" ht="49.5" customHeight="1">
      <c r="A13" s="227" t="s">
        <v>3</v>
      </c>
      <c r="B13" s="228" t="s">
        <v>24</v>
      </c>
      <c r="C13" s="229">
        <f t="shared" si="4"/>
        <v>7667.6794479999999</v>
      </c>
      <c r="D13" s="231">
        <v>71.117447999999996</v>
      </c>
      <c r="E13" s="229"/>
      <c r="F13" s="229">
        <f>7596562000/1000000</f>
        <v>7596.5619999999999</v>
      </c>
      <c r="G13" s="229"/>
      <c r="H13" s="229">
        <f t="shared" si="3"/>
        <v>4818.6435000000001</v>
      </c>
      <c r="I13" s="229">
        <v>4818.6435000000001</v>
      </c>
      <c r="J13" s="229"/>
      <c r="K13" s="232"/>
    </row>
    <row r="14" spans="1:12" ht="32.25" customHeight="1">
      <c r="A14" s="227" t="s">
        <v>3</v>
      </c>
      <c r="B14" s="228" t="s">
        <v>25</v>
      </c>
      <c r="C14" s="229">
        <f t="shared" si="4"/>
        <v>1.099113</v>
      </c>
      <c r="D14" s="229"/>
      <c r="E14" s="229"/>
      <c r="F14" s="197">
        <f>1099113/1000000</f>
        <v>1.099113</v>
      </c>
      <c r="G14" s="229"/>
      <c r="H14" s="229">
        <f t="shared" si="3"/>
        <v>0</v>
      </c>
      <c r="I14" s="229"/>
      <c r="J14" s="229"/>
      <c r="K14" s="202"/>
    </row>
    <row r="15" spans="1:12" s="224" customFormat="1" ht="32.25" customHeight="1">
      <c r="A15" s="183">
        <v>4</v>
      </c>
      <c r="B15" s="225" t="s">
        <v>26</v>
      </c>
      <c r="C15" s="221">
        <f t="shared" si="4"/>
        <v>104.15405200000001</v>
      </c>
      <c r="D15" s="221">
        <f t="shared" ref="D15:G15" si="6">+D16+D17+D18</f>
        <v>0</v>
      </c>
      <c r="E15" s="221">
        <f t="shared" si="6"/>
        <v>0</v>
      </c>
      <c r="F15" s="221">
        <f>+F16+F17+F18</f>
        <v>104.15405200000001</v>
      </c>
      <c r="G15" s="221">
        <f t="shared" si="6"/>
        <v>0</v>
      </c>
      <c r="H15" s="221">
        <f>+I15+J15</f>
        <v>0</v>
      </c>
      <c r="I15" s="221">
        <f>+I16+I17+I18</f>
        <v>0</v>
      </c>
      <c r="J15" s="221">
        <f>+J16+J17+J18</f>
        <v>0</v>
      </c>
      <c r="K15" s="226"/>
    </row>
    <row r="16" spans="1:12" ht="32.25" customHeight="1">
      <c r="A16" s="227" t="s">
        <v>3</v>
      </c>
      <c r="B16" s="228" t="s">
        <v>27</v>
      </c>
      <c r="C16" s="229">
        <f t="shared" si="4"/>
        <v>0</v>
      </c>
      <c r="D16" s="229"/>
      <c r="E16" s="229"/>
      <c r="F16" s="229"/>
      <c r="G16" s="229"/>
      <c r="H16" s="229">
        <f t="shared" si="3"/>
        <v>0</v>
      </c>
      <c r="I16" s="229"/>
      <c r="J16" s="229"/>
      <c r="K16" s="232"/>
    </row>
    <row r="17" spans="1:11" ht="31.5">
      <c r="A17" s="227" t="s">
        <v>3</v>
      </c>
      <c r="B17" s="228" t="s">
        <v>28</v>
      </c>
      <c r="C17" s="229">
        <f t="shared" si="4"/>
        <v>50.29</v>
      </c>
      <c r="D17" s="229"/>
      <c r="E17" s="229"/>
      <c r="F17" s="197">
        <f>50290000/1000000</f>
        <v>50.29</v>
      </c>
      <c r="G17" s="229"/>
      <c r="H17" s="229">
        <f t="shared" si="3"/>
        <v>0</v>
      </c>
      <c r="I17" s="229"/>
      <c r="J17" s="229"/>
      <c r="K17" s="202"/>
    </row>
    <row r="18" spans="1:11" ht="32.25" customHeight="1">
      <c r="A18" s="227" t="s">
        <v>3</v>
      </c>
      <c r="B18" s="228" t="s">
        <v>29</v>
      </c>
      <c r="C18" s="229">
        <f t="shared" si="4"/>
        <v>53.864052000000001</v>
      </c>
      <c r="D18" s="229"/>
      <c r="E18" s="229"/>
      <c r="F18" s="229">
        <f>53864052/1000000</f>
        <v>53.864052000000001</v>
      </c>
      <c r="G18" s="229"/>
      <c r="H18" s="229">
        <f t="shared" si="3"/>
        <v>0</v>
      </c>
      <c r="I18" s="229"/>
      <c r="J18" s="229"/>
      <c r="K18" s="232"/>
    </row>
    <row r="19" spans="1:11" s="224" customFormat="1" ht="32.25" customHeight="1">
      <c r="A19" s="183">
        <v>5</v>
      </c>
      <c r="B19" s="236" t="s">
        <v>30</v>
      </c>
      <c r="C19" s="221">
        <f t="shared" si="4"/>
        <v>18360</v>
      </c>
      <c r="D19" s="234">
        <v>14680</v>
      </c>
      <c r="E19" s="234">
        <v>3670</v>
      </c>
      <c r="F19" s="221">
        <v>0</v>
      </c>
      <c r="G19" s="221">
        <v>10</v>
      </c>
      <c r="H19" s="221">
        <f t="shared" si="3"/>
        <v>16410</v>
      </c>
      <c r="I19" s="221">
        <v>13128</v>
      </c>
      <c r="J19" s="221">
        <v>3282</v>
      </c>
      <c r="K19" s="226"/>
    </row>
    <row r="20" spans="1:11" s="224" customFormat="1" ht="32.25" customHeight="1">
      <c r="A20" s="183">
        <v>6</v>
      </c>
      <c r="B20" s="225" t="s">
        <v>31</v>
      </c>
      <c r="C20" s="221">
        <f>D20+E20+F20+G20</f>
        <v>15.8484</v>
      </c>
      <c r="D20" s="235">
        <f t="shared" ref="D20:E20" si="7">+D21+D22</f>
        <v>0</v>
      </c>
      <c r="E20" s="235">
        <f t="shared" si="7"/>
        <v>0</v>
      </c>
      <c r="F20" s="235">
        <f>+F21+F22</f>
        <v>15.8484</v>
      </c>
      <c r="G20" s="235">
        <f t="shared" ref="G20" si="8">+G21+G22</f>
        <v>0</v>
      </c>
      <c r="H20" s="221">
        <f t="shared" si="3"/>
        <v>0</v>
      </c>
      <c r="I20" s="235"/>
      <c r="J20" s="235"/>
      <c r="K20" s="209"/>
    </row>
    <row r="21" spans="1:11" ht="32.25" customHeight="1">
      <c r="A21" s="237" t="s">
        <v>3</v>
      </c>
      <c r="B21" s="228" t="s">
        <v>32</v>
      </c>
      <c r="C21" s="229">
        <f>D21+E21+F21+G21</f>
        <v>15.8484</v>
      </c>
      <c r="D21" s="229"/>
      <c r="E21" s="229"/>
      <c r="F21" s="229">
        <v>15.8484</v>
      </c>
      <c r="G21" s="229"/>
      <c r="H21" s="229">
        <f t="shared" si="3"/>
        <v>0</v>
      </c>
      <c r="I21" s="229"/>
      <c r="J21" s="229"/>
      <c r="K21" s="232"/>
    </row>
    <row r="22" spans="1:11" ht="31.5">
      <c r="A22" s="237" t="s">
        <v>3</v>
      </c>
      <c r="B22" s="228" t="s">
        <v>33</v>
      </c>
      <c r="C22" s="229">
        <f>D22+E22+F22+G22</f>
        <v>0</v>
      </c>
      <c r="D22" s="229"/>
      <c r="E22" s="229"/>
      <c r="F22" s="238"/>
      <c r="G22" s="229"/>
      <c r="H22" s="229">
        <f t="shared" si="3"/>
        <v>0</v>
      </c>
      <c r="I22" s="239"/>
      <c r="J22" s="239"/>
      <c r="K22" s="240"/>
    </row>
    <row r="23" spans="1:11" s="224" customFormat="1" ht="32.25" customHeight="1">
      <c r="A23" s="183">
        <v>7</v>
      </c>
      <c r="B23" s="225" t="s">
        <v>34</v>
      </c>
      <c r="C23" s="221">
        <f t="shared" si="4"/>
        <v>19.937480000000001</v>
      </c>
      <c r="D23" s="221">
        <f>+D24+D25</f>
        <v>0</v>
      </c>
      <c r="E23" s="221">
        <f>+E24+E25</f>
        <v>0</v>
      </c>
      <c r="F23" s="221">
        <f>+F24+F25</f>
        <v>19.937480000000001</v>
      </c>
      <c r="G23" s="221">
        <f>+G24+G25</f>
        <v>0</v>
      </c>
      <c r="H23" s="221">
        <f t="shared" si="3"/>
        <v>0</v>
      </c>
      <c r="I23" s="221"/>
      <c r="J23" s="221"/>
      <c r="K23" s="226"/>
    </row>
    <row r="24" spans="1:11" ht="31.5">
      <c r="A24" s="237" t="s">
        <v>3</v>
      </c>
      <c r="B24" s="228" t="s">
        <v>35</v>
      </c>
      <c r="C24" s="229">
        <f t="shared" si="4"/>
        <v>19.937480000000001</v>
      </c>
      <c r="D24" s="229"/>
      <c r="E24" s="229"/>
      <c r="F24" s="197">
        <v>19.937480000000001</v>
      </c>
      <c r="G24" s="229"/>
      <c r="H24" s="229">
        <f t="shared" si="3"/>
        <v>0</v>
      </c>
      <c r="I24" s="229"/>
      <c r="J24" s="229"/>
      <c r="K24" s="202"/>
    </row>
    <row r="25" spans="1:11" ht="32.25" customHeight="1">
      <c r="A25" s="237" t="s">
        <v>3</v>
      </c>
      <c r="B25" s="228" t="s">
        <v>36</v>
      </c>
      <c r="C25" s="229">
        <f t="shared" si="4"/>
        <v>0</v>
      </c>
      <c r="D25" s="229"/>
      <c r="E25" s="229"/>
      <c r="F25" s="229"/>
      <c r="G25" s="229"/>
      <c r="H25" s="229">
        <f t="shared" si="3"/>
        <v>0</v>
      </c>
      <c r="I25" s="229"/>
      <c r="J25" s="229"/>
      <c r="K25" s="232"/>
    </row>
    <row r="33" spans="11:11" ht="30" customHeight="1">
      <c r="K33" s="214"/>
    </row>
  </sheetData>
  <mergeCells count="14">
    <mergeCell ref="F5:G5"/>
    <mergeCell ref="H5:H6"/>
    <mergeCell ref="I5:I6"/>
    <mergeCell ref="J5:J6"/>
    <mergeCell ref="A1:K1"/>
    <mergeCell ref="A2:K2"/>
    <mergeCell ref="C3:D3"/>
    <mergeCell ref="A4:A6"/>
    <mergeCell ref="B4:B6"/>
    <mergeCell ref="C4:G4"/>
    <mergeCell ref="H4:J4"/>
    <mergeCell ref="K4:K6"/>
    <mergeCell ref="C5:C6"/>
    <mergeCell ref="D5:E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Biểu tổng hợp</vt:lpstr>
      <vt:lpstr>TH vốn ĐT</vt:lpstr>
      <vt:lpstr>Vốn ĐT</vt:lpstr>
      <vt:lpstr>PHỤ LỤC SỐ 02</vt:lpstr>
      <vt:lpstr>BIỂU SỐ 01</vt:lpstr>
      <vt:lpstr>NTM</vt:lpstr>
      <vt:lpstr>GNBV</vt:lpstr>
      <vt:lpstr>BIỂU SỐ 02</vt:lpstr>
      <vt:lpstr>BIỂU SỐ 03</vt:lpstr>
      <vt:lpstr>'BIỂU SỐ 01'!Print_Area</vt:lpstr>
      <vt:lpstr>'Biểu tổng hợp'!Print_Area</vt:lpstr>
      <vt:lpstr>NTM!Print_Area</vt:lpstr>
      <vt:lpstr>'TH vốn ĐT'!Print_Area</vt:lpstr>
      <vt:lpstr>'BIỂU SỐ 01'!Print_Titles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Trung Kien</cp:lastModifiedBy>
  <cp:lastPrinted>2024-12-03T07:57:45Z</cp:lastPrinted>
  <dcterms:created xsi:type="dcterms:W3CDTF">2022-06-15T08:29:03Z</dcterms:created>
  <dcterms:modified xsi:type="dcterms:W3CDTF">2025-06-05T00:46:03Z</dcterms:modified>
</cp:coreProperties>
</file>