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UONG~1\AppData\Local\Temp\Tandan JSC\files\"/>
    </mc:Choice>
  </mc:AlternateContent>
  <xr:revisionPtr revIDLastSave="0" documentId="13_ncr:1_{656905BD-2B97-4CC6-ABA7-2EC0DB66E88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xz" sheetId="5" state="veryHidden" r:id="rId1"/>
    <sheet name="Bieu 01" sheetId="1" r:id="rId2"/>
    <sheet name="Bieu 02" sheetId="2" r:id="rId3"/>
    <sheet name="Bieu 03" sheetId="3" r:id="rId4"/>
  </sheets>
  <definedNames>
    <definedName name="_xlnm.Print_Area" localSheetId="1">'Bieu 01'!$A$1:$G$50</definedName>
    <definedName name="_xlnm.Print_Area" localSheetId="3">'Bieu 03'!$A$34:$G$75</definedName>
    <definedName name="_xlnm.Print_Titles" localSheetId="3">'Bieu 03'!$38:$39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2" l="1"/>
  <c r="G71" i="2" l="1"/>
  <c r="H71" i="2" s="1"/>
  <c r="H65" i="3"/>
  <c r="H67" i="3"/>
  <c r="H69" i="3"/>
  <c r="H70" i="3"/>
  <c r="H71" i="3"/>
  <c r="H72" i="3"/>
  <c r="H73" i="3"/>
  <c r="H74" i="3"/>
  <c r="H60" i="3"/>
  <c r="C55" i="2"/>
  <c r="E50" i="1"/>
  <c r="E51" i="1"/>
  <c r="D51" i="1"/>
  <c r="D60" i="2"/>
  <c r="E60" i="2"/>
  <c r="F73" i="2"/>
  <c r="G73" i="2"/>
  <c r="H73" i="2" s="1"/>
  <c r="F74" i="2"/>
  <c r="G74" i="2"/>
  <c r="H74" i="2" s="1"/>
  <c r="F76" i="3"/>
  <c r="G76" i="3"/>
  <c r="D42" i="1"/>
  <c r="E42" i="1"/>
  <c r="D43" i="1"/>
  <c r="E43" i="1"/>
  <c r="F43" i="1" s="1"/>
  <c r="C43" i="1"/>
  <c r="C42" i="1"/>
  <c r="G75" i="3"/>
  <c r="H75" i="3" s="1"/>
  <c r="D50" i="1"/>
  <c r="D72" i="3"/>
  <c r="E72" i="3"/>
  <c r="C72" i="3"/>
  <c r="D64" i="2"/>
  <c r="E64" i="2"/>
  <c r="D55" i="2"/>
  <c r="E55" i="2"/>
  <c r="F55" i="2" s="1"/>
  <c r="G49" i="2"/>
  <c r="H49" i="2" s="1"/>
  <c r="C47" i="2"/>
  <c r="E47" i="2"/>
  <c r="F47" i="2" s="1"/>
  <c r="D47" i="2"/>
  <c r="F61" i="2"/>
  <c r="G61" i="2"/>
  <c r="H61" i="2" s="1"/>
  <c r="F62" i="2"/>
  <c r="G62" i="2"/>
  <c r="H62" i="2" s="1"/>
  <c r="F63" i="2"/>
  <c r="G63" i="2"/>
  <c r="H63" i="2" s="1"/>
  <c r="C60" i="2"/>
  <c r="C59" i="2"/>
  <c r="F59" i="2" s="1"/>
  <c r="C64" i="2"/>
  <c r="C45" i="2" s="1"/>
  <c r="C38" i="1" s="1"/>
  <c r="C37" i="1" s="1"/>
  <c r="F59" i="3"/>
  <c r="G59" i="3"/>
  <c r="H59" i="3" s="1"/>
  <c r="F60" i="3"/>
  <c r="F64" i="3"/>
  <c r="G64" i="3"/>
  <c r="H64" i="3" s="1"/>
  <c r="F65" i="3"/>
  <c r="F67" i="3"/>
  <c r="F68" i="3"/>
  <c r="G68" i="3"/>
  <c r="H68" i="3" s="1"/>
  <c r="F70" i="3"/>
  <c r="F71" i="3"/>
  <c r="F73" i="3"/>
  <c r="F74" i="3"/>
  <c r="F56" i="2"/>
  <c r="G56" i="2"/>
  <c r="H56" i="2" s="1"/>
  <c r="F52" i="2"/>
  <c r="G52" i="2"/>
  <c r="H52" i="2"/>
  <c r="F54" i="2"/>
  <c r="G54" i="2"/>
  <c r="H54" i="2" s="1"/>
  <c r="F58" i="2"/>
  <c r="G58" i="2"/>
  <c r="H58" i="2" s="1"/>
  <c r="F57" i="2"/>
  <c r="G57" i="2"/>
  <c r="H57" i="2" s="1"/>
  <c r="F65" i="2"/>
  <c r="G65" i="2"/>
  <c r="H65" i="2" s="1"/>
  <c r="F66" i="2"/>
  <c r="G66" i="2"/>
  <c r="H66" i="2"/>
  <c r="F67" i="2"/>
  <c r="G67" i="2"/>
  <c r="H67" i="2" s="1"/>
  <c r="F46" i="2"/>
  <c r="E69" i="3"/>
  <c r="D69" i="3"/>
  <c r="C69" i="3"/>
  <c r="E66" i="3"/>
  <c r="F66" i="3" s="1"/>
  <c r="D66" i="3"/>
  <c r="C66" i="3"/>
  <c r="D63" i="3"/>
  <c r="G63" i="3" s="1"/>
  <c r="H63" i="3" s="1"/>
  <c r="E63" i="3"/>
  <c r="C63" i="3"/>
  <c r="F44" i="3"/>
  <c r="E46" i="3"/>
  <c r="C43" i="3"/>
  <c r="C46" i="1" s="1"/>
  <c r="E43" i="3"/>
  <c r="F43" i="3" s="1"/>
  <c r="G44" i="3"/>
  <c r="H44" i="3"/>
  <c r="D43" i="3"/>
  <c r="D46" i="1" s="1"/>
  <c r="G45" i="3"/>
  <c r="H45" i="3" s="1"/>
  <c r="F45" i="3"/>
  <c r="G50" i="3"/>
  <c r="H50" i="3" s="1"/>
  <c r="F50" i="3"/>
  <c r="F53" i="2"/>
  <c r="G53" i="2"/>
  <c r="H53" i="2" s="1"/>
  <c r="G56" i="3"/>
  <c r="H56" i="3" s="1"/>
  <c r="G49" i="3"/>
  <c r="H49" i="3" s="1"/>
  <c r="G48" i="3"/>
  <c r="H48" i="3" s="1"/>
  <c r="G47" i="3"/>
  <c r="H47" i="3" s="1"/>
  <c r="D70" i="2"/>
  <c r="D41" i="1" s="1"/>
  <c r="D39" i="1" s="1"/>
  <c r="D40" i="1"/>
  <c r="F52" i="3"/>
  <c r="G53" i="3"/>
  <c r="H53" i="3" s="1"/>
  <c r="F53" i="3"/>
  <c r="F55" i="3"/>
  <c r="F48" i="2"/>
  <c r="G48" i="2"/>
  <c r="H48" i="2" s="1"/>
  <c r="F50" i="2"/>
  <c r="G50" i="2"/>
  <c r="H50" i="2" s="1"/>
  <c r="G46" i="2"/>
  <c r="H46" i="2" s="1"/>
  <c r="C48" i="1"/>
  <c r="F48" i="1" s="1"/>
  <c r="C40" i="1"/>
  <c r="C46" i="3"/>
  <c r="C47" i="1"/>
  <c r="A36" i="3"/>
  <c r="F47" i="3"/>
  <c r="F48" i="3"/>
  <c r="F49" i="3"/>
  <c r="G52" i="3"/>
  <c r="H52" i="3" s="1"/>
  <c r="F54" i="3"/>
  <c r="G54" i="3"/>
  <c r="H54" i="3"/>
  <c r="F56" i="3"/>
  <c r="F57" i="3"/>
  <c r="G57" i="3"/>
  <c r="H57" i="3"/>
  <c r="F58" i="3"/>
  <c r="G58" i="3"/>
  <c r="H58" i="3" s="1"/>
  <c r="F10" i="1"/>
  <c r="G10" i="1"/>
  <c r="G12" i="1"/>
  <c r="F15" i="1"/>
  <c r="G15" i="1"/>
  <c r="F16" i="1"/>
  <c r="G16" i="1"/>
  <c r="F17" i="1"/>
  <c r="G18" i="1"/>
  <c r="E14" i="1"/>
  <c r="F14" i="1" s="1"/>
  <c r="C14" i="1"/>
  <c r="C13" i="1" s="1"/>
  <c r="F31" i="2"/>
  <c r="G31" i="2"/>
  <c r="E9" i="1"/>
  <c r="G9" i="1" s="1"/>
  <c r="C9" i="1"/>
  <c r="C8" i="1" s="1"/>
  <c r="F8" i="1" s="1"/>
  <c r="F9" i="1"/>
  <c r="C13" i="3"/>
  <c r="D23" i="3"/>
  <c r="G23" i="3" s="1"/>
  <c r="D22" i="3"/>
  <c r="G22" i="3" s="1"/>
  <c r="D20" i="3"/>
  <c r="G20" i="3" s="1"/>
  <c r="D19" i="3"/>
  <c r="G19" i="3"/>
  <c r="D16" i="3"/>
  <c r="G16" i="3" s="1"/>
  <c r="D11" i="3"/>
  <c r="D10" i="3" s="1"/>
  <c r="G10" i="3" s="1"/>
  <c r="D28" i="3"/>
  <c r="G28" i="3"/>
  <c r="C28" i="3"/>
  <c r="F24" i="3"/>
  <c r="F14" i="3"/>
  <c r="G14" i="3"/>
  <c r="F15" i="3"/>
  <c r="G15" i="3"/>
  <c r="F16" i="3"/>
  <c r="F17" i="3"/>
  <c r="F18" i="3"/>
  <c r="G18" i="3"/>
  <c r="F19" i="3"/>
  <c r="F20" i="3"/>
  <c r="F21" i="3"/>
  <c r="G21" i="3"/>
  <c r="F22" i="3"/>
  <c r="F23" i="3"/>
  <c r="G24" i="3"/>
  <c r="F25" i="3"/>
  <c r="G25" i="3"/>
  <c r="F26" i="3"/>
  <c r="F27" i="3"/>
  <c r="G29" i="3"/>
  <c r="G30" i="3"/>
  <c r="G31" i="3"/>
  <c r="C10" i="3"/>
  <c r="F10" i="3" s="1"/>
  <c r="F12" i="2"/>
  <c r="G12" i="2"/>
  <c r="F13" i="2"/>
  <c r="G13" i="2"/>
  <c r="F15" i="2"/>
  <c r="G15" i="2"/>
  <c r="F16" i="2"/>
  <c r="G16" i="2"/>
  <c r="F19" i="2"/>
  <c r="G19" i="2"/>
  <c r="F20" i="2"/>
  <c r="G20" i="2"/>
  <c r="F26" i="2"/>
  <c r="G26" i="2"/>
  <c r="C30" i="2"/>
  <c r="E30" i="2"/>
  <c r="F32" i="2"/>
  <c r="G32" i="2"/>
  <c r="E27" i="2"/>
  <c r="F27" i="2" s="1"/>
  <c r="E17" i="2"/>
  <c r="G17" i="2" s="1"/>
  <c r="C25" i="2"/>
  <c r="C17" i="2"/>
  <c r="F17" i="2" s="1"/>
  <c r="F11" i="3"/>
  <c r="G55" i="3"/>
  <c r="H55" i="3" s="1"/>
  <c r="D46" i="3"/>
  <c r="D47" i="1" s="1"/>
  <c r="F72" i="2"/>
  <c r="F51" i="2"/>
  <c r="G51" i="2"/>
  <c r="H51" i="2" s="1"/>
  <c r="C70" i="2"/>
  <c r="C41" i="1" s="1"/>
  <c r="C68" i="2"/>
  <c r="G72" i="2"/>
  <c r="H72" i="2" s="1"/>
  <c r="E8" i="1"/>
  <c r="G8" i="1"/>
  <c r="C9" i="2"/>
  <c r="C8" i="2" s="1"/>
  <c r="E46" i="1"/>
  <c r="F51" i="3"/>
  <c r="G51" i="3"/>
  <c r="H51" i="3" s="1"/>
  <c r="F69" i="2"/>
  <c r="E40" i="1"/>
  <c r="G40" i="1" s="1"/>
  <c r="G69" i="2"/>
  <c r="H69" i="2"/>
  <c r="G43" i="1"/>
  <c r="G30" i="2"/>
  <c r="G55" i="2"/>
  <c r="H55" i="2"/>
  <c r="E45" i="2"/>
  <c r="E38" i="1" s="1"/>
  <c r="F60" i="2"/>
  <c r="G59" i="2"/>
  <c r="H59" i="2" s="1"/>
  <c r="G60" i="2"/>
  <c r="H60" i="2" s="1"/>
  <c r="F71" i="2"/>
  <c r="E70" i="2"/>
  <c r="F70" i="2" s="1"/>
  <c r="E41" i="1"/>
  <c r="D62" i="3" l="1"/>
  <c r="D61" i="3" s="1"/>
  <c r="D49" i="1" s="1"/>
  <c r="E62" i="3"/>
  <c r="F62" i="3" s="1"/>
  <c r="D45" i="2"/>
  <c r="D38" i="1" s="1"/>
  <c r="D37" i="1" s="1"/>
  <c r="G46" i="1"/>
  <c r="G11" i="3"/>
  <c r="F46" i="1"/>
  <c r="F69" i="3"/>
  <c r="C62" i="3"/>
  <c r="C61" i="3" s="1"/>
  <c r="C49" i="1" s="1"/>
  <c r="C9" i="3"/>
  <c r="E13" i="1"/>
  <c r="G13" i="1" s="1"/>
  <c r="G50" i="1"/>
  <c r="G64" i="2"/>
  <c r="H64" i="2" s="1"/>
  <c r="G43" i="3"/>
  <c r="H43" i="3" s="1"/>
  <c r="F41" i="1"/>
  <c r="C39" i="1"/>
  <c r="C42" i="3"/>
  <c r="G47" i="2"/>
  <c r="H47" i="2" s="1"/>
  <c r="G66" i="3"/>
  <c r="H66" i="3" s="1"/>
  <c r="D45" i="1"/>
  <c r="G14" i="1"/>
  <c r="G46" i="3"/>
  <c r="H46" i="3" s="1"/>
  <c r="G27" i="2"/>
  <c r="G42" i="1"/>
  <c r="E25" i="2"/>
  <c r="F13" i="3"/>
  <c r="F64" i="2"/>
  <c r="D42" i="3"/>
  <c r="D41" i="3" s="1"/>
  <c r="F63" i="3"/>
  <c r="F72" i="3"/>
  <c r="C45" i="1"/>
  <c r="C44" i="1" s="1"/>
  <c r="F30" i="2"/>
  <c r="F9" i="3"/>
  <c r="C8" i="3"/>
  <c r="F8" i="3" s="1"/>
  <c r="E37" i="1"/>
  <c r="F38" i="1"/>
  <c r="E39" i="1"/>
  <c r="E42" i="3"/>
  <c r="F45" i="2"/>
  <c r="E47" i="1"/>
  <c r="F13" i="1"/>
  <c r="F40" i="1"/>
  <c r="E68" i="2"/>
  <c r="G70" i="2"/>
  <c r="H70" i="2" s="1"/>
  <c r="F46" i="3"/>
  <c r="D13" i="3"/>
  <c r="D68" i="2"/>
  <c r="G41" i="1"/>
  <c r="F42" i="1"/>
  <c r="E61" i="3" l="1"/>
  <c r="E49" i="1" s="1"/>
  <c r="G62" i="3"/>
  <c r="H62" i="3" s="1"/>
  <c r="D44" i="1"/>
  <c r="G38" i="1"/>
  <c r="G45" i="2"/>
  <c r="H45" i="2" s="1"/>
  <c r="C41" i="3"/>
  <c r="G25" i="2"/>
  <c r="E9" i="2"/>
  <c r="F25" i="2"/>
  <c r="G47" i="1"/>
  <c r="F47" i="1"/>
  <c r="E41" i="3"/>
  <c r="G42" i="3"/>
  <c r="H42" i="3" s="1"/>
  <c r="F42" i="3"/>
  <c r="F37" i="1"/>
  <c r="G37" i="1"/>
  <c r="F68" i="2"/>
  <c r="G68" i="2"/>
  <c r="H68" i="2" s="1"/>
  <c r="F39" i="1"/>
  <c r="G39" i="1"/>
  <c r="G13" i="3"/>
  <c r="D9" i="3"/>
  <c r="E45" i="1"/>
  <c r="G61" i="3"/>
  <c r="H61" i="3" s="1"/>
  <c r="F61" i="3"/>
  <c r="F9" i="2" l="1"/>
  <c r="E8" i="2"/>
  <c r="G9" i="2"/>
  <c r="F45" i="1"/>
  <c r="E44" i="1"/>
  <c r="G45" i="1"/>
  <c r="G9" i="3"/>
  <c r="D8" i="3"/>
  <c r="G8" i="3" s="1"/>
  <c r="F41" i="3"/>
  <c r="G41" i="3"/>
  <c r="H41" i="3" s="1"/>
  <c r="G49" i="1"/>
  <c r="F49" i="1"/>
  <c r="F8" i="2" l="1"/>
  <c r="G8" i="2"/>
  <c r="F44" i="1"/>
  <c r="G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 TINH DAT HONG</author>
  </authors>
  <commentList>
    <comment ref="D4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BC số 541/ 13-7-2023</t>
        </r>
      </text>
    </comment>
  </commentList>
</comments>
</file>

<file path=xl/sharedStrings.xml><?xml version="1.0" encoding="utf-8"?>
<sst xmlns="http://schemas.openxmlformats.org/spreadsheetml/2006/main" count="274" uniqueCount="150">
  <si>
    <t>Biểu số 93/CK-NSNN</t>
  </si>
  <si>
    <t>Đơn vị: Triệu đồng</t>
  </si>
  <si>
    <t>STT</t>
  </si>
  <si>
    <t>NỘI DUNG</t>
  </si>
  <si>
    <t xml:space="preserve">Dự toán năm </t>
  </si>
  <si>
    <t>So sánh ước thực hiện với (%)</t>
  </si>
  <si>
    <t>Dự toán năm</t>
  </si>
  <si>
    <t>Cùng kỳ năm trước</t>
  </si>
  <si>
    <t>A</t>
  </si>
  <si>
    <t>B</t>
  </si>
  <si>
    <t>TỔNG NGUỒN THU NSNN TRÊN ĐỊA BÀN</t>
  </si>
  <si>
    <t>I</t>
  </si>
  <si>
    <t>Thu cân đối NSNN</t>
  </si>
  <si>
    <t>Thu nội địa</t>
  </si>
  <si>
    <t>Thu viện trợ</t>
  </si>
  <si>
    <t>II</t>
  </si>
  <si>
    <t>Thu chuyển nguồn từ năm trước chuyển sang</t>
  </si>
  <si>
    <t>TỔNG CHI NGÂN SÁCH HUYỆN</t>
  </si>
  <si>
    <t> I</t>
  </si>
  <si>
    <t>Tổng chi cân đối ngân sách huyện</t>
  </si>
  <si>
    <t>Chi đầu tư phát triển</t>
  </si>
  <si>
    <t>Chi thường xuyên</t>
  </si>
  <si>
    <t>Dự phòng ngân sách</t>
  </si>
  <si>
    <t>III</t>
  </si>
  <si>
    <t>Chi từ nguồn bổ sung có mục tiêu từ NS cấp tỉnh</t>
  </si>
  <si>
    <t>TỔNG THU NSNN TRÊN ĐỊA BÀN</t>
  </si>
  <si>
    <t>Thu từ khu vực doanh nghiệp nhà nước</t>
  </si>
  <si>
    <t>Thu từ khu vực doanh nghiệp có vốn đầu tư nước ngoài</t>
  </si>
  <si>
    <t>Thu từ khu vực kinh tế ngoài quốc doanh</t>
  </si>
  <si>
    <t>Thuế thu nhập cá nhân</t>
  </si>
  <si>
    <t>Thuế bảo vệ môi trường</t>
  </si>
  <si>
    <t>Lệ phí trước bạ</t>
  </si>
  <si>
    <t>Thu phí, lệ phí</t>
  </si>
  <si>
    <t>Các khoản thu về nhà, đất</t>
  </si>
  <si>
    <t>-</t>
  </si>
  <si>
    <t>Thuế sử dụng đất nông nghiệp</t>
  </si>
  <si>
    <t>Thuế sử dụng đất phi nông nghiệp</t>
  </si>
  <si>
    <t>Thu tiền sử dụng đất</t>
  </si>
  <si>
    <t>Tiền cho thuê đất, thuê mặt nước</t>
  </si>
  <si>
    <t>Tiền cho thuê và tiền bán nhà ở thuộc sở hữu nhà nước</t>
  </si>
  <si>
    <t>Thu từ hoạt động xổ số kiến thiết</t>
  </si>
  <si>
    <t>Thu khác ngân sách</t>
  </si>
  <si>
    <t>Thu từ quỹ đất công ích, hoa lợi công sản khác</t>
  </si>
  <si>
    <t xml:space="preserve">THU NGÂN SÁCH HUYỆN ĐƯỢC HƯỞNG THEO PHÂN CẤP </t>
  </si>
  <si>
    <t>Từ các khoản thu phân chia</t>
  </si>
  <si>
    <t>Các khoản thu ngân sách huyện được hưởng 100%</t>
  </si>
  <si>
    <t>CHI CÂN ĐỐI NGÂN SÁCH HUYỆN</t>
  </si>
  <si>
    <t>Chi đầu tư cho các dự án</t>
  </si>
  <si>
    <t>Chi đầu tư phát triển khác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</si>
  <si>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</si>
  <si>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</si>
  <si>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</si>
  <si>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</si>
  <si>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</t>
  </si>
  <si>
    <t>Chi thể dục thể thao</t>
  </si>
  <si>
    <t>Chi hoạt động kinh tế</t>
  </si>
  <si>
    <t>Chi hoạt động của cơ quan quản lý hành chính, đảng, đoàn thể</t>
  </si>
  <si>
    <t>Chi bảo đảm xã hội</t>
  </si>
  <si>
    <t>CHI TỪ NGUỒN BỔ SUNG CÓ MỤC TIÊU TỪ NGÂN SÁCH CẤP TRÊN</t>
  </si>
  <si>
    <t>Chương trình mục tiêu quốc gia</t>
  </si>
  <si>
    <t>Cho các chương trình dự án quan trọng vốn đầu tư</t>
  </si>
  <si>
    <t>Cho các nhiệm vụ, chính sách kinh phí thường xuyên</t>
  </si>
  <si>
    <t>ƯỚC THỰC HIỆN CHI NGÂN SÁCH NHÀ NƯỚC 06 THÁNG NĂM 2017</t>
  </si>
  <si>
    <t>CÂN ĐỐI NGÂN SÁCH HUYỆN 6 THÁNG NĂM 2017</t>
  </si>
  <si>
    <t>Ước thực hiện 6 tháng năm 2017</t>
  </si>
  <si>
    <t>Ước thực hiện 6 tháng năm 2016</t>
  </si>
  <si>
    <t>Thu cấp quyền khai thác khoáng sản</t>
  </si>
  <si>
    <t>Thu phạt ATGT</t>
  </si>
  <si>
    <t>Các khoản khác</t>
  </si>
  <si>
    <t>4=2/1</t>
  </si>
  <si>
    <t>5=2/3</t>
  </si>
  <si>
    <t>Chi quốc phòng</t>
  </si>
  <si>
    <t>Chi an ninh</t>
  </si>
  <si>
    <t>Chi sự nghiệp môi trường</t>
  </si>
  <si>
    <t>Chi khác</t>
  </si>
  <si>
    <t>Biểu số 95/CK-NSNN</t>
  </si>
  <si>
    <t xml:space="preserve"> (Kèm theo Quyết định số       /QĐ-UBND ngày 18/8/2017 của UBND huyện Tuần Giáo)</t>
  </si>
  <si>
    <t>Biểu số 01</t>
  </si>
  <si>
    <t>Nội dung</t>
  </si>
  <si>
    <t>Biểu số 02</t>
  </si>
  <si>
    <t>Biểu số 03</t>
  </si>
  <si>
    <t>Thu ngân sách huyện hưởng</t>
  </si>
  <si>
    <t>Thu bổ sung từ ngân sách cấp trên</t>
  </si>
  <si>
    <t>4=3/1</t>
  </si>
  <si>
    <t>5=3/2</t>
  </si>
  <si>
    <t>TỔNG THU NGÂN SÁCH HUYỆN</t>
  </si>
  <si>
    <t>*</t>
  </si>
  <si>
    <t>Biểu số 94/CK-NSNN</t>
  </si>
  <si>
    <t>ƯỚC THỰC HIỆN THU NGÂN SÁCH NHÀ NƯỚC 06 THÁNG NĂM 2018</t>
  </si>
  <si>
    <t>THU NSNN TRÊN ĐỊA BÀN</t>
  </si>
  <si>
    <t xml:space="preserve"> - Chi đầu tư phát triển</t>
  </si>
  <si>
    <t xml:space="preserve"> - Chi thường xuyên</t>
  </si>
  <si>
    <t xml:space="preserve"> - Dự phòng ngân sách</t>
  </si>
  <si>
    <t>Thu từ quỹ đất công ích và thu hoa lợi công sản khác</t>
  </si>
  <si>
    <t>Chi SN khoa học và công nghệ</t>
  </si>
  <si>
    <t>Chi SN văn hóa thông tin</t>
  </si>
  <si>
    <t>Chi SN phát thanh, truyền hình</t>
  </si>
  <si>
    <t>Chi SN thể dục thể thao</t>
  </si>
  <si>
    <t>Chi SN môi trường</t>
  </si>
  <si>
    <t>Chi SN kinh tế</t>
  </si>
  <si>
    <t>Chi khác ngân sách</t>
  </si>
  <si>
    <t>Chi cân đối ngân sách</t>
  </si>
  <si>
    <t>Bổ sung cân đối</t>
  </si>
  <si>
    <t>Bổ sung có mục tiêu</t>
  </si>
  <si>
    <t xml:space="preserve"> - Thuế thu nhập doanh nghiệp</t>
  </si>
  <si>
    <t xml:space="preserve"> - Thuế tài nguyên</t>
  </si>
  <si>
    <t>Chi an ninh và trật tự, an toàn xã hội</t>
  </si>
  <si>
    <t>Chi SN Y tế, dân số và gia đình</t>
  </si>
  <si>
    <t>Chi đảm bảo xã hội</t>
  </si>
  <si>
    <t xml:space="preserve">(đã chi vào các SN trên) =&gt; Thuyết minh PB dự phòng ... </t>
  </si>
  <si>
    <t>Thu cấp quyền khai thác khoáng sản, tài nguyên nước</t>
  </si>
  <si>
    <t xml:space="preserve"> - Thuế giá trị gia tăng</t>
  </si>
  <si>
    <t>Chi SN giáo dục, đào tạo và dạy nghề</t>
  </si>
  <si>
    <t>Chi từ nguồn bổ sung có mục tiêu từ ngân sách cấp trên</t>
  </si>
  <si>
    <t>Thực hiện 6 tháng năm 2023</t>
  </si>
  <si>
    <t>Ước thực hiện 6 tháng năm 2024</t>
  </si>
  <si>
    <t>ƯỚC THỰC HIỆN THU NGÂN SÁCH NHÀ NƯỚC 6 THÁNG NĂM 2024</t>
  </si>
  <si>
    <t>Đầu tư XDCB vốn trong nước</t>
  </si>
  <si>
    <t>CTMTQG phát triển kinh tế - xã hội vùng đồng bào dân tộc thiểu số và miền núi</t>
  </si>
  <si>
    <t xml:space="preserve"> - Vốn đầu tư</t>
  </si>
  <si>
    <t xml:space="preserve"> - Vốn sự nghiệp</t>
  </si>
  <si>
    <t>CTMTQG giảm nghèo bền vững</t>
  </si>
  <si>
    <t>CTMTQG xây dựng nông thôn mới</t>
  </si>
  <si>
    <t>Chi chương trình mục tiêu, nhiệm vụ khác (kinh phí sự nghiệp)</t>
  </si>
  <si>
    <t>CTMT phát triển lâm nghiệp bền vững</t>
  </si>
  <si>
    <t>Kinh phí thực hiện nhiệm vụ đảm bảo trật tự an toàn giao thông</t>
  </si>
  <si>
    <t>Chi quản lý hành chính, đảng, đoàn thể</t>
  </si>
  <si>
    <t xml:space="preserve"> - Ngân sách trung ương, tỉnh hưởng</t>
  </si>
  <si>
    <t xml:space="preserve"> - Ngân sách huyện hưởng</t>
  </si>
  <si>
    <t xml:space="preserve"> - Thuế sử dụng đất phi nông nghiệp</t>
  </si>
  <si>
    <t xml:space="preserve"> - Thu tiền sử dụng đất</t>
  </si>
  <si>
    <t xml:space="preserve"> - Thu tiền cho thuê đất, thuê mặt nước</t>
  </si>
  <si>
    <t xml:space="preserve"> - Cơ quan Trung ương cấp phép</t>
  </si>
  <si>
    <t xml:space="preserve"> + Trung ương hưởng 70%</t>
  </si>
  <si>
    <t xml:space="preserve"> + Địa phương hưởng 30%</t>
  </si>
  <si>
    <t xml:space="preserve"> - Cơ quan địa phương cấp phép</t>
  </si>
  <si>
    <t xml:space="preserve"> - Thuế tiêu thụ đặc biệt</t>
  </si>
  <si>
    <t>C</t>
  </si>
  <si>
    <t>Chi nộp trả ngân sách cấp trên</t>
  </si>
  <si>
    <t>Thu từ ngân sách cấp dưới nộp lên</t>
  </si>
  <si>
    <t>IV</t>
  </si>
  <si>
    <t>Thu chuyển nguồn</t>
  </si>
  <si>
    <t>Chi chuyển nguồn</t>
  </si>
  <si>
    <t>D</t>
  </si>
  <si>
    <t>Chi chương trình mục tiêu quốc gia</t>
  </si>
  <si>
    <t>Đầu tư từ nguồn thu tiền sử dụng đất</t>
  </si>
  <si>
    <t xml:space="preserve">    </t>
  </si>
  <si>
    <t xml:space="preserve">CÂN ĐỐI NGÂN SÁCH ĐỊA PHƯƠNG 6 THÁNG NĂM 2024 </t>
  </si>
  <si>
    <t xml:space="preserve"> (Kèm theo Báo cáo số            /BC-UBND ngày 28/5/2024 của UBND huyện Tuần Giáo)</t>
  </si>
  <si>
    <t xml:space="preserve">ƯỚC THỰC HIỆN CHI NGÂN SÁCH ĐỊA PHƯƠNG 6 THÁNG NĂM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</si>
</sst>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  <numFmt numFmtId="167" formatCode="0.0%"/>
    <numFmt numFmtId="168" formatCode="_-* #,##0.0\ _₫_-;\-* #,##0.0\ _₫_-;_-* &quot;-&quot;?\ _₫_-;_-@_-"/>
    <numFmt numFmtId="169" formatCode="_(* #,##0_);_(* \(#,##0\);_(* &quot;-&quot;??_);_(@_)"/>
  </numFmts>
  <fonts count="14" x14ac:knownFonts="1">
    <font>
      <sz val="13"/>
      <name val="Arial"/>
    </font>
    <font>
      <sz val="13"/>
      <name val="Arial"/>
    </font>
    <font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b/>
      <sz val="11"/>
      <name val="Times New Roman"/>
      <family val="1"/>
    </font>
    <font>
      <sz val="13"/>
      <name val="Arial"/>
      <family val="2"/>
    </font>
    <font>
      <b/>
      <sz val="14"/>
      <name val="Times New Roman"/>
      <family val="1"/>
    </font>
    <font>
      <sz val="13"/>
      <color indexed="9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165" fontId="4" fillId="0" borderId="5" xfId="1" applyNumberFormat="1" applyFont="1" applyFill="1" applyBorder="1" applyAlignment="1">
      <alignment vertical="center" wrapText="1"/>
    </xf>
    <xf numFmtId="9" fontId="4" fillId="0" borderId="5" xfId="2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165" fontId="4" fillId="0" borderId="6" xfId="1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65" fontId="3" fillId="0" borderId="6" xfId="1" applyNumberFormat="1" applyFont="1" applyFill="1" applyBorder="1" applyAlignment="1">
      <alignment vertical="center" wrapText="1"/>
    </xf>
    <xf numFmtId="9" fontId="3" fillId="0" borderId="5" xfId="2" applyFont="1" applyFill="1" applyBorder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165" fontId="4" fillId="0" borderId="7" xfId="1" applyNumberFormat="1" applyFont="1" applyFill="1" applyBorder="1" applyAlignment="1">
      <alignment vertical="center" wrapText="1"/>
    </xf>
    <xf numFmtId="9" fontId="4" fillId="0" borderId="7" xfId="2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8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8" fontId="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5" fontId="4" fillId="0" borderId="5" xfId="1" applyNumberFormat="1" applyFont="1" applyFill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65" fontId="3" fillId="0" borderId="8" xfId="1" applyNumberFormat="1" applyFont="1" applyFill="1" applyBorder="1" applyAlignment="1">
      <alignment horizontal="center" vertical="center" wrapText="1"/>
    </xf>
    <xf numFmtId="167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3" fillId="0" borderId="0" xfId="2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9" fontId="4" fillId="0" borderId="6" xfId="0" applyNumberFormat="1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 wrapText="1"/>
    </xf>
    <xf numFmtId="3" fontId="4" fillId="0" borderId="0" xfId="2" applyNumberFormat="1" applyFont="1" applyFill="1" applyAlignment="1">
      <alignment vertical="center"/>
    </xf>
    <xf numFmtId="165" fontId="3" fillId="0" borderId="8" xfId="1" applyNumberFormat="1" applyFont="1" applyFill="1" applyBorder="1" applyAlignment="1">
      <alignment vertical="center" wrapText="1"/>
    </xf>
    <xf numFmtId="165" fontId="3" fillId="0" borderId="2" xfId="1" applyNumberFormat="1" applyFont="1" applyFill="1" applyBorder="1" applyAlignment="1">
      <alignment vertical="center" wrapText="1"/>
    </xf>
    <xf numFmtId="9" fontId="4" fillId="0" borderId="7" xfId="0" applyNumberFormat="1" applyFont="1" applyBorder="1" applyAlignment="1">
      <alignment vertical="center" wrapText="1"/>
    </xf>
    <xf numFmtId="9" fontId="3" fillId="0" borderId="7" xfId="0" applyNumberFormat="1" applyFont="1" applyBorder="1" applyAlignment="1">
      <alignment vertical="center" wrapText="1"/>
    </xf>
    <xf numFmtId="3" fontId="12" fillId="0" borderId="0" xfId="2" applyNumberFormat="1" applyFont="1" applyFill="1" applyAlignment="1">
      <alignment vertical="center"/>
    </xf>
    <xf numFmtId="9" fontId="3" fillId="0" borderId="0" xfId="2" applyFont="1" applyFill="1" applyAlignment="1">
      <alignment vertical="center"/>
    </xf>
    <xf numFmtId="10" fontId="3" fillId="0" borderId="0" xfId="2" applyNumberFormat="1" applyFont="1" applyFill="1" applyAlignment="1">
      <alignment vertical="center"/>
    </xf>
    <xf numFmtId="169" fontId="4" fillId="0" borderId="0" xfId="0" applyNumberFormat="1" applyFont="1" applyAlignment="1">
      <alignment vertical="center"/>
    </xf>
    <xf numFmtId="9" fontId="4" fillId="0" borderId="0" xfId="2" applyFont="1" applyFill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169" fontId="4" fillId="0" borderId="7" xfId="1" applyNumberFormat="1" applyFont="1" applyFill="1" applyBorder="1" applyAlignment="1">
      <alignment vertical="center" wrapText="1"/>
    </xf>
    <xf numFmtId="167" fontId="4" fillId="0" borderId="7" xfId="0" applyNumberFormat="1" applyFont="1" applyBorder="1" applyAlignment="1">
      <alignment vertical="center" wrapText="1"/>
    </xf>
    <xf numFmtId="167" fontId="4" fillId="0" borderId="9" xfId="2" applyNumberFormat="1" applyFont="1" applyFill="1" applyBorder="1" applyAlignment="1">
      <alignment vertical="center" wrapText="1"/>
    </xf>
    <xf numFmtId="169" fontId="3" fillId="0" borderId="0" xfId="0" applyNumberFormat="1" applyFont="1" applyAlignment="1">
      <alignment vertical="center"/>
    </xf>
    <xf numFmtId="169" fontId="4" fillId="0" borderId="5" xfId="1" applyNumberFormat="1" applyFont="1" applyFill="1" applyBorder="1" applyAlignment="1">
      <alignment vertical="center" wrapText="1"/>
    </xf>
    <xf numFmtId="167" fontId="4" fillId="0" borderId="5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3" fontId="4" fillId="0" borderId="9" xfId="1" applyNumberFormat="1" applyFont="1" applyFill="1" applyBorder="1" applyAlignment="1">
      <alignment vertical="center" wrapText="1"/>
    </xf>
    <xf numFmtId="3" fontId="4" fillId="2" borderId="9" xfId="1" applyNumberFormat="1" applyFont="1" applyFill="1" applyBorder="1" applyAlignment="1">
      <alignment vertical="center" wrapText="1"/>
    </xf>
    <xf numFmtId="10" fontId="4" fillId="0" borderId="9" xfId="0" applyNumberFormat="1" applyFont="1" applyBorder="1" applyAlignment="1">
      <alignment vertical="center" wrapText="1"/>
    </xf>
    <xf numFmtId="167" fontId="4" fillId="0" borderId="9" xfId="0" applyNumberFormat="1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3" fontId="4" fillId="0" borderId="11" xfId="1" applyNumberFormat="1" applyFont="1" applyFill="1" applyBorder="1" applyAlignment="1">
      <alignment vertical="center" wrapText="1"/>
    </xf>
    <xf numFmtId="167" fontId="4" fillId="0" borderId="11" xfId="2" applyNumberFormat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3" fontId="3" fillId="0" borderId="11" xfId="1" applyNumberFormat="1" applyFont="1" applyFill="1" applyBorder="1" applyAlignment="1">
      <alignment vertical="center" wrapText="1"/>
    </xf>
    <xf numFmtId="167" fontId="3" fillId="0" borderId="11" xfId="2" applyNumberFormat="1" applyFont="1" applyFill="1" applyBorder="1" applyAlignment="1">
      <alignment vertical="center" wrapText="1"/>
    </xf>
    <xf numFmtId="169" fontId="4" fillId="0" borderId="11" xfId="1" applyNumberFormat="1" applyFont="1" applyFill="1" applyBorder="1" applyAlignment="1">
      <alignment vertical="center" wrapText="1"/>
    </xf>
    <xf numFmtId="167" fontId="4" fillId="0" borderId="11" xfId="0" applyNumberFormat="1" applyFont="1" applyBorder="1" applyAlignment="1">
      <alignment vertical="center" wrapText="1"/>
    </xf>
    <xf numFmtId="169" fontId="3" fillId="0" borderId="11" xfId="1" applyNumberFormat="1" applyFont="1" applyFill="1" applyBorder="1" applyAlignment="1">
      <alignment vertical="center" wrapText="1"/>
    </xf>
    <xf numFmtId="167" fontId="3" fillId="0" borderId="11" xfId="0" applyNumberFormat="1" applyFont="1" applyBorder="1" applyAlignment="1">
      <alignment vertical="center" wrapText="1"/>
    </xf>
    <xf numFmtId="0" fontId="3" fillId="0" borderId="11" xfId="0" quotePrefix="1" applyFont="1" applyBorder="1" applyAlignment="1">
      <alignment horizontal="center" vertical="center" wrapText="1"/>
    </xf>
    <xf numFmtId="10" fontId="4" fillId="0" borderId="11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6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191"/>
  <sheetViews>
    <sheetView tabSelected="1" view="pageBreakPreview" topLeftCell="A30" zoomScale="115" zoomScaleNormal="90" zoomScaleSheetLayoutView="115" workbookViewId="0">
      <selection activeCell="E40" sqref="E40"/>
    </sheetView>
  </sheetViews>
  <sheetFormatPr defaultColWidth="8.88671875" defaultRowHeight="16.5" x14ac:dyDescent="0.25"/>
  <cols>
    <col min="1" max="1" width="4" style="5" customWidth="1"/>
    <col min="2" max="2" width="27.6640625" style="5" customWidth="1"/>
    <col min="3" max="4" width="9.21875" style="5" customWidth="1"/>
    <col min="5" max="5" width="10.21875" style="5" customWidth="1"/>
    <col min="6" max="6" width="9.88671875" style="5" customWidth="1"/>
    <col min="7" max="7" width="9.109375" style="5" customWidth="1"/>
    <col min="8" max="8" width="11" style="32" customWidth="1"/>
    <col min="9" max="10" width="10.33203125" style="32" customWidth="1"/>
    <col min="11" max="12" width="8.88671875" style="32"/>
    <col min="13" max="16384" width="8.88671875" style="5"/>
  </cols>
  <sheetData>
    <row r="1" spans="1:12" ht="23.25" hidden="1" customHeight="1" x14ac:dyDescent="0.25">
      <c r="A1" s="92"/>
      <c r="B1" s="92"/>
      <c r="E1" s="94" t="s">
        <v>0</v>
      </c>
      <c r="F1" s="94"/>
      <c r="G1" s="94"/>
      <c r="H1" s="5"/>
      <c r="I1" s="5"/>
      <c r="J1" s="5"/>
      <c r="K1" s="5"/>
      <c r="L1" s="5"/>
    </row>
    <row r="2" spans="1:12" ht="24.75" hidden="1" customHeight="1" x14ac:dyDescent="0.25">
      <c r="A2" s="93" t="s">
        <v>63</v>
      </c>
      <c r="B2" s="93"/>
      <c r="C2" s="93"/>
      <c r="D2" s="93"/>
      <c r="E2" s="93"/>
      <c r="F2" s="93"/>
      <c r="G2" s="93"/>
      <c r="H2" s="5"/>
      <c r="I2" s="5"/>
      <c r="J2" s="5"/>
      <c r="K2" s="5"/>
      <c r="L2" s="5"/>
    </row>
    <row r="3" spans="1:12" ht="20.25" hidden="1" customHeight="1" x14ac:dyDescent="0.25">
      <c r="A3" s="99" t="s">
        <v>76</v>
      </c>
      <c r="B3" s="99"/>
      <c r="C3" s="99"/>
      <c r="D3" s="99"/>
      <c r="E3" s="99"/>
      <c r="F3" s="99"/>
      <c r="G3" s="99"/>
      <c r="H3" s="5"/>
      <c r="I3" s="5"/>
      <c r="J3" s="5"/>
      <c r="K3" s="5"/>
      <c r="L3" s="5"/>
    </row>
    <row r="4" spans="1:12" ht="26.25" hidden="1" customHeight="1" x14ac:dyDescent="0.25">
      <c r="A4" s="6"/>
      <c r="B4" s="6"/>
      <c r="C4" s="6"/>
      <c r="D4" s="6"/>
      <c r="E4" s="6"/>
      <c r="F4" s="6"/>
      <c r="G4" s="7" t="s">
        <v>1</v>
      </c>
      <c r="H4" s="5"/>
      <c r="I4" s="5"/>
      <c r="J4" s="5"/>
      <c r="K4" s="5"/>
      <c r="L4" s="5"/>
    </row>
    <row r="5" spans="1:12" s="8" customFormat="1" ht="63" hidden="1" customHeight="1" x14ac:dyDescent="0.25">
      <c r="A5" s="95" t="s">
        <v>2</v>
      </c>
      <c r="B5" s="95" t="s">
        <v>3</v>
      </c>
      <c r="C5" s="97" t="s">
        <v>4</v>
      </c>
      <c r="D5" s="1"/>
      <c r="E5" s="97" t="s">
        <v>64</v>
      </c>
      <c r="F5" s="91" t="s">
        <v>5</v>
      </c>
      <c r="G5" s="91"/>
    </row>
    <row r="6" spans="1:12" s="8" customFormat="1" ht="51.75" hidden="1" customHeight="1" x14ac:dyDescent="0.25">
      <c r="A6" s="96"/>
      <c r="B6" s="96"/>
      <c r="C6" s="98"/>
      <c r="D6" s="2"/>
      <c r="E6" s="98"/>
      <c r="F6" s="4" t="s">
        <v>6</v>
      </c>
      <c r="G6" s="4" t="s">
        <v>7</v>
      </c>
    </row>
    <row r="7" spans="1:12" ht="21" hidden="1" customHeight="1" x14ac:dyDescent="0.25">
      <c r="A7" s="9" t="s">
        <v>8</v>
      </c>
      <c r="B7" s="9" t="s">
        <v>9</v>
      </c>
      <c r="C7" s="9">
        <v>1</v>
      </c>
      <c r="D7" s="9"/>
      <c r="E7" s="9">
        <v>2</v>
      </c>
      <c r="F7" s="9" t="s">
        <v>69</v>
      </c>
      <c r="G7" s="9" t="s">
        <v>70</v>
      </c>
      <c r="H7" s="5"/>
      <c r="I7" s="5"/>
      <c r="J7" s="5"/>
      <c r="K7" s="5"/>
      <c r="L7" s="5"/>
    </row>
    <row r="8" spans="1:12" ht="41.25" hidden="1" customHeight="1" x14ac:dyDescent="0.25">
      <c r="A8" s="10" t="s">
        <v>8</v>
      </c>
      <c r="B8" s="11" t="s">
        <v>10</v>
      </c>
      <c r="C8" s="12">
        <f>C9+C12</f>
        <v>44280</v>
      </c>
      <c r="D8" s="12"/>
      <c r="E8" s="12">
        <f>E9+E12</f>
        <v>51336.800000000003</v>
      </c>
      <c r="F8" s="13">
        <f>E8/C8</f>
        <v>1.1593676603432701</v>
      </c>
      <c r="G8" s="13" t="e">
        <f>E8/#REF!</f>
        <v>#REF!</v>
      </c>
      <c r="H8" s="5"/>
      <c r="I8" s="5"/>
      <c r="J8" s="5"/>
      <c r="K8" s="5"/>
      <c r="L8" s="5"/>
    </row>
    <row r="9" spans="1:12" ht="26.25" hidden="1" customHeight="1" x14ac:dyDescent="0.25">
      <c r="A9" s="14" t="s">
        <v>11</v>
      </c>
      <c r="B9" s="15" t="s">
        <v>12</v>
      </c>
      <c r="C9" s="16">
        <f>C10+C11</f>
        <v>44280</v>
      </c>
      <c r="D9" s="16"/>
      <c r="E9" s="16">
        <f>E10+E11</f>
        <v>15761</v>
      </c>
      <c r="F9" s="13">
        <f t="shared" ref="F9:F17" si="0">E9/C9</f>
        <v>0.35593947606142728</v>
      </c>
      <c r="G9" s="13" t="e">
        <f>E9/#REF!</f>
        <v>#REF!</v>
      </c>
      <c r="H9" s="5"/>
      <c r="I9" s="5"/>
      <c r="J9" s="5"/>
      <c r="K9" s="5"/>
      <c r="L9" s="5"/>
    </row>
    <row r="10" spans="1:12" ht="26.25" hidden="1" customHeight="1" x14ac:dyDescent="0.25">
      <c r="A10" s="17">
        <v>1</v>
      </c>
      <c r="B10" s="18" t="s">
        <v>13</v>
      </c>
      <c r="C10" s="19">
        <v>44280</v>
      </c>
      <c r="D10" s="19"/>
      <c r="E10" s="19">
        <v>15761</v>
      </c>
      <c r="F10" s="20">
        <f t="shared" si="0"/>
        <v>0.35593947606142728</v>
      </c>
      <c r="G10" s="20" t="e">
        <f>E10/#REF!</f>
        <v>#REF!</v>
      </c>
      <c r="H10" s="5"/>
      <c r="I10" s="5"/>
      <c r="J10" s="5"/>
      <c r="K10" s="5"/>
      <c r="L10" s="5"/>
    </row>
    <row r="11" spans="1:12" ht="26.25" hidden="1" customHeight="1" x14ac:dyDescent="0.25">
      <c r="A11" s="17">
        <v>2</v>
      </c>
      <c r="B11" s="18" t="s">
        <v>14</v>
      </c>
      <c r="C11" s="19"/>
      <c r="D11" s="19"/>
      <c r="E11" s="19"/>
      <c r="F11" s="13"/>
      <c r="G11" s="13"/>
      <c r="H11" s="5"/>
      <c r="I11" s="5"/>
      <c r="J11" s="5"/>
      <c r="K11" s="5"/>
      <c r="L11" s="5"/>
    </row>
    <row r="12" spans="1:12" ht="42" hidden="1" customHeight="1" x14ac:dyDescent="0.25">
      <c r="A12" s="14" t="s">
        <v>15</v>
      </c>
      <c r="B12" s="15" t="s">
        <v>16</v>
      </c>
      <c r="C12" s="16"/>
      <c r="D12" s="16"/>
      <c r="E12" s="16">
        <v>35575.800000000003</v>
      </c>
      <c r="F12" s="13"/>
      <c r="G12" s="13" t="e">
        <f>E12/#REF!</f>
        <v>#REF!</v>
      </c>
      <c r="H12" s="5"/>
      <c r="I12" s="5"/>
      <c r="J12" s="5"/>
      <c r="K12" s="5"/>
      <c r="L12" s="5"/>
    </row>
    <row r="13" spans="1:12" ht="26.25" hidden="1" customHeight="1" x14ac:dyDescent="0.25">
      <c r="A13" s="14" t="s">
        <v>9</v>
      </c>
      <c r="B13" s="15" t="s">
        <v>17</v>
      </c>
      <c r="C13" s="16">
        <f>C14+C18</f>
        <v>517691</v>
      </c>
      <c r="D13" s="16"/>
      <c r="E13" s="16">
        <f>E14+E18</f>
        <v>261173.5</v>
      </c>
      <c r="F13" s="13">
        <f t="shared" si="0"/>
        <v>0.5044968910025478</v>
      </c>
      <c r="G13" s="13" t="e">
        <f>E13/#REF!</f>
        <v>#REF!</v>
      </c>
      <c r="H13" s="5"/>
      <c r="I13" s="21"/>
      <c r="J13" s="21"/>
      <c r="K13" s="5"/>
      <c r="L13" s="5"/>
    </row>
    <row r="14" spans="1:12" ht="26.25" hidden="1" customHeight="1" x14ac:dyDescent="0.25">
      <c r="A14" s="14" t="s">
        <v>18</v>
      </c>
      <c r="B14" s="15" t="s">
        <v>19</v>
      </c>
      <c r="C14" s="16">
        <f>C15+C16+C17</f>
        <v>517691</v>
      </c>
      <c r="D14" s="16"/>
      <c r="E14" s="16">
        <f>E15+E16+E17</f>
        <v>254062.6</v>
      </c>
      <c r="F14" s="13">
        <f t="shared" si="0"/>
        <v>0.49076109107556437</v>
      </c>
      <c r="G14" s="13" t="e">
        <f>E14/#REF!</f>
        <v>#REF!</v>
      </c>
      <c r="H14" s="5"/>
      <c r="I14" s="21"/>
      <c r="J14" s="21"/>
      <c r="K14" s="5"/>
      <c r="L14" s="5"/>
    </row>
    <row r="15" spans="1:12" ht="26.25" hidden="1" customHeight="1" x14ac:dyDescent="0.25">
      <c r="A15" s="17">
        <v>1</v>
      </c>
      <c r="B15" s="18" t="s">
        <v>20</v>
      </c>
      <c r="C15" s="19">
        <v>17666</v>
      </c>
      <c r="D15" s="19"/>
      <c r="E15" s="19">
        <v>4866</v>
      </c>
      <c r="F15" s="20">
        <f t="shared" si="0"/>
        <v>0.27544435639080722</v>
      </c>
      <c r="G15" s="20" t="e">
        <f>E15/#REF!</f>
        <v>#REF!</v>
      </c>
      <c r="H15" s="5"/>
      <c r="I15" s="5"/>
      <c r="J15" s="5"/>
      <c r="K15" s="5"/>
      <c r="L15" s="5"/>
    </row>
    <row r="16" spans="1:12" ht="26.25" hidden="1" customHeight="1" x14ac:dyDescent="0.25">
      <c r="A16" s="17">
        <v>2</v>
      </c>
      <c r="B16" s="18" t="s">
        <v>21</v>
      </c>
      <c r="C16" s="19">
        <v>489719</v>
      </c>
      <c r="D16" s="19"/>
      <c r="E16" s="19">
        <v>247196.6</v>
      </c>
      <c r="F16" s="20">
        <f t="shared" si="0"/>
        <v>0.50477232862110721</v>
      </c>
      <c r="G16" s="20" t="e">
        <f>E16/#REF!</f>
        <v>#REF!</v>
      </c>
      <c r="H16" s="5"/>
      <c r="I16" s="5"/>
      <c r="J16" s="5"/>
      <c r="K16" s="5"/>
      <c r="L16" s="5"/>
    </row>
    <row r="17" spans="1:12" ht="26.25" hidden="1" customHeight="1" x14ac:dyDescent="0.25">
      <c r="A17" s="17">
        <v>3</v>
      </c>
      <c r="B17" s="18" t="s">
        <v>22</v>
      </c>
      <c r="C17" s="19">
        <v>10306</v>
      </c>
      <c r="D17" s="19"/>
      <c r="E17" s="19">
        <v>2000</v>
      </c>
      <c r="F17" s="20">
        <f t="shared" si="0"/>
        <v>0.19406171162429653</v>
      </c>
      <c r="G17" s="20"/>
      <c r="H17" s="5"/>
      <c r="I17" s="5"/>
      <c r="J17" s="5"/>
      <c r="K17" s="5"/>
      <c r="L17" s="5"/>
    </row>
    <row r="18" spans="1:12" ht="42" hidden="1" customHeight="1" x14ac:dyDescent="0.25">
      <c r="A18" s="22" t="s">
        <v>23</v>
      </c>
      <c r="B18" s="23" t="s">
        <v>24</v>
      </c>
      <c r="C18" s="24"/>
      <c r="D18" s="24"/>
      <c r="E18" s="24">
        <v>7110.9</v>
      </c>
      <c r="F18" s="25"/>
      <c r="G18" s="25" t="e">
        <f>E18/#REF!</f>
        <v>#REF!</v>
      </c>
      <c r="H18" s="5"/>
      <c r="I18" s="5"/>
      <c r="J18" s="5"/>
      <c r="K18" s="5"/>
      <c r="L18" s="5"/>
    </row>
    <row r="19" spans="1:12" hidden="1" x14ac:dyDescent="0.25">
      <c r="H19" s="5"/>
      <c r="I19" s="5"/>
      <c r="J19" s="5"/>
      <c r="K19" s="5"/>
      <c r="L19" s="5"/>
    </row>
    <row r="20" spans="1:12" hidden="1" x14ac:dyDescent="0.25">
      <c r="H20" s="5"/>
      <c r="I20" s="5"/>
      <c r="J20" s="5"/>
      <c r="K20" s="5"/>
      <c r="L20" s="5"/>
    </row>
    <row r="21" spans="1:12" hidden="1" x14ac:dyDescent="0.25">
      <c r="H21" s="5"/>
      <c r="I21" s="5"/>
      <c r="J21" s="5"/>
      <c r="K21" s="5"/>
      <c r="L21" s="5"/>
    </row>
    <row r="22" spans="1:12" hidden="1" x14ac:dyDescent="0.25">
      <c r="H22" s="5"/>
      <c r="I22" s="5"/>
      <c r="J22" s="5"/>
      <c r="K22" s="5"/>
      <c r="L22" s="5"/>
    </row>
    <row r="23" spans="1:12" hidden="1" x14ac:dyDescent="0.25">
      <c r="H23" s="5"/>
      <c r="I23" s="5"/>
      <c r="J23" s="5"/>
      <c r="K23" s="5"/>
      <c r="L23" s="5"/>
    </row>
    <row r="24" spans="1:12" hidden="1" x14ac:dyDescent="0.25">
      <c r="H24" s="5"/>
      <c r="I24" s="5"/>
      <c r="J24" s="5"/>
      <c r="K24" s="5"/>
      <c r="L24" s="5"/>
    </row>
    <row r="25" spans="1:12" hidden="1" x14ac:dyDescent="0.25">
      <c r="H25" s="5"/>
      <c r="I25" s="5"/>
      <c r="J25" s="5"/>
      <c r="K25" s="5"/>
      <c r="L25" s="5"/>
    </row>
    <row r="26" spans="1:12" hidden="1" x14ac:dyDescent="0.25">
      <c r="H26" s="5"/>
      <c r="I26" s="5"/>
      <c r="J26" s="5"/>
      <c r="K26" s="5"/>
      <c r="L26" s="5"/>
    </row>
    <row r="27" spans="1:12" hidden="1" x14ac:dyDescent="0.25">
      <c r="H27" s="5"/>
      <c r="I27" s="5"/>
      <c r="J27" s="5"/>
      <c r="K27" s="5"/>
      <c r="L27" s="5"/>
    </row>
    <row r="28" spans="1:12" hidden="1" x14ac:dyDescent="0.25">
      <c r="H28" s="5"/>
      <c r="I28" s="5"/>
      <c r="J28" s="5"/>
      <c r="K28" s="5"/>
      <c r="L28" s="5"/>
    </row>
    <row r="29" spans="1:12" hidden="1" x14ac:dyDescent="0.25">
      <c r="H29" s="5"/>
      <c r="I29" s="5"/>
      <c r="J29" s="5"/>
      <c r="K29" s="5"/>
      <c r="L29" s="5"/>
    </row>
    <row r="30" spans="1:12" ht="23.25" customHeight="1" x14ac:dyDescent="0.25">
      <c r="A30" s="92"/>
      <c r="B30" s="92"/>
      <c r="E30" s="94" t="s">
        <v>77</v>
      </c>
      <c r="F30" s="94"/>
      <c r="G30" s="94"/>
      <c r="H30" s="5"/>
      <c r="I30" s="5"/>
      <c r="J30" s="5"/>
      <c r="K30" s="5"/>
      <c r="L30" s="5"/>
    </row>
    <row r="31" spans="1:12" ht="24.75" customHeight="1" x14ac:dyDescent="0.25">
      <c r="A31" s="93" t="s">
        <v>147</v>
      </c>
      <c r="B31" s="93"/>
      <c r="C31" s="93"/>
      <c r="D31" s="93"/>
      <c r="E31" s="93"/>
      <c r="F31" s="93"/>
      <c r="G31" s="93"/>
      <c r="H31" s="5"/>
      <c r="I31" s="5"/>
      <c r="J31" s="5"/>
      <c r="K31" s="5"/>
      <c r="L31" s="5"/>
    </row>
    <row r="32" spans="1:12" ht="17.25" customHeight="1" x14ac:dyDescent="0.25">
      <c r="A32" s="99" t="s">
        <v>148</v>
      </c>
      <c r="B32" s="99"/>
      <c r="C32" s="99"/>
      <c r="D32" s="99"/>
      <c r="E32" s="99"/>
      <c r="F32" s="99"/>
      <c r="G32" s="99"/>
      <c r="H32" s="5"/>
      <c r="I32" s="5"/>
      <c r="J32" s="5"/>
      <c r="K32" s="5"/>
      <c r="L32" s="5"/>
    </row>
    <row r="33" spans="1:10" s="6" customFormat="1" ht="26.25" customHeight="1" x14ac:dyDescent="0.25">
      <c r="G33" s="7" t="s">
        <v>1</v>
      </c>
    </row>
    <row r="34" spans="1:10" s="26" customFormat="1" ht="36" customHeight="1" x14ac:dyDescent="0.25">
      <c r="A34" s="95" t="s">
        <v>2</v>
      </c>
      <c r="B34" s="95" t="s">
        <v>78</v>
      </c>
      <c r="C34" s="95" t="s">
        <v>6</v>
      </c>
      <c r="D34" s="100" t="s">
        <v>114</v>
      </c>
      <c r="E34" s="95" t="s">
        <v>115</v>
      </c>
      <c r="F34" s="102" t="s">
        <v>5</v>
      </c>
      <c r="G34" s="102"/>
    </row>
    <row r="35" spans="1:10" s="26" customFormat="1" ht="36.75" customHeight="1" x14ac:dyDescent="0.25">
      <c r="A35" s="96"/>
      <c r="B35" s="96"/>
      <c r="C35" s="96"/>
      <c r="D35" s="101"/>
      <c r="E35" s="96"/>
      <c r="F35" s="3" t="s">
        <v>6</v>
      </c>
      <c r="G35" s="3" t="s">
        <v>7</v>
      </c>
    </row>
    <row r="36" spans="1:10" s="27" customFormat="1" ht="24.6" customHeight="1" x14ac:dyDescent="0.25">
      <c r="A36" s="76" t="s">
        <v>8</v>
      </c>
      <c r="B36" s="76" t="s">
        <v>9</v>
      </c>
      <c r="C36" s="76">
        <v>1</v>
      </c>
      <c r="D36" s="76">
        <v>2</v>
      </c>
      <c r="E36" s="76">
        <v>3</v>
      </c>
      <c r="F36" s="76" t="s">
        <v>83</v>
      </c>
      <c r="G36" s="76" t="s">
        <v>84</v>
      </c>
    </row>
    <row r="37" spans="1:10" s="6" customFormat="1" ht="32.25" customHeight="1" x14ac:dyDescent="0.25">
      <c r="A37" s="77"/>
      <c r="B37" s="78" t="s">
        <v>89</v>
      </c>
      <c r="C37" s="79">
        <f>C38</f>
        <v>55000</v>
      </c>
      <c r="D37" s="79">
        <f>D38</f>
        <v>25034</v>
      </c>
      <c r="E37" s="79">
        <f>E38</f>
        <v>21600</v>
      </c>
      <c r="F37" s="80">
        <f>E37/C37</f>
        <v>0.3927272727272727</v>
      </c>
      <c r="G37" s="80">
        <f>E37/D37</f>
        <v>0.86282655588399781</v>
      </c>
      <c r="J37" s="28"/>
    </row>
    <row r="38" spans="1:10" s="6" customFormat="1" ht="26.25" customHeight="1" x14ac:dyDescent="0.25">
      <c r="A38" s="81" t="s">
        <v>86</v>
      </c>
      <c r="B38" s="82" t="s">
        <v>13</v>
      </c>
      <c r="C38" s="83">
        <f>'Bieu 02'!C45</f>
        <v>55000</v>
      </c>
      <c r="D38" s="83">
        <f>'Bieu 02'!D45</f>
        <v>25034</v>
      </c>
      <c r="E38" s="83">
        <f>'Bieu 02'!E45</f>
        <v>21600</v>
      </c>
      <c r="F38" s="84">
        <f>E38/C38</f>
        <v>0.3927272727272727</v>
      </c>
      <c r="G38" s="84">
        <f t="shared" ref="G38:G47" si="1">E38/D38</f>
        <v>0.86282655588399781</v>
      </c>
      <c r="J38" s="28"/>
    </row>
    <row r="39" spans="1:10" s="30" customFormat="1" ht="35.25" customHeight="1" x14ac:dyDescent="0.25">
      <c r="A39" s="77" t="s">
        <v>8</v>
      </c>
      <c r="B39" s="78" t="s">
        <v>85</v>
      </c>
      <c r="C39" s="79">
        <f>C40+C41</f>
        <v>1101150</v>
      </c>
      <c r="D39" s="79">
        <f>D40+D41</f>
        <v>400984</v>
      </c>
      <c r="E39" s="79">
        <f>E40+E41</f>
        <v>530626</v>
      </c>
      <c r="F39" s="80">
        <f t="shared" ref="F39:F47" si="2">E39/C39</f>
        <v>0.48188348544703263</v>
      </c>
      <c r="G39" s="80">
        <f t="shared" si="1"/>
        <v>1.3233096582407278</v>
      </c>
      <c r="H39" s="29"/>
      <c r="J39" s="31"/>
    </row>
    <row r="40" spans="1:10" s="6" customFormat="1" ht="26.25" customHeight="1" x14ac:dyDescent="0.25">
      <c r="A40" s="81">
        <v>1</v>
      </c>
      <c r="B40" s="82" t="s">
        <v>81</v>
      </c>
      <c r="C40" s="83">
        <f>'Bieu 02'!C69</f>
        <v>51000</v>
      </c>
      <c r="D40" s="83">
        <f>'Bieu 02'!D69</f>
        <v>22767</v>
      </c>
      <c r="E40" s="83">
        <f>'Bieu 02'!E69</f>
        <v>19440</v>
      </c>
      <c r="F40" s="84">
        <f t="shared" si="2"/>
        <v>0.38117647058823528</v>
      </c>
      <c r="G40" s="84">
        <f t="shared" si="1"/>
        <v>0.85386743971537749</v>
      </c>
      <c r="J40" s="28"/>
    </row>
    <row r="41" spans="1:10" s="6" customFormat="1" ht="26.25" customHeight="1" x14ac:dyDescent="0.25">
      <c r="A41" s="81">
        <v>2</v>
      </c>
      <c r="B41" s="82" t="s">
        <v>82</v>
      </c>
      <c r="C41" s="83">
        <f>'Bieu 02'!C70</f>
        <v>1050150</v>
      </c>
      <c r="D41" s="83">
        <f>'Bieu 02'!D70</f>
        <v>378217</v>
      </c>
      <c r="E41" s="83">
        <f>'Bieu 02'!E70</f>
        <v>511186</v>
      </c>
      <c r="F41" s="84">
        <f t="shared" si="2"/>
        <v>0.48677427034233206</v>
      </c>
      <c r="G41" s="84">
        <f t="shared" si="1"/>
        <v>1.3515680151870486</v>
      </c>
      <c r="J41" s="28"/>
    </row>
    <row r="42" spans="1:10" s="6" customFormat="1" ht="26.25" hidden="1" customHeight="1" x14ac:dyDescent="0.25">
      <c r="A42" s="81">
        <v>3</v>
      </c>
      <c r="B42" s="82" t="s">
        <v>139</v>
      </c>
      <c r="C42" s="83">
        <f>'Bieu 02'!C73</f>
        <v>0</v>
      </c>
      <c r="D42" s="83">
        <f>'Bieu 02'!D73</f>
        <v>0</v>
      </c>
      <c r="E42" s="83">
        <f>'Bieu 02'!E73</f>
        <v>0</v>
      </c>
      <c r="F42" s="84" t="e">
        <f>E42/C42</f>
        <v>#DIV/0!</v>
      </c>
      <c r="G42" s="84" t="e">
        <f>E42/D42</f>
        <v>#DIV/0!</v>
      </c>
      <c r="J42" s="28"/>
    </row>
    <row r="43" spans="1:10" s="6" customFormat="1" ht="26.25" hidden="1" customHeight="1" x14ac:dyDescent="0.25">
      <c r="A43" s="81">
        <v>4</v>
      </c>
      <c r="B43" s="82" t="s">
        <v>141</v>
      </c>
      <c r="C43" s="83">
        <f>'Bieu 02'!C74</f>
        <v>0</v>
      </c>
      <c r="D43" s="83">
        <f>'Bieu 02'!D74</f>
        <v>0</v>
      </c>
      <c r="E43" s="83">
        <f>'Bieu 02'!E74</f>
        <v>0</v>
      </c>
      <c r="F43" s="84" t="e">
        <f>E43/C43</f>
        <v>#DIV/0!</v>
      </c>
      <c r="G43" s="84" t="e">
        <f>E43/D43</f>
        <v>#DIV/0!</v>
      </c>
      <c r="J43" s="28"/>
    </row>
    <row r="44" spans="1:10" s="6" customFormat="1" ht="39.75" customHeight="1" x14ac:dyDescent="0.25">
      <c r="A44" s="77" t="s">
        <v>9</v>
      </c>
      <c r="B44" s="78" t="s">
        <v>17</v>
      </c>
      <c r="C44" s="79">
        <f>C45+C49+C50</f>
        <v>1101150</v>
      </c>
      <c r="D44" s="79">
        <f>D45+D49+D50</f>
        <v>376176</v>
      </c>
      <c r="E44" s="79">
        <f>E45+E49+E50</f>
        <v>502483.39500000002</v>
      </c>
      <c r="F44" s="80">
        <f t="shared" si="2"/>
        <v>0.45632601825364394</v>
      </c>
      <c r="G44" s="80">
        <f t="shared" si="1"/>
        <v>1.3357667554548935</v>
      </c>
      <c r="H44" s="29"/>
      <c r="I44" s="29"/>
      <c r="J44" s="29"/>
    </row>
    <row r="45" spans="1:10" s="6" customFormat="1" ht="27.75" customHeight="1" x14ac:dyDescent="0.25">
      <c r="A45" s="77">
        <v>1</v>
      </c>
      <c r="B45" s="78" t="s">
        <v>101</v>
      </c>
      <c r="C45" s="79">
        <f>SUM(C46:C48)</f>
        <v>829482</v>
      </c>
      <c r="D45" s="79">
        <f>SUM(D46:D48)</f>
        <v>315513</v>
      </c>
      <c r="E45" s="79">
        <f>SUM(E46:E48)</f>
        <v>403943.39500000002</v>
      </c>
      <c r="F45" s="80">
        <f t="shared" si="2"/>
        <v>0.48698271330782344</v>
      </c>
      <c r="G45" s="80">
        <f t="shared" si="1"/>
        <v>1.2802749648984353</v>
      </c>
      <c r="I45" s="29"/>
      <c r="J45" s="28"/>
    </row>
    <row r="46" spans="1:10" s="6" customFormat="1" ht="27.75" customHeight="1" x14ac:dyDescent="0.25">
      <c r="A46" s="81"/>
      <c r="B46" s="82" t="s">
        <v>90</v>
      </c>
      <c r="C46" s="83">
        <f>'Bieu 03'!C43</f>
        <v>36645</v>
      </c>
      <c r="D46" s="83">
        <f>'Bieu 03'!D43</f>
        <v>21739</v>
      </c>
      <c r="E46" s="83">
        <f>'Bieu 03'!E43</f>
        <v>9892.3950000000004</v>
      </c>
      <c r="F46" s="84">
        <f t="shared" si="2"/>
        <v>0.26995210806385594</v>
      </c>
      <c r="G46" s="84">
        <f t="shared" si="1"/>
        <v>0.45505290031740192</v>
      </c>
      <c r="J46" s="28"/>
    </row>
    <row r="47" spans="1:10" s="6" customFormat="1" ht="27.75" customHeight="1" x14ac:dyDescent="0.25">
      <c r="A47" s="81"/>
      <c r="B47" s="82" t="s">
        <v>91</v>
      </c>
      <c r="C47" s="83">
        <f>'Bieu 03'!C46</f>
        <v>776247</v>
      </c>
      <c r="D47" s="83">
        <f>'Bieu 03'!D46</f>
        <v>293774</v>
      </c>
      <c r="E47" s="83">
        <f>'Bieu 03'!E46</f>
        <v>394051</v>
      </c>
      <c r="F47" s="84">
        <f t="shared" si="2"/>
        <v>0.50763610036496121</v>
      </c>
      <c r="G47" s="84">
        <f t="shared" si="1"/>
        <v>1.3413406223831925</v>
      </c>
      <c r="J47" s="28"/>
    </row>
    <row r="48" spans="1:10" s="6" customFormat="1" ht="27.75" customHeight="1" x14ac:dyDescent="0.25">
      <c r="A48" s="81"/>
      <c r="B48" s="82" t="s">
        <v>92</v>
      </c>
      <c r="C48" s="83">
        <f>'Bieu 03'!C60</f>
        <v>16590</v>
      </c>
      <c r="D48" s="83"/>
      <c r="E48" s="83"/>
      <c r="F48" s="84">
        <f>E48/C48</f>
        <v>0</v>
      </c>
      <c r="G48" s="84"/>
      <c r="J48" s="28"/>
    </row>
    <row r="49" spans="1:12" s="6" customFormat="1" ht="45" customHeight="1" x14ac:dyDescent="0.25">
      <c r="A49" s="77">
        <v>2</v>
      </c>
      <c r="B49" s="78" t="s">
        <v>113</v>
      </c>
      <c r="C49" s="79">
        <f>'Bieu 03'!C61</f>
        <v>271668</v>
      </c>
      <c r="D49" s="79">
        <f>'Bieu 03'!D61</f>
        <v>60438</v>
      </c>
      <c r="E49" s="79">
        <f>'Bieu 03'!E61</f>
        <v>98540</v>
      </c>
      <c r="F49" s="80">
        <f>E49/C49</f>
        <v>0.36272214614897597</v>
      </c>
      <c r="G49" s="80">
        <f>E49/D49</f>
        <v>1.6304311856778848</v>
      </c>
      <c r="J49" s="28"/>
    </row>
    <row r="50" spans="1:12" s="6" customFormat="1" ht="27.75" customHeight="1" x14ac:dyDescent="0.25">
      <c r="A50" s="77">
        <v>3</v>
      </c>
      <c r="B50" s="78" t="s">
        <v>138</v>
      </c>
      <c r="C50" s="79"/>
      <c r="D50" s="79">
        <f>'Bieu 03'!D75</f>
        <v>225</v>
      </c>
      <c r="E50" s="79">
        <f>'Bieu 03'!E75</f>
        <v>0</v>
      </c>
      <c r="F50" s="80"/>
      <c r="G50" s="80">
        <f>E50/D50</f>
        <v>0</v>
      </c>
      <c r="I50" s="29"/>
      <c r="J50" s="28"/>
    </row>
    <row r="51" spans="1:12" s="6" customFormat="1" ht="27.75" hidden="1" customHeight="1" x14ac:dyDescent="0.25">
      <c r="A51" s="64">
        <v>4</v>
      </c>
      <c r="B51" s="71" t="s">
        <v>142</v>
      </c>
      <c r="C51" s="72"/>
      <c r="D51" s="72">
        <f>'Bieu 03'!D76</f>
        <v>0</v>
      </c>
      <c r="E51" s="72">
        <f>'Bieu 03'!E76</f>
        <v>0</v>
      </c>
      <c r="F51" s="67"/>
      <c r="G51" s="67"/>
      <c r="I51" s="29"/>
      <c r="J51" s="28"/>
    </row>
    <row r="52" spans="1:12" s="6" customFormat="1" ht="15.75" x14ac:dyDescent="0.25"/>
    <row r="53" spans="1:12" s="6" customFormat="1" ht="15.75" x14ac:dyDescent="0.25"/>
    <row r="54" spans="1:12" s="6" customFormat="1" ht="15.75" x14ac:dyDescent="0.25"/>
    <row r="55" spans="1:12" s="6" customFormat="1" ht="15.75" x14ac:dyDescent="0.25"/>
    <row r="56" spans="1:12" x14ac:dyDescent="0.25">
      <c r="E56" s="5" t="s">
        <v>146</v>
      </c>
      <c r="H56" s="5"/>
      <c r="I56" s="5"/>
      <c r="J56" s="5"/>
      <c r="K56" s="5"/>
      <c r="L56" s="5"/>
    </row>
    <row r="57" spans="1:12" x14ac:dyDescent="0.25">
      <c r="H57" s="5"/>
      <c r="I57" s="5"/>
      <c r="J57" s="5"/>
      <c r="K57" s="5"/>
      <c r="L57" s="5"/>
    </row>
    <row r="58" spans="1:12" x14ac:dyDescent="0.25">
      <c r="H58" s="5"/>
      <c r="I58" s="5"/>
      <c r="J58" s="5"/>
      <c r="K58" s="5"/>
      <c r="L58" s="5"/>
    </row>
    <row r="59" spans="1:12" x14ac:dyDescent="0.25">
      <c r="H59" s="5"/>
      <c r="I59" s="5"/>
      <c r="J59" s="5"/>
      <c r="K59" s="5"/>
      <c r="L59" s="5"/>
    </row>
    <row r="60" spans="1:12" x14ac:dyDescent="0.25">
      <c r="H60" s="5"/>
      <c r="I60" s="5"/>
      <c r="J60" s="5"/>
      <c r="K60" s="5"/>
      <c r="L60" s="5"/>
    </row>
    <row r="61" spans="1:12" x14ac:dyDescent="0.25">
      <c r="H61" s="5"/>
      <c r="I61" s="5"/>
      <c r="J61" s="5"/>
      <c r="K61" s="5"/>
      <c r="L61" s="5"/>
    </row>
    <row r="62" spans="1:12" x14ac:dyDescent="0.25">
      <c r="H62" s="5"/>
      <c r="I62" s="5"/>
      <c r="J62" s="5"/>
      <c r="K62" s="5"/>
      <c r="L62" s="5"/>
    </row>
    <row r="63" spans="1:12" x14ac:dyDescent="0.25">
      <c r="H63" s="5"/>
      <c r="I63" s="5"/>
      <c r="J63" s="5"/>
      <c r="K63" s="5"/>
      <c r="L63" s="5"/>
    </row>
    <row r="64" spans="1:12" x14ac:dyDescent="0.25">
      <c r="H64" s="5"/>
      <c r="I64" s="5"/>
      <c r="J64" s="5"/>
      <c r="K64" s="5"/>
      <c r="L64" s="5"/>
    </row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</sheetData>
  <mergeCells count="19">
    <mergeCell ref="A30:B30"/>
    <mergeCell ref="E30:G30"/>
    <mergeCell ref="A31:G31"/>
    <mergeCell ref="D34:D35"/>
    <mergeCell ref="F34:G34"/>
    <mergeCell ref="A34:A35"/>
    <mergeCell ref="B34:B35"/>
    <mergeCell ref="C34:C35"/>
    <mergeCell ref="E34:E35"/>
    <mergeCell ref="A32:G32"/>
    <mergeCell ref="F5:G5"/>
    <mergeCell ref="A1:B1"/>
    <mergeCell ref="A2:G2"/>
    <mergeCell ref="E1:G1"/>
    <mergeCell ref="A5:A6"/>
    <mergeCell ref="B5:B6"/>
    <mergeCell ref="C5:C6"/>
    <mergeCell ref="E5:E6"/>
    <mergeCell ref="A3:G3"/>
  </mergeCells>
  <phoneticPr fontId="5" type="noConversion"/>
  <pageMargins left="0.43307086614173229" right="0" top="0.82677165354330717" bottom="0.51181102362204722" header="0.51181102362204722" footer="0.51181102362204722"/>
  <pageSetup paperSize="9" scale="9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L79"/>
  <sheetViews>
    <sheetView view="pageBreakPreview" topLeftCell="A38" zoomScaleNormal="90" zoomScaleSheetLayoutView="100" workbookViewId="0">
      <pane xSplit="2" ySplit="7" topLeftCell="C45" activePane="bottomRight" state="frozen"/>
      <selection activeCell="A38" sqref="A38"/>
      <selection pane="topRight" activeCell="C38" sqref="C38"/>
      <selection pane="bottomLeft" activeCell="A45" sqref="A45"/>
      <selection pane="bottomRight" activeCell="A40" sqref="A40:G40"/>
    </sheetView>
  </sheetViews>
  <sheetFormatPr defaultColWidth="8.88671875" defaultRowHeight="16.5" x14ac:dyDescent="0.25"/>
  <cols>
    <col min="1" max="1" width="5.109375" style="5" customWidth="1"/>
    <col min="2" max="2" width="29.109375" style="5" customWidth="1"/>
    <col min="3" max="3" width="9.33203125" style="5" customWidth="1"/>
    <col min="4" max="4" width="9" style="5" customWidth="1"/>
    <col min="5" max="5" width="8.33203125" style="5" customWidth="1"/>
    <col min="6" max="7" width="9" style="5" customWidth="1"/>
    <col min="8" max="10" width="8.88671875" style="5" hidden="1" customWidth="1"/>
    <col min="11" max="16384" width="8.88671875" style="5"/>
  </cols>
  <sheetData>
    <row r="1" spans="1:7" ht="24.75" hidden="1" customHeight="1" x14ac:dyDescent="0.25">
      <c r="A1" s="92"/>
      <c r="B1" s="92"/>
      <c r="C1" s="6"/>
      <c r="D1" s="6"/>
      <c r="E1" s="94" t="s">
        <v>87</v>
      </c>
      <c r="F1" s="94"/>
      <c r="G1" s="94"/>
    </row>
    <row r="2" spans="1:7" ht="25.5" hidden="1" customHeight="1" x14ac:dyDescent="0.25">
      <c r="A2" s="93" t="s">
        <v>88</v>
      </c>
      <c r="B2" s="93"/>
      <c r="C2" s="93"/>
      <c r="D2" s="93"/>
      <c r="E2" s="93"/>
      <c r="F2" s="93"/>
      <c r="G2" s="93"/>
    </row>
    <row r="3" spans="1:7" ht="19.5" hidden="1" customHeight="1" x14ac:dyDescent="0.25">
      <c r="A3" s="106" t="s">
        <v>76</v>
      </c>
      <c r="B3" s="106"/>
      <c r="C3" s="106"/>
      <c r="D3" s="106"/>
      <c r="E3" s="106"/>
      <c r="F3" s="106"/>
      <c r="G3" s="106"/>
    </row>
    <row r="4" spans="1:7" ht="22.5" hidden="1" customHeight="1" x14ac:dyDescent="0.25">
      <c r="A4" s="33"/>
      <c r="B4" s="6"/>
      <c r="C4" s="6"/>
      <c r="D4" s="6"/>
      <c r="E4" s="6"/>
      <c r="F4" s="103"/>
      <c r="G4" s="103"/>
    </row>
    <row r="5" spans="1:7" ht="33.75" hidden="1" customHeight="1" x14ac:dyDescent="0.25">
      <c r="A5" s="95" t="s">
        <v>2</v>
      </c>
      <c r="B5" s="95" t="s">
        <v>3</v>
      </c>
      <c r="C5" s="97" t="s">
        <v>4</v>
      </c>
      <c r="D5" s="1"/>
      <c r="E5" s="97" t="s">
        <v>64</v>
      </c>
      <c r="F5" s="91" t="s">
        <v>5</v>
      </c>
      <c r="G5" s="91"/>
    </row>
    <row r="6" spans="1:7" ht="45" hidden="1" customHeight="1" x14ac:dyDescent="0.25">
      <c r="A6" s="96"/>
      <c r="B6" s="96"/>
      <c r="C6" s="98"/>
      <c r="D6" s="2"/>
      <c r="E6" s="98"/>
      <c r="F6" s="4" t="s">
        <v>6</v>
      </c>
      <c r="G6" s="4" t="s">
        <v>7</v>
      </c>
    </row>
    <row r="7" spans="1:7" hidden="1" x14ac:dyDescent="0.25">
      <c r="A7" s="9" t="s">
        <v>8</v>
      </c>
      <c r="B7" s="9" t="s">
        <v>9</v>
      </c>
      <c r="C7" s="9">
        <v>1</v>
      </c>
      <c r="D7" s="9"/>
      <c r="E7" s="9">
        <v>2</v>
      </c>
      <c r="F7" s="9" t="s">
        <v>69</v>
      </c>
      <c r="G7" s="9" t="s">
        <v>70</v>
      </c>
    </row>
    <row r="8" spans="1:7" ht="30" hidden="1" customHeight="1" x14ac:dyDescent="0.25">
      <c r="A8" s="10" t="s">
        <v>8</v>
      </c>
      <c r="B8" s="11" t="s">
        <v>25</v>
      </c>
      <c r="C8" s="34">
        <f>C9+C29</f>
        <v>44280</v>
      </c>
      <c r="D8" s="34"/>
      <c r="E8" s="34">
        <f>E9+E29</f>
        <v>15761</v>
      </c>
      <c r="F8" s="35">
        <f>E8/C8</f>
        <v>0.35593947606142728</v>
      </c>
      <c r="G8" s="35" t="e">
        <f>E8/#REF!</f>
        <v>#REF!</v>
      </c>
    </row>
    <row r="9" spans="1:7" ht="21.75" hidden="1" customHeight="1" x14ac:dyDescent="0.25">
      <c r="A9" s="14" t="s">
        <v>11</v>
      </c>
      <c r="B9" s="15" t="s">
        <v>13</v>
      </c>
      <c r="C9" s="36">
        <f>SUM(C10:C17)+C24+C25+C28</f>
        <v>44280</v>
      </c>
      <c r="D9" s="36"/>
      <c r="E9" s="36">
        <f>SUM(E10:E17)+E24+E25+E28</f>
        <v>15761</v>
      </c>
      <c r="F9" s="35">
        <f>E9/C9</f>
        <v>0.35593947606142728</v>
      </c>
      <c r="G9" s="35" t="e">
        <f>E9/#REF!</f>
        <v>#REF!</v>
      </c>
    </row>
    <row r="10" spans="1:7" ht="21.75" hidden="1" customHeight="1" x14ac:dyDescent="0.25">
      <c r="A10" s="17">
        <v>1</v>
      </c>
      <c r="B10" s="18" t="s">
        <v>26</v>
      </c>
      <c r="C10" s="37"/>
      <c r="D10" s="37"/>
      <c r="E10" s="37"/>
      <c r="F10" s="35"/>
      <c r="G10" s="35"/>
    </row>
    <row r="11" spans="1:7" ht="33" hidden="1" customHeight="1" x14ac:dyDescent="0.25">
      <c r="A11" s="17">
        <v>2</v>
      </c>
      <c r="B11" s="18" t="s">
        <v>27</v>
      </c>
      <c r="C11" s="37"/>
      <c r="D11" s="37"/>
      <c r="E11" s="37"/>
      <c r="F11" s="35"/>
      <c r="G11" s="35"/>
    </row>
    <row r="12" spans="1:7" ht="21.75" hidden="1" customHeight="1" x14ac:dyDescent="0.25">
      <c r="A12" s="17">
        <v>3</v>
      </c>
      <c r="B12" s="18" t="s">
        <v>28</v>
      </c>
      <c r="C12" s="37">
        <v>20000</v>
      </c>
      <c r="D12" s="37"/>
      <c r="E12" s="37">
        <v>8440</v>
      </c>
      <c r="F12" s="38">
        <f>E12/C12</f>
        <v>0.42199999999999999</v>
      </c>
      <c r="G12" s="38" t="e">
        <f>E12/#REF!</f>
        <v>#REF!</v>
      </c>
    </row>
    <row r="13" spans="1:7" ht="21.75" hidden="1" customHeight="1" x14ac:dyDescent="0.25">
      <c r="A13" s="17">
        <v>4</v>
      </c>
      <c r="B13" s="18" t="s">
        <v>29</v>
      </c>
      <c r="C13" s="37">
        <v>2100</v>
      </c>
      <c r="D13" s="37"/>
      <c r="E13" s="37">
        <v>650</v>
      </c>
      <c r="F13" s="38">
        <f>E13/C13</f>
        <v>0.30952380952380953</v>
      </c>
      <c r="G13" s="38" t="e">
        <f>E13/#REF!</f>
        <v>#REF!</v>
      </c>
    </row>
    <row r="14" spans="1:7" ht="21.75" hidden="1" customHeight="1" x14ac:dyDescent="0.25">
      <c r="A14" s="17">
        <v>5</v>
      </c>
      <c r="B14" s="18" t="s">
        <v>30</v>
      </c>
      <c r="C14" s="37"/>
      <c r="D14" s="37"/>
      <c r="E14" s="37"/>
      <c r="F14" s="38"/>
      <c r="G14" s="38"/>
    </row>
    <row r="15" spans="1:7" ht="21.75" hidden="1" customHeight="1" x14ac:dyDescent="0.25">
      <c r="A15" s="17">
        <v>6</v>
      </c>
      <c r="B15" s="18" t="s">
        <v>31</v>
      </c>
      <c r="C15" s="37">
        <v>5500</v>
      </c>
      <c r="D15" s="37"/>
      <c r="E15" s="37">
        <v>2100</v>
      </c>
      <c r="F15" s="38">
        <f>E15/C15</f>
        <v>0.38181818181818183</v>
      </c>
      <c r="G15" s="38" t="e">
        <f>E15/#REF!</f>
        <v>#REF!</v>
      </c>
    </row>
    <row r="16" spans="1:7" ht="21.75" hidden="1" customHeight="1" x14ac:dyDescent="0.25">
      <c r="A16" s="17">
        <v>7</v>
      </c>
      <c r="B16" s="18" t="s">
        <v>32</v>
      </c>
      <c r="C16" s="37">
        <v>900</v>
      </c>
      <c r="D16" s="37"/>
      <c r="E16" s="37">
        <v>500</v>
      </c>
      <c r="F16" s="38">
        <f>E16/C16</f>
        <v>0.55555555555555558</v>
      </c>
      <c r="G16" s="38" t="e">
        <f>E16/#REF!</f>
        <v>#REF!</v>
      </c>
    </row>
    <row r="17" spans="1:7" ht="21.75" hidden="1" customHeight="1" x14ac:dyDescent="0.25">
      <c r="A17" s="17">
        <v>8</v>
      </c>
      <c r="B17" s="18" t="s">
        <v>33</v>
      </c>
      <c r="C17" s="37">
        <f>SUM(C18:C23)</f>
        <v>13630</v>
      </c>
      <c r="D17" s="37"/>
      <c r="E17" s="37">
        <f>SUM(E18:E23)</f>
        <v>3360</v>
      </c>
      <c r="F17" s="38">
        <f>E17/C17</f>
        <v>0.24651504035216434</v>
      </c>
      <c r="G17" s="38" t="e">
        <f>E17/#REF!</f>
        <v>#REF!</v>
      </c>
    </row>
    <row r="18" spans="1:7" ht="21.75" hidden="1" customHeight="1" x14ac:dyDescent="0.25">
      <c r="A18" s="17" t="s">
        <v>34</v>
      </c>
      <c r="B18" s="18" t="s">
        <v>35</v>
      </c>
      <c r="C18" s="37"/>
      <c r="D18" s="37"/>
      <c r="E18" s="37"/>
      <c r="F18" s="38"/>
      <c r="G18" s="38"/>
    </row>
    <row r="19" spans="1:7" ht="21.75" hidden="1" customHeight="1" x14ac:dyDescent="0.25">
      <c r="A19" s="17" t="s">
        <v>34</v>
      </c>
      <c r="B19" s="18" t="s">
        <v>36</v>
      </c>
      <c r="C19" s="37">
        <v>50</v>
      </c>
      <c r="D19" s="37"/>
      <c r="E19" s="37">
        <v>10</v>
      </c>
      <c r="F19" s="38">
        <f>E19/C19</f>
        <v>0.2</v>
      </c>
      <c r="G19" s="38" t="e">
        <f>E19/#REF!</f>
        <v>#REF!</v>
      </c>
    </row>
    <row r="20" spans="1:7" ht="21.75" hidden="1" customHeight="1" x14ac:dyDescent="0.25">
      <c r="A20" s="17" t="s">
        <v>34</v>
      </c>
      <c r="B20" s="18" t="s">
        <v>37</v>
      </c>
      <c r="C20" s="37">
        <v>13400</v>
      </c>
      <c r="D20" s="37"/>
      <c r="E20" s="37">
        <v>3350</v>
      </c>
      <c r="F20" s="38">
        <f>E20/C20</f>
        <v>0.25</v>
      </c>
      <c r="G20" s="38" t="e">
        <f>E20/#REF!</f>
        <v>#REF!</v>
      </c>
    </row>
    <row r="21" spans="1:7" ht="21.75" hidden="1" customHeight="1" x14ac:dyDescent="0.25">
      <c r="A21" s="17" t="s">
        <v>34</v>
      </c>
      <c r="B21" s="18" t="s">
        <v>38</v>
      </c>
      <c r="C21" s="37"/>
      <c r="D21" s="37"/>
      <c r="E21" s="37"/>
      <c r="F21" s="35"/>
      <c r="G21" s="35"/>
    </row>
    <row r="22" spans="1:7" ht="34.5" hidden="1" customHeight="1" x14ac:dyDescent="0.25">
      <c r="A22" s="17" t="s">
        <v>34</v>
      </c>
      <c r="B22" s="18" t="s">
        <v>39</v>
      </c>
      <c r="C22" s="37"/>
      <c r="D22" s="37"/>
      <c r="E22" s="37"/>
      <c r="F22" s="35"/>
      <c r="G22" s="35"/>
    </row>
    <row r="23" spans="1:7" ht="21.75" hidden="1" customHeight="1" x14ac:dyDescent="0.25">
      <c r="A23" s="17" t="s">
        <v>34</v>
      </c>
      <c r="B23" s="18" t="s">
        <v>66</v>
      </c>
      <c r="C23" s="37">
        <v>180</v>
      </c>
      <c r="D23" s="37"/>
      <c r="E23" s="37"/>
      <c r="F23" s="35"/>
      <c r="G23" s="35"/>
    </row>
    <row r="24" spans="1:7" ht="21.75" hidden="1" customHeight="1" x14ac:dyDescent="0.25">
      <c r="A24" s="17">
        <v>9</v>
      </c>
      <c r="B24" s="18" t="s">
        <v>40</v>
      </c>
      <c r="C24" s="37"/>
      <c r="D24" s="37"/>
      <c r="E24" s="37"/>
      <c r="F24" s="35"/>
      <c r="G24" s="35"/>
    </row>
    <row r="25" spans="1:7" ht="21.75" hidden="1" customHeight="1" x14ac:dyDescent="0.25">
      <c r="A25" s="17">
        <v>10</v>
      </c>
      <c r="B25" s="18" t="s">
        <v>41</v>
      </c>
      <c r="C25" s="37">
        <f>C26+C27</f>
        <v>2000</v>
      </c>
      <c r="D25" s="37"/>
      <c r="E25" s="37">
        <f>E26+E27</f>
        <v>711</v>
      </c>
      <c r="F25" s="38">
        <f>E25/C25</f>
        <v>0.35549999999999998</v>
      </c>
      <c r="G25" s="38" t="e">
        <f>E25/#REF!</f>
        <v>#REF!</v>
      </c>
    </row>
    <row r="26" spans="1:7" ht="21.75" hidden="1" customHeight="1" x14ac:dyDescent="0.25">
      <c r="A26" s="17" t="s">
        <v>34</v>
      </c>
      <c r="B26" s="18" t="s">
        <v>67</v>
      </c>
      <c r="C26" s="37">
        <v>1500</v>
      </c>
      <c r="D26" s="37"/>
      <c r="E26" s="37">
        <v>400</v>
      </c>
      <c r="F26" s="38">
        <f>E26/C26</f>
        <v>0.26666666666666666</v>
      </c>
      <c r="G26" s="38" t="e">
        <f>E26/#REF!</f>
        <v>#REF!</v>
      </c>
    </row>
    <row r="27" spans="1:7" ht="21.75" hidden="1" customHeight="1" x14ac:dyDescent="0.25">
      <c r="A27" s="17" t="s">
        <v>34</v>
      </c>
      <c r="B27" s="18" t="s">
        <v>68</v>
      </c>
      <c r="C27" s="37">
        <v>500</v>
      </c>
      <c r="D27" s="37"/>
      <c r="E27" s="37">
        <f>11+300</f>
        <v>311</v>
      </c>
      <c r="F27" s="38">
        <f>E27/C27</f>
        <v>0.622</v>
      </c>
      <c r="G27" s="38" t="e">
        <f>E27/#REF!</f>
        <v>#REF!</v>
      </c>
    </row>
    <row r="28" spans="1:7" ht="33" hidden="1" customHeight="1" x14ac:dyDescent="0.25">
      <c r="A28" s="17">
        <v>11</v>
      </c>
      <c r="B28" s="18" t="s">
        <v>42</v>
      </c>
      <c r="C28" s="37">
        <v>150</v>
      </c>
      <c r="D28" s="37"/>
      <c r="E28" s="37"/>
      <c r="F28" s="35"/>
      <c r="G28" s="35"/>
    </row>
    <row r="29" spans="1:7" ht="21.75" hidden="1" customHeight="1" x14ac:dyDescent="0.25">
      <c r="A29" s="14" t="s">
        <v>15</v>
      </c>
      <c r="B29" s="15" t="s">
        <v>14</v>
      </c>
      <c r="C29" s="37"/>
      <c r="D29" s="37"/>
      <c r="E29" s="37"/>
      <c r="F29" s="35"/>
      <c r="G29" s="35"/>
    </row>
    <row r="30" spans="1:7" ht="41.25" hidden="1" customHeight="1" x14ac:dyDescent="0.25">
      <c r="A30" s="14" t="s">
        <v>9</v>
      </c>
      <c r="B30" s="15" t="s">
        <v>43</v>
      </c>
      <c r="C30" s="36">
        <f>C31+C32</f>
        <v>517691</v>
      </c>
      <c r="D30" s="36"/>
      <c r="E30" s="36">
        <f>E31+E32</f>
        <v>273182.90000000002</v>
      </c>
      <c r="F30" s="35">
        <f>E30/C30</f>
        <v>0.52769489908072575</v>
      </c>
      <c r="G30" s="35" t="e">
        <f>E30/#REF!</f>
        <v>#REF!</v>
      </c>
    </row>
    <row r="31" spans="1:7" ht="21.75" hidden="1" customHeight="1" x14ac:dyDescent="0.25">
      <c r="A31" s="17">
        <v>1</v>
      </c>
      <c r="B31" s="18" t="s">
        <v>44</v>
      </c>
      <c r="C31" s="37">
        <v>42180</v>
      </c>
      <c r="D31" s="37"/>
      <c r="E31" s="37">
        <v>13285</v>
      </c>
      <c r="F31" s="38">
        <f>E31/C31</f>
        <v>0.31495969653864392</v>
      </c>
      <c r="G31" s="38" t="e">
        <f>E31/#REF!</f>
        <v>#REF!</v>
      </c>
    </row>
    <row r="32" spans="1:7" ht="37.5" hidden="1" customHeight="1" x14ac:dyDescent="0.25">
      <c r="A32" s="39">
        <v>2</v>
      </c>
      <c r="B32" s="40" t="s">
        <v>45</v>
      </c>
      <c r="C32" s="41">
        <v>475511</v>
      </c>
      <c r="D32" s="41"/>
      <c r="E32" s="41">
        <v>259897.9</v>
      </c>
      <c r="F32" s="42">
        <f>E32/C32</f>
        <v>0.54656548428953278</v>
      </c>
      <c r="G32" s="42" t="e">
        <f>E32/#REF!</f>
        <v>#REF!</v>
      </c>
    </row>
    <row r="33" spans="1:10" ht="26.25" hidden="1" customHeight="1" x14ac:dyDescent="0.25">
      <c r="A33" s="43"/>
      <c r="B33" s="44"/>
      <c r="C33" s="45"/>
      <c r="D33" s="45"/>
      <c r="E33" s="45"/>
      <c r="F33" s="46"/>
      <c r="G33" s="46"/>
    </row>
    <row r="34" spans="1:10" ht="26.25" hidden="1" customHeight="1" x14ac:dyDescent="0.25">
      <c r="A34" s="43"/>
      <c r="B34" s="44"/>
      <c r="C34" s="45"/>
      <c r="D34" s="45"/>
      <c r="E34" s="45"/>
      <c r="F34" s="46"/>
      <c r="G34" s="46"/>
    </row>
    <row r="35" spans="1:10" ht="26.25" hidden="1" customHeight="1" x14ac:dyDescent="0.25">
      <c r="A35" s="43"/>
      <c r="B35" s="44"/>
      <c r="C35" s="45"/>
      <c r="D35" s="45"/>
      <c r="E35" s="45"/>
      <c r="F35" s="46"/>
      <c r="G35" s="46"/>
    </row>
    <row r="36" spans="1:10" ht="26.25" hidden="1" customHeight="1" x14ac:dyDescent="0.25">
      <c r="A36" s="43"/>
      <c r="B36" s="44"/>
      <c r="C36" s="45"/>
      <c r="D36" s="45"/>
      <c r="E36" s="45"/>
      <c r="F36" s="46"/>
      <c r="G36" s="46"/>
    </row>
    <row r="37" spans="1:10" ht="26.25" hidden="1" customHeight="1" x14ac:dyDescent="0.25">
      <c r="A37" s="43"/>
      <c r="B37" s="44"/>
      <c r="C37" s="45"/>
      <c r="D37" s="45"/>
      <c r="E37" s="45"/>
      <c r="F37" s="46"/>
      <c r="G37" s="46"/>
    </row>
    <row r="38" spans="1:10" ht="20.25" customHeight="1" x14ac:dyDescent="0.25">
      <c r="A38" s="92"/>
      <c r="B38" s="92"/>
      <c r="C38" s="94" t="s">
        <v>79</v>
      </c>
      <c r="D38" s="94"/>
      <c r="E38" s="94"/>
      <c r="F38" s="94"/>
      <c r="G38" s="94"/>
    </row>
    <row r="39" spans="1:10" ht="21.75" customHeight="1" x14ac:dyDescent="0.25">
      <c r="A39" s="93" t="s">
        <v>116</v>
      </c>
      <c r="B39" s="93"/>
      <c r="C39" s="93"/>
      <c r="D39" s="93"/>
      <c r="E39" s="93"/>
      <c r="F39" s="93"/>
      <c r="G39" s="93"/>
    </row>
    <row r="40" spans="1:10" ht="18.75" customHeight="1" x14ac:dyDescent="0.25">
      <c r="A40" s="99" t="str">
        <f>'Bieu 01'!A32:G32</f>
        <v xml:space="preserve"> (Kèm theo Báo cáo số            /BC-UBND ngày 28/5/2024 của UBND huyện Tuần Giáo)</v>
      </c>
      <c r="B40" s="99"/>
      <c r="C40" s="99"/>
      <c r="D40" s="99"/>
      <c r="E40" s="99"/>
      <c r="F40" s="99"/>
      <c r="G40" s="99"/>
    </row>
    <row r="41" spans="1:10" ht="22.5" customHeight="1" x14ac:dyDescent="0.25">
      <c r="A41" s="33"/>
      <c r="B41" s="6"/>
      <c r="C41" s="6"/>
      <c r="D41" s="105" t="s">
        <v>1</v>
      </c>
      <c r="E41" s="105"/>
      <c r="F41" s="105"/>
      <c r="G41" s="105"/>
    </row>
    <row r="42" spans="1:10" s="6" customFormat="1" ht="37.5" customHeight="1" x14ac:dyDescent="0.25">
      <c r="A42" s="104" t="s">
        <v>2</v>
      </c>
      <c r="B42" s="104" t="s">
        <v>3</v>
      </c>
      <c r="C42" s="104" t="s">
        <v>6</v>
      </c>
      <c r="D42" s="104" t="s">
        <v>114</v>
      </c>
      <c r="E42" s="104" t="s">
        <v>115</v>
      </c>
      <c r="F42" s="104" t="s">
        <v>5</v>
      </c>
      <c r="G42" s="104"/>
    </row>
    <row r="43" spans="1:10" s="6" customFormat="1" ht="40.5" customHeight="1" x14ac:dyDescent="0.25">
      <c r="A43" s="104"/>
      <c r="B43" s="104"/>
      <c r="C43" s="104"/>
      <c r="D43" s="104"/>
      <c r="E43" s="104"/>
      <c r="F43" s="77" t="s">
        <v>6</v>
      </c>
      <c r="G43" s="77" t="s">
        <v>7</v>
      </c>
    </row>
    <row r="44" spans="1:10" s="27" customFormat="1" ht="18.75" customHeight="1" x14ac:dyDescent="0.25">
      <c r="A44" s="76" t="s">
        <v>8</v>
      </c>
      <c r="B44" s="76" t="s">
        <v>9</v>
      </c>
      <c r="C44" s="76">
        <v>1</v>
      </c>
      <c r="D44" s="76">
        <v>2</v>
      </c>
      <c r="E44" s="76">
        <v>3</v>
      </c>
      <c r="F44" s="76" t="s">
        <v>83</v>
      </c>
      <c r="G44" s="76" t="s">
        <v>84</v>
      </c>
    </row>
    <row r="45" spans="1:10" s="6" customFormat="1" ht="22.5" customHeight="1" x14ac:dyDescent="0.25">
      <c r="A45" s="77" t="s">
        <v>8</v>
      </c>
      <c r="B45" s="78" t="s">
        <v>89</v>
      </c>
      <c r="C45" s="85">
        <f>C46+C47+C53+C56+C52+C59+C54+C58+C57+C64+C67</f>
        <v>55000</v>
      </c>
      <c r="D45" s="85">
        <f>D46+D47+D53+D56+D52+D59+D54+D58+D57+D64+D67</f>
        <v>25034</v>
      </c>
      <c r="E45" s="85">
        <f>E46+E47+E53+E56+E52+E59+E54+E58+E57+E64+E67</f>
        <v>21600</v>
      </c>
      <c r="F45" s="86">
        <f>E45/C45</f>
        <v>0.3927272727272727</v>
      </c>
      <c r="G45" s="86">
        <f t="shared" ref="G45:G53" si="0">E45/D45</f>
        <v>0.86282655588399781</v>
      </c>
      <c r="H45" s="47">
        <f>G45-100%</f>
        <v>-0.13717344411600219</v>
      </c>
    </row>
    <row r="46" spans="1:10" s="6" customFormat="1" ht="22.5" customHeight="1" x14ac:dyDescent="0.25">
      <c r="A46" s="81">
        <v>1</v>
      </c>
      <c r="B46" s="82" t="s">
        <v>26</v>
      </c>
      <c r="C46" s="87">
        <v>1000</v>
      </c>
      <c r="D46" s="87">
        <v>607</v>
      </c>
      <c r="E46" s="87">
        <v>470</v>
      </c>
      <c r="F46" s="88">
        <f t="shared" ref="F46:F53" si="1">E46/C46</f>
        <v>0.47</v>
      </c>
      <c r="G46" s="88">
        <f t="shared" si="0"/>
        <v>0.77429983525535417</v>
      </c>
      <c r="H46" s="47">
        <f t="shared" ref="H46:H74" si="2">G46-100%</f>
        <v>-0.22570016474464583</v>
      </c>
    </row>
    <row r="47" spans="1:10" s="6" customFormat="1" ht="22.5" customHeight="1" x14ac:dyDescent="0.25">
      <c r="A47" s="81">
        <v>2</v>
      </c>
      <c r="B47" s="82" t="s">
        <v>28</v>
      </c>
      <c r="C47" s="87">
        <f>+C48+C50+C51+C49</f>
        <v>20300</v>
      </c>
      <c r="D47" s="87">
        <f>+D48+D50+D51+D49</f>
        <v>5305</v>
      </c>
      <c r="E47" s="87">
        <f>+E48+E50+E51+E49</f>
        <v>7665</v>
      </c>
      <c r="F47" s="88">
        <f t="shared" si="1"/>
        <v>0.3775862068965517</v>
      </c>
      <c r="G47" s="88">
        <f t="shared" si="0"/>
        <v>1.4448633364750236</v>
      </c>
      <c r="H47" s="47">
        <f t="shared" si="2"/>
        <v>0.44486333647502363</v>
      </c>
    </row>
    <row r="48" spans="1:10" s="6" customFormat="1" ht="22.5" customHeight="1" x14ac:dyDescent="0.25">
      <c r="A48" s="81"/>
      <c r="B48" s="82" t="s">
        <v>111</v>
      </c>
      <c r="C48" s="87">
        <v>7200</v>
      </c>
      <c r="D48" s="87">
        <v>2358</v>
      </c>
      <c r="E48" s="87">
        <v>4930</v>
      </c>
      <c r="F48" s="88">
        <f t="shared" si="1"/>
        <v>0.68472222222222223</v>
      </c>
      <c r="G48" s="88">
        <f t="shared" si="0"/>
        <v>2.0907548770144189</v>
      </c>
      <c r="H48" s="47">
        <f>G48-100%</f>
        <v>1.0907548770144189</v>
      </c>
      <c r="I48" s="5"/>
      <c r="J48" s="50"/>
    </row>
    <row r="49" spans="1:10" s="6" customFormat="1" ht="22.5" customHeight="1" x14ac:dyDescent="0.25">
      <c r="A49" s="81"/>
      <c r="B49" s="82" t="s">
        <v>136</v>
      </c>
      <c r="C49" s="87"/>
      <c r="D49" s="87">
        <v>3</v>
      </c>
      <c r="E49" s="87">
        <v>5</v>
      </c>
      <c r="F49" s="88"/>
      <c r="G49" s="88">
        <f>E49/D49</f>
        <v>1.6666666666666667</v>
      </c>
      <c r="H49" s="47">
        <f>G49-100%</f>
        <v>0.66666666666666674</v>
      </c>
      <c r="I49" s="5"/>
      <c r="J49" s="50"/>
    </row>
    <row r="50" spans="1:10" s="6" customFormat="1" ht="22.5" customHeight="1" x14ac:dyDescent="0.25">
      <c r="A50" s="81"/>
      <c r="B50" s="82" t="s">
        <v>104</v>
      </c>
      <c r="C50" s="87">
        <v>1200</v>
      </c>
      <c r="D50" s="87">
        <v>449</v>
      </c>
      <c r="E50" s="87">
        <v>700</v>
      </c>
      <c r="F50" s="88">
        <f t="shared" si="1"/>
        <v>0.58333333333333337</v>
      </c>
      <c r="G50" s="88">
        <f t="shared" si="0"/>
        <v>1.5590200445434299</v>
      </c>
      <c r="H50" s="47">
        <f t="shared" si="2"/>
        <v>0.55902004454342991</v>
      </c>
      <c r="I50" s="5"/>
      <c r="J50" s="50"/>
    </row>
    <row r="51" spans="1:10" s="6" customFormat="1" ht="22.5" customHeight="1" x14ac:dyDescent="0.25">
      <c r="A51" s="81"/>
      <c r="B51" s="82" t="s">
        <v>105</v>
      </c>
      <c r="C51" s="87">
        <v>11900</v>
      </c>
      <c r="D51" s="87">
        <v>2495</v>
      </c>
      <c r="E51" s="87">
        <v>2030</v>
      </c>
      <c r="F51" s="88">
        <f t="shared" si="1"/>
        <v>0.17058823529411765</v>
      </c>
      <c r="G51" s="88">
        <f t="shared" si="0"/>
        <v>0.81362725450901807</v>
      </c>
      <c r="H51" s="47">
        <f>G51-100%</f>
        <v>-0.18637274549098193</v>
      </c>
      <c r="I51" s="5"/>
      <c r="J51" s="50"/>
    </row>
    <row r="52" spans="1:10" s="6" customFormat="1" ht="22.5" customHeight="1" x14ac:dyDescent="0.25">
      <c r="A52" s="81">
        <v>3</v>
      </c>
      <c r="B52" s="82" t="s">
        <v>29</v>
      </c>
      <c r="C52" s="87">
        <v>2450</v>
      </c>
      <c r="D52" s="87">
        <v>1070</v>
      </c>
      <c r="E52" s="87">
        <v>1250</v>
      </c>
      <c r="F52" s="88">
        <f>E52/C52</f>
        <v>0.51020408163265307</v>
      </c>
      <c r="G52" s="88">
        <f>E52/D52</f>
        <v>1.1682242990654206</v>
      </c>
      <c r="H52" s="47">
        <f t="shared" si="2"/>
        <v>0.16822429906542058</v>
      </c>
    </row>
    <row r="53" spans="1:10" s="6" customFormat="1" ht="22.5" customHeight="1" x14ac:dyDescent="0.25">
      <c r="A53" s="81">
        <v>4</v>
      </c>
      <c r="B53" s="82" t="s">
        <v>31</v>
      </c>
      <c r="C53" s="87">
        <v>6200</v>
      </c>
      <c r="D53" s="87">
        <v>3597</v>
      </c>
      <c r="E53" s="87">
        <v>4300</v>
      </c>
      <c r="F53" s="88">
        <f t="shared" si="1"/>
        <v>0.69354838709677424</v>
      </c>
      <c r="G53" s="88">
        <f t="shared" si="0"/>
        <v>1.1954406449819295</v>
      </c>
      <c r="H53" s="47">
        <f t="shared" si="2"/>
        <v>0.19544064498192948</v>
      </c>
    </row>
    <row r="54" spans="1:10" s="6" customFormat="1" ht="22.5" customHeight="1" x14ac:dyDescent="0.25">
      <c r="A54" s="81">
        <v>5</v>
      </c>
      <c r="B54" s="82" t="s">
        <v>32</v>
      </c>
      <c r="C54" s="87">
        <v>1600</v>
      </c>
      <c r="D54" s="87">
        <v>916</v>
      </c>
      <c r="E54" s="87">
        <v>900</v>
      </c>
      <c r="F54" s="88">
        <f>E54/C54</f>
        <v>0.5625</v>
      </c>
      <c r="G54" s="88">
        <f>E54/D54</f>
        <v>0.98253275109170302</v>
      </c>
      <c r="H54" s="47">
        <f t="shared" si="2"/>
        <v>-1.7467248908296984E-2</v>
      </c>
    </row>
    <row r="55" spans="1:10" s="6" customFormat="1" ht="22.5" customHeight="1" x14ac:dyDescent="0.25">
      <c r="A55" s="81">
        <v>6</v>
      </c>
      <c r="B55" s="82" t="s">
        <v>33</v>
      </c>
      <c r="C55" s="87">
        <f>+C56+C58+C57</f>
        <v>17650</v>
      </c>
      <c r="D55" s="87">
        <f>+D56+D58+D57</f>
        <v>10408</v>
      </c>
      <c r="E55" s="87">
        <f>+E56+E58+E57</f>
        <v>3165</v>
      </c>
      <c r="F55" s="88">
        <f>E55/C55</f>
        <v>0.17932011331444758</v>
      </c>
      <c r="G55" s="88">
        <f>E55/D55</f>
        <v>0.30409300538047657</v>
      </c>
      <c r="H55" s="47">
        <f t="shared" si="2"/>
        <v>-0.69590699461952343</v>
      </c>
    </row>
    <row r="56" spans="1:10" s="6" customFormat="1" ht="22.5" customHeight="1" x14ac:dyDescent="0.25">
      <c r="A56" s="81"/>
      <c r="B56" s="82" t="s">
        <v>129</v>
      </c>
      <c r="C56" s="87">
        <v>150</v>
      </c>
      <c r="D56" s="87">
        <v>65</v>
      </c>
      <c r="E56" s="87">
        <v>65</v>
      </c>
      <c r="F56" s="88">
        <f t="shared" ref="F56:F67" si="3">E56/C56</f>
        <v>0.43333333333333335</v>
      </c>
      <c r="G56" s="88">
        <f t="shared" ref="G56:G67" si="4">E56/D56</f>
        <v>1</v>
      </c>
      <c r="H56" s="47">
        <f t="shared" si="2"/>
        <v>0</v>
      </c>
    </row>
    <row r="57" spans="1:10" s="6" customFormat="1" ht="22.5" customHeight="1" x14ac:dyDescent="0.25">
      <c r="A57" s="81"/>
      <c r="B57" s="82" t="s">
        <v>131</v>
      </c>
      <c r="C57" s="87">
        <v>3500</v>
      </c>
      <c r="D57" s="87">
        <v>2427</v>
      </c>
      <c r="E57" s="87">
        <v>2000</v>
      </c>
      <c r="F57" s="88">
        <f>E57/C57</f>
        <v>0.5714285714285714</v>
      </c>
      <c r="G57" s="88">
        <f>E57/D57</f>
        <v>0.82406262875978575</v>
      </c>
      <c r="H57" s="47">
        <f>G57-100%</f>
        <v>-0.17593737124021425</v>
      </c>
    </row>
    <row r="58" spans="1:10" s="6" customFormat="1" ht="22.5" customHeight="1" x14ac:dyDescent="0.25">
      <c r="A58" s="81"/>
      <c r="B58" s="82" t="s">
        <v>130</v>
      </c>
      <c r="C58" s="87">
        <v>14000</v>
      </c>
      <c r="D58" s="87">
        <v>7916</v>
      </c>
      <c r="E58" s="87">
        <v>1100</v>
      </c>
      <c r="F58" s="88">
        <f t="shared" si="3"/>
        <v>7.857142857142857E-2</v>
      </c>
      <c r="G58" s="88">
        <f t="shared" si="4"/>
        <v>0.13895907023749368</v>
      </c>
      <c r="H58" s="47">
        <f t="shared" si="2"/>
        <v>-0.86104092976250635</v>
      </c>
    </row>
    <row r="59" spans="1:10" s="6" customFormat="1" ht="37.5" customHeight="1" x14ac:dyDescent="0.25">
      <c r="A59" s="81">
        <v>7</v>
      </c>
      <c r="B59" s="82" t="s">
        <v>110</v>
      </c>
      <c r="C59" s="87">
        <f>+C60+C63</f>
        <v>2700</v>
      </c>
      <c r="D59" s="87">
        <v>1600</v>
      </c>
      <c r="E59" s="87">
        <v>2000</v>
      </c>
      <c r="F59" s="88">
        <f>E59/C59</f>
        <v>0.7407407407407407</v>
      </c>
      <c r="G59" s="88">
        <f>E59/D59</f>
        <v>1.25</v>
      </c>
      <c r="H59" s="47">
        <f t="shared" si="2"/>
        <v>0.25</v>
      </c>
    </row>
    <row r="60" spans="1:10" s="6" customFormat="1" ht="22.5" hidden="1" customHeight="1" x14ac:dyDescent="0.25">
      <c r="A60" s="81"/>
      <c r="B60" s="82" t="s">
        <v>132</v>
      </c>
      <c r="C60" s="87">
        <f>+C61+C62</f>
        <v>2600</v>
      </c>
      <c r="D60" s="87">
        <f>+D61+D62</f>
        <v>0</v>
      </c>
      <c r="E60" s="87">
        <f>+E61+E62</f>
        <v>0</v>
      </c>
      <c r="F60" s="88">
        <f>E60/C60</f>
        <v>0</v>
      </c>
      <c r="G60" s="88" t="e">
        <f>E60/D60</f>
        <v>#DIV/0!</v>
      </c>
      <c r="H60" s="47" t="e">
        <f t="shared" si="2"/>
        <v>#DIV/0!</v>
      </c>
    </row>
    <row r="61" spans="1:10" s="6" customFormat="1" ht="22.5" hidden="1" customHeight="1" x14ac:dyDescent="0.25">
      <c r="A61" s="81"/>
      <c r="B61" s="82" t="s">
        <v>133</v>
      </c>
      <c r="C61" s="87">
        <v>1820</v>
      </c>
      <c r="D61" s="87"/>
      <c r="E61" s="87"/>
      <c r="F61" s="88">
        <f>E61/C61</f>
        <v>0</v>
      </c>
      <c r="G61" s="88" t="e">
        <f>E61/D61</f>
        <v>#DIV/0!</v>
      </c>
      <c r="H61" s="47" t="e">
        <f t="shared" si="2"/>
        <v>#DIV/0!</v>
      </c>
    </row>
    <row r="62" spans="1:10" s="6" customFormat="1" ht="22.5" hidden="1" customHeight="1" x14ac:dyDescent="0.25">
      <c r="A62" s="81"/>
      <c r="B62" s="82" t="s">
        <v>134</v>
      </c>
      <c r="C62" s="87">
        <v>780</v>
      </c>
      <c r="D62" s="87"/>
      <c r="E62" s="87"/>
      <c r="F62" s="88">
        <f>E62/C62</f>
        <v>0</v>
      </c>
      <c r="G62" s="88" t="e">
        <f>E62/D62</f>
        <v>#DIV/0!</v>
      </c>
      <c r="H62" s="47" t="e">
        <f t="shared" si="2"/>
        <v>#DIV/0!</v>
      </c>
    </row>
    <row r="63" spans="1:10" s="6" customFormat="1" ht="22.5" hidden="1" customHeight="1" x14ac:dyDescent="0.25">
      <c r="A63" s="81"/>
      <c r="B63" s="82" t="s">
        <v>135</v>
      </c>
      <c r="C63" s="87">
        <v>100</v>
      </c>
      <c r="D63" s="87"/>
      <c r="E63" s="87"/>
      <c r="F63" s="88">
        <f>E63/C63</f>
        <v>0</v>
      </c>
      <c r="G63" s="88" t="e">
        <f>E63/D63</f>
        <v>#DIV/0!</v>
      </c>
      <c r="H63" s="47" t="e">
        <f t="shared" si="2"/>
        <v>#DIV/0!</v>
      </c>
    </row>
    <row r="64" spans="1:10" s="6" customFormat="1" ht="22.5" customHeight="1" x14ac:dyDescent="0.25">
      <c r="A64" s="81">
        <v>8</v>
      </c>
      <c r="B64" s="82" t="s">
        <v>41</v>
      </c>
      <c r="C64" s="87">
        <f>+C65+C66</f>
        <v>3000</v>
      </c>
      <c r="D64" s="87">
        <f>+D65+D66</f>
        <v>1514</v>
      </c>
      <c r="E64" s="87">
        <f>+E65+E66</f>
        <v>1800</v>
      </c>
      <c r="F64" s="88">
        <f t="shared" si="3"/>
        <v>0.6</v>
      </c>
      <c r="G64" s="88">
        <f t="shared" si="4"/>
        <v>1.1889035667107002</v>
      </c>
      <c r="H64" s="47">
        <f t="shared" si="2"/>
        <v>0.18890356671070019</v>
      </c>
    </row>
    <row r="65" spans="1:12" s="6" customFormat="1" ht="22.5" customHeight="1" x14ac:dyDescent="0.25">
      <c r="A65" s="81"/>
      <c r="B65" s="82" t="s">
        <v>127</v>
      </c>
      <c r="C65" s="87">
        <v>2180</v>
      </c>
      <c r="D65" s="87">
        <v>1164</v>
      </c>
      <c r="E65" s="87">
        <v>1663</v>
      </c>
      <c r="F65" s="88">
        <f t="shared" si="3"/>
        <v>0.76284403669724765</v>
      </c>
      <c r="G65" s="88">
        <f t="shared" si="4"/>
        <v>1.4286941580756014</v>
      </c>
      <c r="H65" s="47">
        <f t="shared" si="2"/>
        <v>0.42869415807560141</v>
      </c>
    </row>
    <row r="66" spans="1:12" s="6" customFormat="1" ht="22.5" customHeight="1" x14ac:dyDescent="0.25">
      <c r="A66" s="89"/>
      <c r="B66" s="82" t="s">
        <v>128</v>
      </c>
      <c r="C66" s="87">
        <v>820</v>
      </c>
      <c r="D66" s="87">
        <v>350</v>
      </c>
      <c r="E66" s="87">
        <v>137</v>
      </c>
      <c r="F66" s="88">
        <f t="shared" si="3"/>
        <v>0.16707317073170733</v>
      </c>
      <c r="G66" s="88">
        <f t="shared" si="4"/>
        <v>0.3914285714285714</v>
      </c>
      <c r="H66" s="47">
        <f t="shared" si="2"/>
        <v>-0.60857142857142854</v>
      </c>
    </row>
    <row r="67" spans="1:12" s="6" customFormat="1" ht="37.5" customHeight="1" x14ac:dyDescent="0.25">
      <c r="A67" s="81">
        <v>9</v>
      </c>
      <c r="B67" s="82" t="s">
        <v>93</v>
      </c>
      <c r="C67" s="87">
        <v>100</v>
      </c>
      <c r="D67" s="87">
        <v>17</v>
      </c>
      <c r="E67" s="87">
        <v>50</v>
      </c>
      <c r="F67" s="88">
        <f t="shared" si="3"/>
        <v>0.5</v>
      </c>
      <c r="G67" s="88">
        <f t="shared" si="4"/>
        <v>2.9411764705882355</v>
      </c>
      <c r="H67" s="47">
        <f t="shared" si="2"/>
        <v>1.9411764705882355</v>
      </c>
    </row>
    <row r="68" spans="1:12" s="6" customFormat="1" ht="22.5" customHeight="1" x14ac:dyDescent="0.25">
      <c r="A68" s="77" t="s">
        <v>9</v>
      </c>
      <c r="B68" s="78" t="s">
        <v>85</v>
      </c>
      <c r="C68" s="85">
        <f>C69+C70+C73+C74</f>
        <v>1101150</v>
      </c>
      <c r="D68" s="85">
        <f>D69+D70+D73+D74</f>
        <v>400984</v>
      </c>
      <c r="E68" s="85">
        <f>E69+E70+E73+E74</f>
        <v>530626</v>
      </c>
      <c r="F68" s="86">
        <f t="shared" ref="F68:F74" si="5">E68/C68</f>
        <v>0.48188348544703263</v>
      </c>
      <c r="G68" s="86">
        <f t="shared" ref="G68:G74" si="6">E68/D68</f>
        <v>1.3233096582407278</v>
      </c>
      <c r="H68" s="47">
        <f t="shared" si="2"/>
        <v>0.32330965824072777</v>
      </c>
    </row>
    <row r="69" spans="1:12" s="30" customFormat="1" ht="22.5" customHeight="1" x14ac:dyDescent="0.25">
      <c r="A69" s="77" t="s">
        <v>11</v>
      </c>
      <c r="B69" s="78" t="s">
        <v>81</v>
      </c>
      <c r="C69" s="85">
        <v>51000</v>
      </c>
      <c r="D69" s="85">
        <v>22767</v>
      </c>
      <c r="E69" s="85">
        <v>19440</v>
      </c>
      <c r="F69" s="86">
        <f t="shared" si="5"/>
        <v>0.38117647058823528</v>
      </c>
      <c r="G69" s="86">
        <f t="shared" si="6"/>
        <v>0.85386743971537749</v>
      </c>
      <c r="H69" s="47">
        <f t="shared" si="2"/>
        <v>-0.14613256028462251</v>
      </c>
      <c r="J69" s="62"/>
      <c r="K69" s="68"/>
      <c r="L69" s="62"/>
    </row>
    <row r="70" spans="1:12" s="30" customFormat="1" ht="22.5" customHeight="1" x14ac:dyDescent="0.25">
      <c r="A70" s="77" t="s">
        <v>15</v>
      </c>
      <c r="B70" s="78" t="s">
        <v>82</v>
      </c>
      <c r="C70" s="85">
        <f>C71+C72</f>
        <v>1050150</v>
      </c>
      <c r="D70" s="85">
        <f>D71+D72</f>
        <v>378217</v>
      </c>
      <c r="E70" s="85">
        <f>E71+E72</f>
        <v>511186</v>
      </c>
      <c r="F70" s="86">
        <f t="shared" si="5"/>
        <v>0.48677427034233206</v>
      </c>
      <c r="G70" s="86">
        <f t="shared" si="6"/>
        <v>1.3515680151870486</v>
      </c>
      <c r="H70" s="47">
        <f t="shared" si="2"/>
        <v>0.35156801518704861</v>
      </c>
      <c r="K70" s="6"/>
    </row>
    <row r="71" spans="1:12" s="6" customFormat="1" ht="22.5" customHeight="1" x14ac:dyDescent="0.25">
      <c r="A71" s="81">
        <v>1</v>
      </c>
      <c r="B71" s="82" t="s">
        <v>102</v>
      </c>
      <c r="C71" s="87">
        <v>778482</v>
      </c>
      <c r="D71" s="87">
        <v>342000</v>
      </c>
      <c r="E71" s="87">
        <v>389238</v>
      </c>
      <c r="F71" s="88">
        <f t="shared" si="5"/>
        <v>0.49999614634635098</v>
      </c>
      <c r="G71" s="88">
        <f t="shared" si="6"/>
        <v>1.1381228070175438</v>
      </c>
      <c r="H71" s="47">
        <f t="shared" si="2"/>
        <v>0.13812280701754376</v>
      </c>
    </row>
    <row r="72" spans="1:12" s="6" customFormat="1" ht="22.5" customHeight="1" x14ac:dyDescent="0.25">
      <c r="A72" s="81">
        <v>2</v>
      </c>
      <c r="B72" s="82" t="s">
        <v>103</v>
      </c>
      <c r="C72" s="87">
        <v>271668</v>
      </c>
      <c r="D72" s="87">
        <v>36217</v>
      </c>
      <c r="E72" s="87">
        <v>121948</v>
      </c>
      <c r="F72" s="88">
        <f t="shared" si="5"/>
        <v>0.44888614043612057</v>
      </c>
      <c r="G72" s="88">
        <f t="shared" si="6"/>
        <v>3.3671480244084271</v>
      </c>
      <c r="H72" s="47">
        <f t="shared" si="2"/>
        <v>2.3671480244084271</v>
      </c>
    </row>
    <row r="73" spans="1:12" s="30" customFormat="1" ht="22.5" hidden="1" customHeight="1" x14ac:dyDescent="0.25">
      <c r="A73" s="10" t="s">
        <v>23</v>
      </c>
      <c r="B73" s="11" t="s">
        <v>139</v>
      </c>
      <c r="C73" s="69"/>
      <c r="D73" s="69"/>
      <c r="E73" s="69"/>
      <c r="F73" s="70" t="e">
        <f t="shared" si="5"/>
        <v>#DIV/0!</v>
      </c>
      <c r="G73" s="70" t="e">
        <f t="shared" si="6"/>
        <v>#DIV/0!</v>
      </c>
      <c r="H73" s="47" t="e">
        <f t="shared" si="2"/>
        <v>#DIV/0!</v>
      </c>
      <c r="K73" s="6"/>
    </row>
    <row r="74" spans="1:12" s="30" customFormat="1" ht="22.5" hidden="1" customHeight="1" x14ac:dyDescent="0.25">
      <c r="A74" s="22" t="s">
        <v>140</v>
      </c>
      <c r="B74" s="23" t="s">
        <v>141</v>
      </c>
      <c r="C74" s="65"/>
      <c r="D74" s="65"/>
      <c r="E74" s="65"/>
      <c r="F74" s="66" t="e">
        <f t="shared" si="5"/>
        <v>#DIV/0!</v>
      </c>
      <c r="G74" s="66" t="e">
        <f t="shared" si="6"/>
        <v>#DIV/0!</v>
      </c>
      <c r="H74" s="47" t="e">
        <f t="shared" si="2"/>
        <v>#DIV/0!</v>
      </c>
      <c r="K74" s="6"/>
    </row>
    <row r="75" spans="1:12" s="48" customFormat="1" x14ac:dyDescent="0.25"/>
    <row r="76" spans="1:12" s="48" customFormat="1" x14ac:dyDescent="0.25">
      <c r="E76" s="49"/>
    </row>
    <row r="77" spans="1:12" s="48" customFormat="1" x14ac:dyDescent="0.25"/>
    <row r="78" spans="1:12" s="48" customFormat="1" x14ac:dyDescent="0.25"/>
    <row r="79" spans="1:12" s="48" customFormat="1" x14ac:dyDescent="0.25"/>
  </sheetData>
  <mergeCells count="21">
    <mergeCell ref="E5:E6"/>
    <mergeCell ref="B5:B6"/>
    <mergeCell ref="D41:G41"/>
    <mergeCell ref="A39:G39"/>
    <mergeCell ref="A3:G3"/>
    <mergeCell ref="A1:B1"/>
    <mergeCell ref="A40:G40"/>
    <mergeCell ref="F4:G4"/>
    <mergeCell ref="A42:A43"/>
    <mergeCell ref="C5:C6"/>
    <mergeCell ref="D42:D43"/>
    <mergeCell ref="C38:G38"/>
    <mergeCell ref="F42:G42"/>
    <mergeCell ref="A2:G2"/>
    <mergeCell ref="C42:C43"/>
    <mergeCell ref="A38:B38"/>
    <mergeCell ref="E1:G1"/>
    <mergeCell ref="F5:G5"/>
    <mergeCell ref="E42:E43"/>
    <mergeCell ref="A5:A6"/>
    <mergeCell ref="B42:B43"/>
  </mergeCells>
  <phoneticPr fontId="5" type="noConversion"/>
  <pageMargins left="0.43307086614173229" right="0" top="0.47244094488188981" bottom="0.23622047244094491" header="0.31496062992125984" footer="0.31496062992125984"/>
  <pageSetup paperSize="9" scale="96" fitToHeight="0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D76"/>
  <sheetViews>
    <sheetView view="pageBreakPreview" topLeftCell="A34" zoomScaleNormal="90" zoomScaleSheetLayoutView="100" workbookViewId="0">
      <pane xSplit="2" ySplit="7" topLeftCell="C41" activePane="bottomRight" state="frozen"/>
      <selection activeCell="A34" sqref="A34"/>
      <selection pane="topRight" activeCell="C34" sqref="C34"/>
      <selection pane="bottomLeft" activeCell="A41" sqref="A41"/>
      <selection pane="bottomRight" activeCell="A35" sqref="A35:G35"/>
    </sheetView>
  </sheetViews>
  <sheetFormatPr defaultColWidth="8.88671875" defaultRowHeight="15.75" x14ac:dyDescent="0.25"/>
  <cols>
    <col min="1" max="1" width="5.109375" style="6" customWidth="1"/>
    <col min="2" max="2" width="32.77734375" style="6" customWidth="1"/>
    <col min="3" max="5" width="9.109375" style="6" customWidth="1"/>
    <col min="6" max="6" width="7.6640625" style="6" customWidth="1"/>
    <col min="7" max="7" width="8.6640625" style="6" customWidth="1"/>
    <col min="8" max="8" width="7.77734375" style="6" hidden="1" customWidth="1"/>
    <col min="9" max="9" width="8.44140625" style="50" hidden="1" customWidth="1"/>
    <col min="10" max="11" width="8.88671875" style="6" hidden="1" customWidth="1"/>
    <col min="12" max="29" width="8.88671875" style="6" customWidth="1"/>
    <col min="30" max="30" width="14.109375" style="6" customWidth="1"/>
    <col min="31" max="16384" width="8.88671875" style="6"/>
  </cols>
  <sheetData>
    <row r="1" spans="1:9" ht="21.75" hidden="1" customHeight="1" x14ac:dyDescent="0.25">
      <c r="A1" s="92"/>
      <c r="B1" s="92"/>
      <c r="D1" s="94" t="s">
        <v>75</v>
      </c>
      <c r="E1" s="94"/>
      <c r="F1" s="94"/>
      <c r="G1" s="94"/>
    </row>
    <row r="2" spans="1:9" ht="27" hidden="1" customHeight="1" x14ac:dyDescent="0.25">
      <c r="A2" s="107" t="s">
        <v>62</v>
      </c>
      <c r="B2" s="107"/>
      <c r="C2" s="107"/>
      <c r="D2" s="107"/>
      <c r="E2" s="107"/>
      <c r="F2" s="107"/>
      <c r="G2" s="107"/>
    </row>
    <row r="3" spans="1:9" ht="27" hidden="1" customHeight="1" x14ac:dyDescent="0.25">
      <c r="A3" s="106" t="s">
        <v>76</v>
      </c>
      <c r="B3" s="106"/>
      <c r="C3" s="106"/>
      <c r="D3" s="106"/>
      <c r="E3" s="106"/>
      <c r="F3" s="106"/>
      <c r="G3" s="106"/>
    </row>
    <row r="4" spans="1:9" ht="26.25" hidden="1" customHeight="1" x14ac:dyDescent="0.25">
      <c r="A4" s="51"/>
      <c r="B4" s="51"/>
      <c r="C4" s="51"/>
      <c r="D4" s="103" t="s">
        <v>1</v>
      </c>
      <c r="E4" s="103"/>
      <c r="F4" s="103"/>
      <c r="G4" s="103"/>
    </row>
    <row r="5" spans="1:9" ht="37.5" hidden="1" customHeight="1" x14ac:dyDescent="0.25">
      <c r="A5" s="95" t="s">
        <v>2</v>
      </c>
      <c r="B5" s="95" t="s">
        <v>3</v>
      </c>
      <c r="C5" s="95" t="s">
        <v>4</v>
      </c>
      <c r="D5" s="95" t="s">
        <v>65</v>
      </c>
      <c r="E5" s="3"/>
      <c r="F5" s="102" t="s">
        <v>5</v>
      </c>
      <c r="G5" s="102"/>
    </row>
    <row r="6" spans="1:9" ht="45" hidden="1" customHeight="1" x14ac:dyDescent="0.25">
      <c r="A6" s="96"/>
      <c r="B6" s="96"/>
      <c r="C6" s="96"/>
      <c r="D6" s="96"/>
      <c r="E6" s="3"/>
      <c r="F6" s="3" t="s">
        <v>6</v>
      </c>
      <c r="G6" s="3" t="s">
        <v>7</v>
      </c>
    </row>
    <row r="7" spans="1:9" hidden="1" x14ac:dyDescent="0.25">
      <c r="A7" s="9" t="s">
        <v>8</v>
      </c>
      <c r="B7" s="9" t="s">
        <v>9</v>
      </c>
      <c r="C7" s="9">
        <v>1</v>
      </c>
      <c r="D7" s="9">
        <v>3</v>
      </c>
      <c r="E7" s="9"/>
      <c r="F7" s="9" t="s">
        <v>69</v>
      </c>
      <c r="G7" s="9" t="s">
        <v>70</v>
      </c>
    </row>
    <row r="8" spans="1:9" ht="23.25" hidden="1" customHeight="1" x14ac:dyDescent="0.25">
      <c r="A8" s="10"/>
      <c r="B8" s="11" t="s">
        <v>17</v>
      </c>
      <c r="C8" s="12">
        <f>C9+C28</f>
        <v>517691</v>
      </c>
      <c r="D8" s="12">
        <f>D9+D28</f>
        <v>240420.1</v>
      </c>
      <c r="E8" s="12"/>
      <c r="F8" s="52" t="e">
        <f>#REF!/C8</f>
        <v>#REF!</v>
      </c>
      <c r="G8" s="52" t="e">
        <f>#REF!/D8</f>
        <v>#REF!</v>
      </c>
    </row>
    <row r="9" spans="1:9" ht="24" hidden="1" customHeight="1" x14ac:dyDescent="0.25">
      <c r="A9" s="14" t="s">
        <v>8</v>
      </c>
      <c r="B9" s="15" t="s">
        <v>46</v>
      </c>
      <c r="C9" s="16">
        <f>C10+C13+C27</f>
        <v>517691</v>
      </c>
      <c r="D9" s="16">
        <f>D10+D13+D27</f>
        <v>226940</v>
      </c>
      <c r="E9" s="16"/>
      <c r="F9" s="52" t="e">
        <f>#REF!/C9</f>
        <v>#REF!</v>
      </c>
      <c r="G9" s="52" t="e">
        <f>#REF!/D9</f>
        <v>#REF!</v>
      </c>
    </row>
    <row r="10" spans="1:9" ht="19.5" hidden="1" customHeight="1" x14ac:dyDescent="0.25">
      <c r="A10" s="14" t="s">
        <v>11</v>
      </c>
      <c r="B10" s="15" t="s">
        <v>20</v>
      </c>
      <c r="C10" s="16">
        <f>C11+C12</f>
        <v>17666</v>
      </c>
      <c r="D10" s="16">
        <f>D11+D12</f>
        <v>10000</v>
      </c>
      <c r="E10" s="16"/>
      <c r="F10" s="52" t="e">
        <f>#REF!/C10</f>
        <v>#REF!</v>
      </c>
      <c r="G10" s="52" t="e">
        <f>#REF!/D10</f>
        <v>#REF!</v>
      </c>
    </row>
    <row r="11" spans="1:9" ht="19.5" hidden="1" customHeight="1" x14ac:dyDescent="0.25">
      <c r="A11" s="17">
        <v>1</v>
      </c>
      <c r="B11" s="18" t="s">
        <v>47</v>
      </c>
      <c r="C11" s="19">
        <v>17666</v>
      </c>
      <c r="D11" s="19">
        <f>10000</f>
        <v>10000</v>
      </c>
      <c r="E11" s="19"/>
      <c r="F11" s="53" t="e">
        <f>#REF!/C11</f>
        <v>#REF!</v>
      </c>
      <c r="G11" s="53" t="e">
        <f>#REF!/D11</f>
        <v>#REF!</v>
      </c>
    </row>
    <row r="12" spans="1:9" ht="19.5" hidden="1" customHeight="1" x14ac:dyDescent="0.25">
      <c r="A12" s="17">
        <v>2</v>
      </c>
      <c r="B12" s="18" t="s">
        <v>48</v>
      </c>
      <c r="C12" s="19"/>
      <c r="D12" s="19"/>
      <c r="E12" s="19"/>
      <c r="F12" s="52"/>
      <c r="G12" s="52"/>
    </row>
    <row r="13" spans="1:9" s="30" customFormat="1" ht="19.5" hidden="1" customHeight="1" x14ac:dyDescent="0.25">
      <c r="A13" s="14" t="s">
        <v>15</v>
      </c>
      <c r="B13" s="15" t="s">
        <v>21</v>
      </c>
      <c r="C13" s="16">
        <f>SUM(C14:C26)</f>
        <v>489719</v>
      </c>
      <c r="D13" s="16">
        <f>SUM(D14:D26)</f>
        <v>216940</v>
      </c>
      <c r="E13" s="16"/>
      <c r="F13" s="52" t="e">
        <f>#REF!/C13</f>
        <v>#REF!</v>
      </c>
      <c r="G13" s="52" t="e">
        <f>#REF!/D13</f>
        <v>#REF!</v>
      </c>
      <c r="I13" s="54"/>
    </row>
    <row r="14" spans="1:9" ht="19.5" hidden="1" customHeight="1" x14ac:dyDescent="0.25">
      <c r="A14" s="17">
        <v>1</v>
      </c>
      <c r="B14" s="18" t="s">
        <v>71</v>
      </c>
      <c r="C14" s="19">
        <v>7092</v>
      </c>
      <c r="D14" s="19">
        <v>3600</v>
      </c>
      <c r="E14" s="19"/>
      <c r="F14" s="53" t="e">
        <f>#REF!/C14</f>
        <v>#REF!</v>
      </c>
      <c r="G14" s="53" t="e">
        <f>#REF!/D14</f>
        <v>#REF!</v>
      </c>
    </row>
    <row r="15" spans="1:9" ht="19.5" hidden="1" customHeight="1" x14ac:dyDescent="0.25">
      <c r="A15" s="17">
        <v>2</v>
      </c>
      <c r="B15" s="18" t="s">
        <v>72</v>
      </c>
      <c r="C15" s="19">
        <v>2760</v>
      </c>
      <c r="D15" s="19">
        <v>1900</v>
      </c>
      <c r="E15" s="19"/>
      <c r="F15" s="53" t="e">
        <f>#REF!/C15</f>
        <v>#REF!</v>
      </c>
      <c r="G15" s="53" t="e">
        <f>#REF!/D15</f>
        <v>#REF!</v>
      </c>
    </row>
    <row r="16" spans="1:9" ht="19.5" hidden="1" customHeight="1" x14ac:dyDescent="0.25">
      <c r="A16" s="17">
        <v>3</v>
      </c>
      <c r="B16" s="18" t="s">
        <v>49</v>
      </c>
      <c r="C16" s="19">
        <v>313559</v>
      </c>
      <c r="D16" s="19">
        <f>141200</f>
        <v>141200</v>
      </c>
      <c r="E16" s="19"/>
      <c r="F16" s="53" t="e">
        <f>#REF!/C16</f>
        <v>#REF!</v>
      </c>
      <c r="G16" s="53" t="e">
        <f>#REF!/D16</f>
        <v>#REF!</v>
      </c>
    </row>
    <row r="17" spans="1:9" ht="19.5" hidden="1" customHeight="1" x14ac:dyDescent="0.25">
      <c r="A17" s="17">
        <v>4</v>
      </c>
      <c r="B17" s="18" t="s">
        <v>50</v>
      </c>
      <c r="C17" s="19">
        <v>500</v>
      </c>
      <c r="D17" s="19"/>
      <c r="E17" s="19"/>
      <c r="F17" s="53" t="e">
        <f>#REF!/C17</f>
        <v>#REF!</v>
      </c>
      <c r="G17" s="53"/>
    </row>
    <row r="18" spans="1:9" ht="19.5" hidden="1" customHeight="1" x14ac:dyDescent="0.25">
      <c r="A18" s="17">
        <v>5</v>
      </c>
      <c r="B18" s="18" t="s">
        <v>51</v>
      </c>
      <c r="C18" s="19">
        <v>1155</v>
      </c>
      <c r="D18" s="19">
        <v>600</v>
      </c>
      <c r="E18" s="19"/>
      <c r="F18" s="53" t="e">
        <f>#REF!/C18</f>
        <v>#REF!</v>
      </c>
      <c r="G18" s="53" t="e">
        <f>#REF!/D18</f>
        <v>#REF!</v>
      </c>
    </row>
    <row r="19" spans="1:9" ht="19.5" hidden="1" customHeight="1" x14ac:dyDescent="0.25">
      <c r="A19" s="17">
        <v>6</v>
      </c>
      <c r="B19" s="18" t="s">
        <v>52</v>
      </c>
      <c r="C19" s="19">
        <v>2217</v>
      </c>
      <c r="D19" s="19">
        <f>620</f>
        <v>620</v>
      </c>
      <c r="E19" s="19"/>
      <c r="F19" s="53" t="e">
        <f>#REF!/C19</f>
        <v>#REF!</v>
      </c>
      <c r="G19" s="53" t="e">
        <f>#REF!/D19</f>
        <v>#REF!</v>
      </c>
    </row>
    <row r="20" spans="1:9" ht="19.5" hidden="1" customHeight="1" x14ac:dyDescent="0.25">
      <c r="A20" s="17">
        <v>7</v>
      </c>
      <c r="B20" s="18" t="s">
        <v>53</v>
      </c>
      <c r="C20" s="19">
        <v>2167</v>
      </c>
      <c r="D20" s="19">
        <f>1000</f>
        <v>1000</v>
      </c>
      <c r="E20" s="19"/>
      <c r="F20" s="53" t="e">
        <f>#REF!/C20</f>
        <v>#REF!</v>
      </c>
      <c r="G20" s="53" t="e">
        <f>#REF!/D20</f>
        <v>#REF!</v>
      </c>
    </row>
    <row r="21" spans="1:9" ht="19.5" hidden="1" customHeight="1" x14ac:dyDescent="0.25">
      <c r="A21" s="17">
        <v>8</v>
      </c>
      <c r="B21" s="18" t="s">
        <v>54</v>
      </c>
      <c r="C21" s="19">
        <v>466</v>
      </c>
      <c r="D21" s="19">
        <v>190</v>
      </c>
      <c r="E21" s="19"/>
      <c r="F21" s="53" t="e">
        <f>#REF!/C21</f>
        <v>#REF!</v>
      </c>
      <c r="G21" s="53" t="e">
        <f>#REF!/D21</f>
        <v>#REF!</v>
      </c>
    </row>
    <row r="22" spans="1:9" ht="19.5" hidden="1" customHeight="1" x14ac:dyDescent="0.25">
      <c r="A22" s="17">
        <v>10</v>
      </c>
      <c r="B22" s="18" t="s">
        <v>55</v>
      </c>
      <c r="C22" s="19">
        <v>49418</v>
      </c>
      <c r="D22" s="19">
        <f>17700</f>
        <v>17700</v>
      </c>
      <c r="E22" s="19"/>
      <c r="F22" s="53" t="e">
        <f>#REF!/C22</f>
        <v>#REF!</v>
      </c>
      <c r="G22" s="53" t="e">
        <f>#REF!/D22</f>
        <v>#REF!</v>
      </c>
    </row>
    <row r="23" spans="1:9" ht="36.75" hidden="1" customHeight="1" x14ac:dyDescent="0.25">
      <c r="A23" s="17">
        <v>11</v>
      </c>
      <c r="B23" s="18" t="s">
        <v>56</v>
      </c>
      <c r="C23" s="19">
        <v>89934</v>
      </c>
      <c r="D23" s="19">
        <f>44500</f>
        <v>44500</v>
      </c>
      <c r="E23" s="19"/>
      <c r="F23" s="53" t="e">
        <f>#REF!/C23</f>
        <v>#REF!</v>
      </c>
      <c r="G23" s="53" t="e">
        <f>#REF!/D23</f>
        <v>#REF!</v>
      </c>
    </row>
    <row r="24" spans="1:9" ht="19.5" hidden="1" customHeight="1" x14ac:dyDescent="0.25">
      <c r="A24" s="17">
        <v>12</v>
      </c>
      <c r="B24" s="18" t="s">
        <v>57</v>
      </c>
      <c r="C24" s="19">
        <v>16567</v>
      </c>
      <c r="D24" s="19">
        <v>4730</v>
      </c>
      <c r="E24" s="19"/>
      <c r="F24" s="53" t="e">
        <f>#REF!/C24</f>
        <v>#REF!</v>
      </c>
      <c r="G24" s="53" t="e">
        <f>#REF!/D24</f>
        <v>#REF!</v>
      </c>
    </row>
    <row r="25" spans="1:9" ht="19.5" hidden="1" customHeight="1" x14ac:dyDescent="0.25">
      <c r="A25" s="17">
        <v>13</v>
      </c>
      <c r="B25" s="18" t="s">
        <v>73</v>
      </c>
      <c r="C25" s="19">
        <v>2500</v>
      </c>
      <c r="D25" s="19">
        <v>900</v>
      </c>
      <c r="E25" s="19"/>
      <c r="F25" s="53" t="e">
        <f>#REF!/C25</f>
        <v>#REF!</v>
      </c>
      <c r="G25" s="53" t="e">
        <f>#REF!/D25</f>
        <v>#REF!</v>
      </c>
    </row>
    <row r="26" spans="1:9" ht="19.5" hidden="1" customHeight="1" x14ac:dyDescent="0.25">
      <c r="A26" s="17">
        <v>14</v>
      </c>
      <c r="B26" s="18" t="s">
        <v>74</v>
      </c>
      <c r="C26" s="19">
        <v>1384</v>
      </c>
      <c r="D26" s="19"/>
      <c r="E26" s="19"/>
      <c r="F26" s="53" t="e">
        <f>#REF!/C26</f>
        <v>#REF!</v>
      </c>
      <c r="G26" s="53"/>
    </row>
    <row r="27" spans="1:9" s="30" customFormat="1" ht="22.5" hidden="1" customHeight="1" x14ac:dyDescent="0.25">
      <c r="A27" s="14" t="s">
        <v>23</v>
      </c>
      <c r="B27" s="15" t="s">
        <v>22</v>
      </c>
      <c r="C27" s="16">
        <v>10306</v>
      </c>
      <c r="D27" s="16"/>
      <c r="E27" s="16"/>
      <c r="F27" s="52" t="e">
        <f>#REF!/C27</f>
        <v>#REF!</v>
      </c>
      <c r="G27" s="52"/>
      <c r="I27" s="54"/>
    </row>
    <row r="28" spans="1:9" ht="42" hidden="1" customHeight="1" x14ac:dyDescent="0.25">
      <c r="A28" s="14" t="s">
        <v>9</v>
      </c>
      <c r="B28" s="15" t="s">
        <v>58</v>
      </c>
      <c r="C28" s="16">
        <f>SUM(C29:C31)</f>
        <v>0</v>
      </c>
      <c r="D28" s="16">
        <f>SUM(D29:D31)</f>
        <v>13480.1</v>
      </c>
      <c r="E28" s="16"/>
      <c r="F28" s="52"/>
      <c r="G28" s="52" t="e">
        <f>#REF!/D28</f>
        <v>#REF!</v>
      </c>
    </row>
    <row r="29" spans="1:9" ht="21" hidden="1" customHeight="1" x14ac:dyDescent="0.25">
      <c r="A29" s="17">
        <v>1</v>
      </c>
      <c r="B29" s="18" t="s">
        <v>59</v>
      </c>
      <c r="C29" s="19"/>
      <c r="D29" s="19">
        <v>7025</v>
      </c>
      <c r="E29" s="19"/>
      <c r="F29" s="52"/>
      <c r="G29" s="53" t="e">
        <f>#REF!/D29</f>
        <v>#REF!</v>
      </c>
    </row>
    <row r="30" spans="1:9" ht="35.25" hidden="1" customHeight="1" x14ac:dyDescent="0.25">
      <c r="A30" s="17">
        <v>2</v>
      </c>
      <c r="B30" s="18" t="s">
        <v>60</v>
      </c>
      <c r="C30" s="19"/>
      <c r="D30" s="19">
        <v>359</v>
      </c>
      <c r="E30" s="19"/>
      <c r="F30" s="52"/>
      <c r="G30" s="53" t="e">
        <f>#REF!/D30</f>
        <v>#REF!</v>
      </c>
    </row>
    <row r="31" spans="1:9" ht="36" hidden="1" customHeight="1" x14ac:dyDescent="0.25">
      <c r="A31" s="39">
        <v>3</v>
      </c>
      <c r="B31" s="40" t="s">
        <v>61</v>
      </c>
      <c r="C31" s="55"/>
      <c r="D31" s="55">
        <v>6096.1</v>
      </c>
      <c r="E31" s="56"/>
      <c r="F31" s="57"/>
      <c r="G31" s="58" t="e">
        <f>#REF!/D31</f>
        <v>#REF!</v>
      </c>
    </row>
    <row r="32" spans="1:9" hidden="1" x14ac:dyDescent="0.25"/>
    <row r="33" spans="1:12" hidden="1" x14ac:dyDescent="0.25"/>
    <row r="34" spans="1:12" ht="21.75" customHeight="1" x14ac:dyDescent="0.25">
      <c r="A34" s="92"/>
      <c r="B34" s="92"/>
      <c r="D34" s="94" t="s">
        <v>80</v>
      </c>
      <c r="E34" s="94"/>
      <c r="F34" s="94"/>
      <c r="G34" s="94"/>
    </row>
    <row r="35" spans="1:12" ht="20.25" customHeight="1" x14ac:dyDescent="0.25">
      <c r="A35" s="93" t="s">
        <v>149</v>
      </c>
      <c r="B35" s="93"/>
      <c r="C35" s="93"/>
      <c r="D35" s="93"/>
      <c r="E35" s="93"/>
      <c r="F35" s="93"/>
      <c r="G35" s="93"/>
    </row>
    <row r="36" spans="1:12" ht="18.75" customHeight="1" x14ac:dyDescent="0.25">
      <c r="A36" s="99" t="str">
        <f>'Bieu 01'!A32:G32</f>
        <v xml:space="preserve"> (Kèm theo Báo cáo số            /BC-UBND ngày 28/5/2024 của UBND huyện Tuần Giáo)</v>
      </c>
      <c r="B36" s="99"/>
      <c r="C36" s="99"/>
      <c r="D36" s="99"/>
      <c r="E36" s="99"/>
      <c r="F36" s="99"/>
      <c r="G36" s="99"/>
    </row>
    <row r="37" spans="1:12" ht="21.75" customHeight="1" x14ac:dyDescent="0.25">
      <c r="A37" s="51"/>
      <c r="B37" s="51"/>
      <c r="C37" s="51"/>
      <c r="D37" s="105" t="s">
        <v>1</v>
      </c>
      <c r="E37" s="105"/>
      <c r="F37" s="105"/>
      <c r="G37" s="105"/>
    </row>
    <row r="38" spans="1:12" ht="35.25" customHeight="1" x14ac:dyDescent="0.25">
      <c r="A38" s="104" t="s">
        <v>2</v>
      </c>
      <c r="B38" s="104" t="s">
        <v>3</v>
      </c>
      <c r="C38" s="104" t="s">
        <v>6</v>
      </c>
      <c r="D38" s="104" t="s">
        <v>114</v>
      </c>
      <c r="E38" s="104" t="s">
        <v>115</v>
      </c>
      <c r="F38" s="104" t="s">
        <v>5</v>
      </c>
      <c r="G38" s="104"/>
    </row>
    <row r="39" spans="1:12" ht="43.5" customHeight="1" x14ac:dyDescent="0.25">
      <c r="A39" s="104"/>
      <c r="B39" s="104"/>
      <c r="C39" s="104"/>
      <c r="D39" s="104"/>
      <c r="E39" s="104"/>
      <c r="F39" s="77" t="s">
        <v>6</v>
      </c>
      <c r="G39" s="77" t="s">
        <v>7</v>
      </c>
    </row>
    <row r="40" spans="1:12" s="27" customFormat="1" ht="18" customHeight="1" x14ac:dyDescent="0.25">
      <c r="A40" s="76" t="s">
        <v>8</v>
      </c>
      <c r="B40" s="76" t="s">
        <v>9</v>
      </c>
      <c r="C40" s="76">
        <v>1</v>
      </c>
      <c r="D40" s="76">
        <v>2</v>
      </c>
      <c r="E40" s="76">
        <v>3</v>
      </c>
      <c r="F40" s="76" t="s">
        <v>83</v>
      </c>
      <c r="G40" s="76" t="s">
        <v>84</v>
      </c>
      <c r="I40" s="59"/>
    </row>
    <row r="41" spans="1:12" ht="25.5" customHeight="1" x14ac:dyDescent="0.25">
      <c r="A41" s="77"/>
      <c r="B41" s="78" t="s">
        <v>17</v>
      </c>
      <c r="C41" s="79">
        <f>C42+C61+C75</f>
        <v>1101150</v>
      </c>
      <c r="D41" s="79">
        <f>D42+D61+D75</f>
        <v>376176</v>
      </c>
      <c r="E41" s="79">
        <f>E42+E61+E75</f>
        <v>502483.39500000002</v>
      </c>
      <c r="F41" s="86">
        <f t="shared" ref="F41:F58" si="0">E41/C41</f>
        <v>0.45632601825364394</v>
      </c>
      <c r="G41" s="86">
        <f t="shared" ref="G41:G58" si="1">E41/D41</f>
        <v>1.3357667554548935</v>
      </c>
      <c r="H41" s="47">
        <f>G41-100%</f>
        <v>0.33576675545489354</v>
      </c>
      <c r="J41" s="60"/>
    </row>
    <row r="42" spans="1:12" ht="25.5" customHeight="1" x14ac:dyDescent="0.25">
      <c r="A42" s="77" t="s">
        <v>8</v>
      </c>
      <c r="B42" s="78" t="s">
        <v>101</v>
      </c>
      <c r="C42" s="79">
        <f>C43+C46+C60</f>
        <v>829482</v>
      </c>
      <c r="D42" s="79">
        <f>D43+D46+D60</f>
        <v>315513</v>
      </c>
      <c r="E42" s="79">
        <f>E43+E46</f>
        <v>403943.39500000002</v>
      </c>
      <c r="F42" s="86">
        <f t="shared" si="0"/>
        <v>0.48698271330782344</v>
      </c>
      <c r="G42" s="86">
        <f t="shared" si="1"/>
        <v>1.2802749648984353</v>
      </c>
      <c r="H42" s="47">
        <f t="shared" ref="H42:H75" si="2">G42-100%</f>
        <v>0.28027496489843529</v>
      </c>
      <c r="J42" s="60"/>
    </row>
    <row r="43" spans="1:12" ht="25.5" customHeight="1" x14ac:dyDescent="0.25">
      <c r="A43" s="77" t="s">
        <v>11</v>
      </c>
      <c r="B43" s="78" t="s">
        <v>20</v>
      </c>
      <c r="C43" s="79">
        <f>C44+C45</f>
        <v>36645</v>
      </c>
      <c r="D43" s="79">
        <f>D44+D45</f>
        <v>21739</v>
      </c>
      <c r="E43" s="79">
        <f>E44+E45</f>
        <v>9892.3950000000004</v>
      </c>
      <c r="F43" s="86">
        <f t="shared" si="0"/>
        <v>0.26995210806385594</v>
      </c>
      <c r="G43" s="86">
        <f t="shared" si="1"/>
        <v>0.45505290031740192</v>
      </c>
      <c r="H43" s="47">
        <f t="shared" si="2"/>
        <v>-0.54494709968259802</v>
      </c>
      <c r="J43" s="60"/>
    </row>
    <row r="44" spans="1:12" ht="25.5" customHeight="1" x14ac:dyDescent="0.25">
      <c r="A44" s="81">
        <v>1</v>
      </c>
      <c r="B44" s="82" t="s">
        <v>117</v>
      </c>
      <c r="C44" s="83">
        <v>24045</v>
      </c>
      <c r="D44" s="83">
        <v>18863</v>
      </c>
      <c r="E44" s="83">
        <v>9892.3950000000004</v>
      </c>
      <c r="F44" s="88">
        <f>E44/C44</f>
        <v>0.41141172800998133</v>
      </c>
      <c r="G44" s="88">
        <f>E44/D44</f>
        <v>0.52443381222499075</v>
      </c>
      <c r="H44" s="47">
        <f>G44-100%</f>
        <v>-0.47556618777500925</v>
      </c>
      <c r="J44" s="60"/>
      <c r="K44" s="60"/>
      <c r="L44" s="60"/>
    </row>
    <row r="45" spans="1:12" ht="25.5" customHeight="1" x14ac:dyDescent="0.25">
      <c r="A45" s="81">
        <v>2</v>
      </c>
      <c r="B45" s="82" t="s">
        <v>145</v>
      </c>
      <c r="C45" s="83">
        <v>12600</v>
      </c>
      <c r="D45" s="83">
        <v>2876</v>
      </c>
      <c r="E45" s="83"/>
      <c r="F45" s="88">
        <f t="shared" si="0"/>
        <v>0</v>
      </c>
      <c r="G45" s="88">
        <f t="shared" si="1"/>
        <v>0</v>
      </c>
      <c r="H45" s="47">
        <f t="shared" si="2"/>
        <v>-1</v>
      </c>
      <c r="J45" s="60"/>
    </row>
    <row r="46" spans="1:12" s="30" customFormat="1" ht="25.5" customHeight="1" x14ac:dyDescent="0.25">
      <c r="A46" s="77" t="s">
        <v>15</v>
      </c>
      <c r="B46" s="78" t="s">
        <v>21</v>
      </c>
      <c r="C46" s="79">
        <f>SUM(C47:C59)</f>
        <v>776247</v>
      </c>
      <c r="D46" s="79">
        <f>SUM(D47:D59)</f>
        <v>293774</v>
      </c>
      <c r="E46" s="79">
        <f>SUM(E47:E59)</f>
        <v>394051</v>
      </c>
      <c r="F46" s="86">
        <f t="shared" si="0"/>
        <v>0.50763610036496121</v>
      </c>
      <c r="G46" s="86">
        <f t="shared" si="1"/>
        <v>1.3413406223831925</v>
      </c>
      <c r="H46" s="47">
        <f t="shared" si="2"/>
        <v>0.34134062238319252</v>
      </c>
      <c r="I46" s="54"/>
    </row>
    <row r="47" spans="1:12" ht="25.5" customHeight="1" x14ac:dyDescent="0.25">
      <c r="A47" s="81">
        <v>1</v>
      </c>
      <c r="B47" s="82" t="s">
        <v>71</v>
      </c>
      <c r="C47" s="83">
        <v>8682</v>
      </c>
      <c r="D47" s="83">
        <v>8670</v>
      </c>
      <c r="E47" s="83">
        <v>5480</v>
      </c>
      <c r="F47" s="88">
        <f t="shared" si="0"/>
        <v>0.63119096982262146</v>
      </c>
      <c r="G47" s="88">
        <f t="shared" si="1"/>
        <v>0.63206459054209918</v>
      </c>
      <c r="H47" s="47">
        <f t="shared" si="2"/>
        <v>-0.36793540945790082</v>
      </c>
      <c r="J47" s="60"/>
    </row>
    <row r="48" spans="1:12" ht="25.5" customHeight="1" x14ac:dyDescent="0.25">
      <c r="A48" s="81">
        <v>2</v>
      </c>
      <c r="B48" s="82" t="s">
        <v>106</v>
      </c>
      <c r="C48" s="83">
        <v>6137</v>
      </c>
      <c r="D48" s="83">
        <v>3171</v>
      </c>
      <c r="E48" s="83">
        <v>2390</v>
      </c>
      <c r="F48" s="88">
        <f t="shared" si="0"/>
        <v>0.3894410949975558</v>
      </c>
      <c r="G48" s="88">
        <f t="shared" si="1"/>
        <v>0.7537054556922107</v>
      </c>
      <c r="H48" s="47">
        <f t="shared" si="2"/>
        <v>-0.2462945443077893</v>
      </c>
      <c r="J48" s="60"/>
    </row>
    <row r="49" spans="1:30" ht="25.5" customHeight="1" x14ac:dyDescent="0.25">
      <c r="A49" s="81">
        <v>3</v>
      </c>
      <c r="B49" s="82" t="s">
        <v>112</v>
      </c>
      <c r="C49" s="83">
        <v>503288</v>
      </c>
      <c r="D49" s="83">
        <v>195388</v>
      </c>
      <c r="E49" s="83">
        <v>239668</v>
      </c>
      <c r="F49" s="88">
        <f t="shared" si="0"/>
        <v>0.47620447934383492</v>
      </c>
      <c r="G49" s="88">
        <f t="shared" si="1"/>
        <v>1.2266259954551968</v>
      </c>
      <c r="H49" s="47">
        <f t="shared" si="2"/>
        <v>0.22662599545519679</v>
      </c>
      <c r="J49" s="60"/>
    </row>
    <row r="50" spans="1:30" ht="25.5" customHeight="1" x14ac:dyDescent="0.25">
      <c r="A50" s="81">
        <v>4</v>
      </c>
      <c r="B50" s="82" t="s">
        <v>94</v>
      </c>
      <c r="C50" s="83">
        <v>415</v>
      </c>
      <c r="D50" s="83">
        <v>88</v>
      </c>
      <c r="E50" s="83"/>
      <c r="F50" s="88">
        <f t="shared" si="0"/>
        <v>0</v>
      </c>
      <c r="G50" s="88">
        <f t="shared" si="1"/>
        <v>0</v>
      </c>
      <c r="H50" s="47">
        <f t="shared" si="2"/>
        <v>-1</v>
      </c>
      <c r="J50" s="60"/>
    </row>
    <row r="51" spans="1:30" ht="25.5" customHeight="1" x14ac:dyDescent="0.25">
      <c r="A51" s="81">
        <v>5</v>
      </c>
      <c r="B51" s="82" t="s">
        <v>107</v>
      </c>
      <c r="C51" s="83">
        <v>315</v>
      </c>
      <c r="D51" s="83">
        <v>27</v>
      </c>
      <c r="E51" s="83">
        <v>136</v>
      </c>
      <c r="F51" s="88">
        <f t="shared" si="0"/>
        <v>0.43174603174603177</v>
      </c>
      <c r="G51" s="88">
        <f t="shared" si="1"/>
        <v>5.0370370370370372</v>
      </c>
      <c r="H51" s="47">
        <f t="shared" si="2"/>
        <v>4.0370370370370372</v>
      </c>
      <c r="J51" s="60"/>
    </row>
    <row r="52" spans="1:30" ht="25.5" customHeight="1" x14ac:dyDescent="0.25">
      <c r="A52" s="81">
        <v>6</v>
      </c>
      <c r="B52" s="82" t="s">
        <v>95</v>
      </c>
      <c r="C52" s="83">
        <v>4356</v>
      </c>
      <c r="D52" s="83">
        <v>650</v>
      </c>
      <c r="E52" s="83">
        <v>882</v>
      </c>
      <c r="F52" s="88">
        <f t="shared" si="0"/>
        <v>0.2024793388429752</v>
      </c>
      <c r="G52" s="88">
        <f t="shared" si="1"/>
        <v>1.3569230769230769</v>
      </c>
      <c r="H52" s="47">
        <f t="shared" si="2"/>
        <v>0.3569230769230769</v>
      </c>
      <c r="J52" s="60"/>
    </row>
    <row r="53" spans="1:30" ht="25.5" customHeight="1" x14ac:dyDescent="0.25">
      <c r="A53" s="81">
        <v>7</v>
      </c>
      <c r="B53" s="82" t="s">
        <v>96</v>
      </c>
      <c r="C53" s="83">
        <v>3277</v>
      </c>
      <c r="D53" s="83">
        <v>986</v>
      </c>
      <c r="E53" s="83">
        <v>1200</v>
      </c>
      <c r="F53" s="88">
        <f t="shared" si="0"/>
        <v>0.36618858712236801</v>
      </c>
      <c r="G53" s="88">
        <f t="shared" si="1"/>
        <v>1.2170385395537526</v>
      </c>
      <c r="H53" s="47">
        <f t="shared" si="2"/>
        <v>0.21703853955375263</v>
      </c>
      <c r="J53" s="60"/>
    </row>
    <row r="54" spans="1:30" ht="25.5" customHeight="1" x14ac:dyDescent="0.25">
      <c r="A54" s="81">
        <v>8</v>
      </c>
      <c r="B54" s="82" t="s">
        <v>97</v>
      </c>
      <c r="C54" s="83">
        <v>615</v>
      </c>
      <c r="D54" s="83">
        <v>299</v>
      </c>
      <c r="E54" s="83">
        <v>366</v>
      </c>
      <c r="F54" s="88">
        <f t="shared" si="0"/>
        <v>0.59512195121951217</v>
      </c>
      <c r="G54" s="88">
        <f t="shared" si="1"/>
        <v>1.2240802675585285</v>
      </c>
      <c r="H54" s="47">
        <f t="shared" si="2"/>
        <v>0.2240802675585285</v>
      </c>
      <c r="J54" s="60"/>
    </row>
    <row r="55" spans="1:30" ht="25.5" customHeight="1" x14ac:dyDescent="0.25">
      <c r="A55" s="81">
        <v>9</v>
      </c>
      <c r="B55" s="82" t="s">
        <v>98</v>
      </c>
      <c r="C55" s="83">
        <v>7000</v>
      </c>
      <c r="D55" s="83">
        <v>9</v>
      </c>
      <c r="E55" s="83">
        <v>2000</v>
      </c>
      <c r="F55" s="88">
        <f t="shared" si="0"/>
        <v>0.2857142857142857</v>
      </c>
      <c r="G55" s="88">
        <f t="shared" si="1"/>
        <v>222.22222222222223</v>
      </c>
      <c r="H55" s="47">
        <f t="shared" si="2"/>
        <v>221.22222222222223</v>
      </c>
      <c r="J55" s="60"/>
    </row>
    <row r="56" spans="1:30" ht="25.5" customHeight="1" x14ac:dyDescent="0.25">
      <c r="A56" s="81">
        <v>10</v>
      </c>
      <c r="B56" s="82" t="s">
        <v>99</v>
      </c>
      <c r="C56" s="83">
        <v>50095</v>
      </c>
      <c r="D56" s="83">
        <v>9279</v>
      </c>
      <c r="E56" s="83">
        <v>61018</v>
      </c>
      <c r="F56" s="88">
        <f t="shared" si="0"/>
        <v>1.2180457131450244</v>
      </c>
      <c r="G56" s="88">
        <f t="shared" si="1"/>
        <v>6.5759241297553617</v>
      </c>
      <c r="H56" s="47">
        <f t="shared" si="2"/>
        <v>5.5759241297553617</v>
      </c>
      <c r="J56" s="60"/>
    </row>
    <row r="57" spans="1:30" ht="25.5" customHeight="1" x14ac:dyDescent="0.25">
      <c r="A57" s="81">
        <v>11</v>
      </c>
      <c r="B57" s="82" t="s">
        <v>126</v>
      </c>
      <c r="C57" s="83">
        <v>131183</v>
      </c>
      <c r="D57" s="83">
        <v>49377</v>
      </c>
      <c r="E57" s="83">
        <v>55044</v>
      </c>
      <c r="F57" s="88">
        <f t="shared" si="0"/>
        <v>0.41959705144721499</v>
      </c>
      <c r="G57" s="88">
        <f t="shared" si="1"/>
        <v>1.1147700346315086</v>
      </c>
      <c r="H57" s="47">
        <f t="shared" si="2"/>
        <v>0.11477003463150859</v>
      </c>
      <c r="J57" s="61"/>
    </row>
    <row r="58" spans="1:30" ht="25.5" customHeight="1" x14ac:dyDescent="0.25">
      <c r="A58" s="81">
        <v>12</v>
      </c>
      <c r="B58" s="82" t="s">
        <v>108</v>
      </c>
      <c r="C58" s="83">
        <v>57210</v>
      </c>
      <c r="D58" s="83">
        <v>25770</v>
      </c>
      <c r="E58" s="83">
        <v>25867</v>
      </c>
      <c r="F58" s="88">
        <f t="shared" si="0"/>
        <v>0.45214123404999124</v>
      </c>
      <c r="G58" s="88">
        <f t="shared" si="1"/>
        <v>1.0037640667442762</v>
      </c>
      <c r="H58" s="47">
        <f t="shared" si="2"/>
        <v>3.7640667442762066E-3</v>
      </c>
      <c r="J58" s="60"/>
    </row>
    <row r="59" spans="1:30" ht="25.5" customHeight="1" x14ac:dyDescent="0.25">
      <c r="A59" s="81">
        <v>13</v>
      </c>
      <c r="B59" s="82" t="s">
        <v>100</v>
      </c>
      <c r="C59" s="83">
        <v>3674</v>
      </c>
      <c r="D59" s="83">
        <v>60</v>
      </c>
      <c r="E59" s="83"/>
      <c r="F59" s="88">
        <f t="shared" ref="F59:F74" si="3">E59/C59</f>
        <v>0</v>
      </c>
      <c r="G59" s="88">
        <f t="shared" ref="G59:G68" si="4">E59/D59</f>
        <v>0</v>
      </c>
      <c r="H59" s="47">
        <f t="shared" si="2"/>
        <v>-1</v>
      </c>
      <c r="J59" s="60"/>
    </row>
    <row r="60" spans="1:30" s="30" customFormat="1" ht="25.5" customHeight="1" x14ac:dyDescent="0.25">
      <c r="A60" s="77" t="s">
        <v>23</v>
      </c>
      <c r="B60" s="78" t="s">
        <v>22</v>
      </c>
      <c r="C60" s="79">
        <v>16590</v>
      </c>
      <c r="D60" s="79"/>
      <c r="E60" s="79"/>
      <c r="F60" s="88">
        <f t="shared" si="3"/>
        <v>0</v>
      </c>
      <c r="G60" s="88"/>
      <c r="H60" s="47">
        <f>G60-100%</f>
        <v>-1</v>
      </c>
      <c r="I60" s="54"/>
      <c r="AD60" s="6" t="s">
        <v>109</v>
      </c>
    </row>
    <row r="61" spans="1:30" ht="42.75" customHeight="1" x14ac:dyDescent="0.25">
      <c r="A61" s="77" t="s">
        <v>9</v>
      </c>
      <c r="B61" s="78" t="s">
        <v>113</v>
      </c>
      <c r="C61" s="79">
        <f>+C62+C72</f>
        <v>271668</v>
      </c>
      <c r="D61" s="79">
        <f>+D62+D72</f>
        <v>60438</v>
      </c>
      <c r="E61" s="79">
        <f>+E62+E72</f>
        <v>98540</v>
      </c>
      <c r="F61" s="86">
        <f t="shared" si="3"/>
        <v>0.36272214614897597</v>
      </c>
      <c r="G61" s="86">
        <f t="shared" si="4"/>
        <v>1.6304311856778848</v>
      </c>
      <c r="H61" s="47">
        <f t="shared" si="2"/>
        <v>0.63043118567788481</v>
      </c>
      <c r="J61" s="60"/>
    </row>
    <row r="62" spans="1:30" s="30" customFormat="1" ht="27" customHeight="1" x14ac:dyDescent="0.25">
      <c r="A62" s="77" t="s">
        <v>11</v>
      </c>
      <c r="B62" s="78" t="s">
        <v>144</v>
      </c>
      <c r="C62" s="79">
        <f>+C63+C66+C69</f>
        <v>269834</v>
      </c>
      <c r="D62" s="79">
        <f>+D63+D66+D69</f>
        <v>60438</v>
      </c>
      <c r="E62" s="79">
        <f>+E63+E66+E69</f>
        <v>98540</v>
      </c>
      <c r="F62" s="86">
        <f t="shared" si="3"/>
        <v>0.36518748563931897</v>
      </c>
      <c r="G62" s="86">
        <f t="shared" si="4"/>
        <v>1.6304311856778848</v>
      </c>
      <c r="H62" s="47">
        <f t="shared" si="2"/>
        <v>0.63043118567788481</v>
      </c>
      <c r="I62" s="54"/>
      <c r="J62" s="63"/>
    </row>
    <row r="63" spans="1:30" s="30" customFormat="1" ht="42.75" customHeight="1" x14ac:dyDescent="0.25">
      <c r="A63" s="77">
        <v>1</v>
      </c>
      <c r="B63" s="78" t="s">
        <v>118</v>
      </c>
      <c r="C63" s="79">
        <f>+C64+C65</f>
        <v>205282</v>
      </c>
      <c r="D63" s="79">
        <f>+D64+D65</f>
        <v>56944</v>
      </c>
      <c r="E63" s="79">
        <f>+E64+E65</f>
        <v>81949</v>
      </c>
      <c r="F63" s="86">
        <f t="shared" si="3"/>
        <v>0.3992020732455841</v>
      </c>
      <c r="G63" s="86">
        <f t="shared" si="4"/>
        <v>1.439115622365833</v>
      </c>
      <c r="H63" s="47">
        <f t="shared" si="2"/>
        <v>0.43911562236583301</v>
      </c>
      <c r="I63" s="54"/>
      <c r="J63" s="63"/>
    </row>
    <row r="64" spans="1:30" ht="27" customHeight="1" x14ac:dyDescent="0.25">
      <c r="A64" s="81"/>
      <c r="B64" s="82" t="s">
        <v>119</v>
      </c>
      <c r="C64" s="83">
        <v>105302</v>
      </c>
      <c r="D64" s="83">
        <v>56944</v>
      </c>
      <c r="E64" s="83">
        <v>43235</v>
      </c>
      <c r="F64" s="88">
        <f t="shared" si="3"/>
        <v>0.41058099561261896</v>
      </c>
      <c r="G64" s="88">
        <f t="shared" si="4"/>
        <v>0.75925470637819614</v>
      </c>
      <c r="H64" s="47">
        <f t="shared" si="2"/>
        <v>-0.24074529362180386</v>
      </c>
      <c r="J64" s="60"/>
    </row>
    <row r="65" spans="1:10" ht="27" customHeight="1" x14ac:dyDescent="0.25">
      <c r="A65" s="81"/>
      <c r="B65" s="82" t="s">
        <v>120</v>
      </c>
      <c r="C65" s="83">
        <v>99980</v>
      </c>
      <c r="D65" s="83"/>
      <c r="E65" s="83">
        <v>38714</v>
      </c>
      <c r="F65" s="88">
        <f t="shared" si="3"/>
        <v>0.38721744348869774</v>
      </c>
      <c r="G65" s="88"/>
      <c r="H65" s="47">
        <f t="shared" si="2"/>
        <v>-1</v>
      </c>
      <c r="J65" s="60"/>
    </row>
    <row r="66" spans="1:10" s="30" customFormat="1" ht="27" customHeight="1" x14ac:dyDescent="0.25">
      <c r="A66" s="77">
        <v>2</v>
      </c>
      <c r="B66" s="78" t="s">
        <v>121</v>
      </c>
      <c r="C66" s="79">
        <f>+C67+C68</f>
        <v>48946</v>
      </c>
      <c r="D66" s="79">
        <f>+D67+D68</f>
        <v>3494</v>
      </c>
      <c r="E66" s="79">
        <f>+E67+E68</f>
        <v>13023</v>
      </c>
      <c r="F66" s="86">
        <f t="shared" si="3"/>
        <v>0.26606872880317084</v>
      </c>
      <c r="G66" s="86">
        <f t="shared" si="4"/>
        <v>3.7272467086433885</v>
      </c>
      <c r="H66" s="47">
        <f t="shared" si="2"/>
        <v>2.7272467086433885</v>
      </c>
      <c r="I66" s="54"/>
      <c r="J66" s="63"/>
    </row>
    <row r="67" spans="1:10" ht="27" customHeight="1" x14ac:dyDescent="0.25">
      <c r="A67" s="81"/>
      <c r="B67" s="82" t="s">
        <v>119</v>
      </c>
      <c r="C67" s="83">
        <v>3000</v>
      </c>
      <c r="D67" s="83"/>
      <c r="E67" s="83">
        <v>0</v>
      </c>
      <c r="F67" s="88">
        <f t="shared" si="3"/>
        <v>0</v>
      </c>
      <c r="G67" s="88"/>
      <c r="H67" s="47">
        <f t="shared" si="2"/>
        <v>-1</v>
      </c>
      <c r="J67" s="60"/>
    </row>
    <row r="68" spans="1:10" ht="27" customHeight="1" x14ac:dyDescent="0.25">
      <c r="A68" s="81"/>
      <c r="B68" s="82" t="s">
        <v>120</v>
      </c>
      <c r="C68" s="83">
        <v>45946</v>
      </c>
      <c r="D68" s="83">
        <v>3494</v>
      </c>
      <c r="E68" s="83">
        <v>13023</v>
      </c>
      <c r="F68" s="88">
        <f t="shared" si="3"/>
        <v>0.28344143124537502</v>
      </c>
      <c r="G68" s="88">
        <f t="shared" si="4"/>
        <v>3.7272467086433885</v>
      </c>
      <c r="H68" s="47">
        <f t="shared" si="2"/>
        <v>2.7272467086433885</v>
      </c>
      <c r="J68" s="60"/>
    </row>
    <row r="69" spans="1:10" s="30" customFormat="1" ht="27" customHeight="1" x14ac:dyDescent="0.25">
      <c r="A69" s="77">
        <v>3</v>
      </c>
      <c r="B69" s="78" t="s">
        <v>122</v>
      </c>
      <c r="C69" s="79">
        <f>+C70+C71</f>
        <v>15606</v>
      </c>
      <c r="D69" s="79">
        <f>+D70+D71</f>
        <v>0</v>
      </c>
      <c r="E69" s="79">
        <f>+E70+E71</f>
        <v>3568</v>
      </c>
      <c r="F69" s="86">
        <f t="shared" si="3"/>
        <v>0.22863001409714212</v>
      </c>
      <c r="G69" s="86"/>
      <c r="H69" s="47">
        <f t="shared" si="2"/>
        <v>-1</v>
      </c>
      <c r="I69" s="54"/>
      <c r="J69" s="63"/>
    </row>
    <row r="70" spans="1:10" ht="27" customHeight="1" x14ac:dyDescent="0.25">
      <c r="A70" s="81"/>
      <c r="B70" s="82" t="s">
        <v>119</v>
      </c>
      <c r="C70" s="83">
        <v>13796</v>
      </c>
      <c r="D70" s="83"/>
      <c r="E70" s="83">
        <v>3518</v>
      </c>
      <c r="F70" s="88">
        <f t="shared" si="3"/>
        <v>0.25500144969556393</v>
      </c>
      <c r="G70" s="88"/>
      <c r="H70" s="47">
        <f t="shared" si="2"/>
        <v>-1</v>
      </c>
      <c r="J70" s="60"/>
    </row>
    <row r="71" spans="1:10" ht="27" customHeight="1" x14ac:dyDescent="0.25">
      <c r="A71" s="81"/>
      <c r="B71" s="82" t="s">
        <v>120</v>
      </c>
      <c r="C71" s="83">
        <v>1810</v>
      </c>
      <c r="D71" s="83"/>
      <c r="E71" s="83">
        <v>50</v>
      </c>
      <c r="F71" s="88">
        <f t="shared" si="3"/>
        <v>2.7624309392265192E-2</v>
      </c>
      <c r="G71" s="88"/>
      <c r="H71" s="47">
        <f t="shared" si="2"/>
        <v>-1</v>
      </c>
      <c r="J71" s="60"/>
    </row>
    <row r="72" spans="1:10" s="30" customFormat="1" ht="39" customHeight="1" x14ac:dyDescent="0.25">
      <c r="A72" s="77" t="s">
        <v>15</v>
      </c>
      <c r="B72" s="78" t="s">
        <v>123</v>
      </c>
      <c r="C72" s="79">
        <f>+C73+C74</f>
        <v>1834</v>
      </c>
      <c r="D72" s="79">
        <f>+D73+D74</f>
        <v>0</v>
      </c>
      <c r="E72" s="79">
        <f>+E73+E74</f>
        <v>0</v>
      </c>
      <c r="F72" s="86">
        <f t="shared" si="3"/>
        <v>0</v>
      </c>
      <c r="G72" s="86"/>
      <c r="H72" s="47">
        <f t="shared" si="2"/>
        <v>-1</v>
      </c>
      <c r="I72" s="54"/>
      <c r="J72" s="63"/>
    </row>
    <row r="73" spans="1:10" ht="27" customHeight="1" x14ac:dyDescent="0.25">
      <c r="A73" s="81">
        <v>1</v>
      </c>
      <c r="B73" s="82" t="s">
        <v>124</v>
      </c>
      <c r="C73" s="83">
        <v>1650</v>
      </c>
      <c r="D73" s="83"/>
      <c r="E73" s="83"/>
      <c r="F73" s="88">
        <f t="shared" si="3"/>
        <v>0</v>
      </c>
      <c r="G73" s="88"/>
      <c r="H73" s="47">
        <f t="shared" si="2"/>
        <v>-1</v>
      </c>
      <c r="J73" s="60"/>
    </row>
    <row r="74" spans="1:10" ht="39" customHeight="1" x14ac:dyDescent="0.25">
      <c r="A74" s="81">
        <v>2</v>
      </c>
      <c r="B74" s="82" t="s">
        <v>125</v>
      </c>
      <c r="C74" s="83">
        <v>184</v>
      </c>
      <c r="D74" s="83"/>
      <c r="E74" s="83"/>
      <c r="F74" s="88">
        <f t="shared" si="3"/>
        <v>0</v>
      </c>
      <c r="G74" s="88"/>
      <c r="H74" s="47">
        <f t="shared" si="2"/>
        <v>-1</v>
      </c>
      <c r="J74" s="60"/>
    </row>
    <row r="75" spans="1:10" ht="27" customHeight="1" x14ac:dyDescent="0.25">
      <c r="A75" s="77" t="s">
        <v>137</v>
      </c>
      <c r="B75" s="78" t="s">
        <v>138</v>
      </c>
      <c r="C75" s="79"/>
      <c r="D75" s="79">
        <v>225</v>
      </c>
      <c r="E75" s="79"/>
      <c r="F75" s="90"/>
      <c r="G75" s="86">
        <f>E75/D75</f>
        <v>0</v>
      </c>
      <c r="H75" s="47">
        <f t="shared" si="2"/>
        <v>-1</v>
      </c>
      <c r="J75" s="60"/>
    </row>
    <row r="76" spans="1:10" ht="27" hidden="1" customHeight="1" x14ac:dyDescent="0.25">
      <c r="A76" s="64" t="s">
        <v>143</v>
      </c>
      <c r="B76" s="71" t="s">
        <v>142</v>
      </c>
      <c r="C76" s="72"/>
      <c r="D76" s="72"/>
      <c r="E76" s="73"/>
      <c r="F76" s="74" t="e">
        <f>E76/C76</f>
        <v>#DIV/0!</v>
      </c>
      <c r="G76" s="75" t="e">
        <f>E76/D76</f>
        <v>#DIV/0!</v>
      </c>
      <c r="H76" s="47"/>
      <c r="J76" s="60"/>
    </row>
  </sheetData>
  <mergeCells count="21">
    <mergeCell ref="D1:G1"/>
    <mergeCell ref="A3:G3"/>
    <mergeCell ref="A1:B1"/>
    <mergeCell ref="A2:G2"/>
    <mergeCell ref="D5:D6"/>
    <mergeCell ref="C38:C39"/>
    <mergeCell ref="F5:G5"/>
    <mergeCell ref="A36:G36"/>
    <mergeCell ref="A34:B34"/>
    <mergeCell ref="D4:G4"/>
    <mergeCell ref="D34:G34"/>
    <mergeCell ref="E38:E39"/>
    <mergeCell ref="B5:B6"/>
    <mergeCell ref="A35:G35"/>
    <mergeCell ref="B38:B39"/>
    <mergeCell ref="C5:C6"/>
    <mergeCell ref="F38:G38"/>
    <mergeCell ref="A5:A6"/>
    <mergeCell ref="D37:G37"/>
    <mergeCell ref="D38:D39"/>
    <mergeCell ref="A38:A39"/>
  </mergeCells>
  <phoneticPr fontId="5" type="noConversion"/>
  <pageMargins left="0.47244094488188981" right="0" top="0.72" bottom="0.53" header="0.31496062992125984" footer="0.19685039370078741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Bieu 01</vt:lpstr>
      <vt:lpstr>Bieu 02</vt:lpstr>
      <vt:lpstr>Bieu 03</vt:lpstr>
      <vt:lpstr>'Bieu 01'!Print_Area</vt:lpstr>
      <vt:lpstr>'Bieu 03'!Print_Area</vt:lpstr>
      <vt:lpstr>'Bieu 03'!Print_Titles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trannamdt1</dc:creator>
  <cp:lastModifiedBy>Trương Kiên Cương</cp:lastModifiedBy>
  <cp:lastPrinted>2024-06-03T03:32:58Z</cp:lastPrinted>
  <dcterms:created xsi:type="dcterms:W3CDTF">2017-08-10T09:03:06Z</dcterms:created>
  <dcterms:modified xsi:type="dcterms:W3CDTF">2024-06-03T03:33:06Z</dcterms:modified>
</cp:coreProperties>
</file>