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RANTR~1\AppData\Local\Temp\Tandan JSC\files\"/>
    </mc:Choice>
  </mc:AlternateContent>
  <bookViews>
    <workbookView xWindow="0" yWindow="0" windowWidth="20490" windowHeight="7650" tabRatio="656" firstSheet="1" activeTab="1"/>
  </bookViews>
  <sheets>
    <sheet name="foxz" sheetId="195" state="veryHidden" r:id="rId1"/>
    <sheet name="B49" sheetId="169" r:id="rId2"/>
    <sheet name="Biểu 53-H+X" sheetId="172" r:id="rId3"/>
    <sheet name="B54" sheetId="193" r:id="rId4"/>
    <sheet name="B54-chi tiết" sheetId="196" state="hidden" r:id="rId5"/>
    <sheet name="Biểu 63-quỹ" sheetId="178" r:id="rId6"/>
    <sheet name="B64-thu DV" sheetId="180" r:id="rId7"/>
  </sheets>
  <externalReferences>
    <externalReference r:id="rId8"/>
    <externalReference r:id="rId9"/>
  </externalReferences>
  <definedNames>
    <definedName name="ADP">#REF!</definedName>
    <definedName name="AKHAC">#REF!</definedName>
    <definedName name="ALTINH">#REF!</definedName>
    <definedName name="Anguon">'[1]Dt 2001'!#REF!</definedName>
    <definedName name="ANN">#REF!</definedName>
    <definedName name="ANQD">#REF!</definedName>
    <definedName name="ANQQH">'[1]Dt 2001'!#REF!</definedName>
    <definedName name="ANSNN">'[1]Dt 2001'!#REF!</definedName>
    <definedName name="ANSNNxnk">'[1]Dt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Phan_cap">#REF!</definedName>
    <definedName name="Phi_le_phi">#REF!</definedName>
    <definedName name="_xlnm.Print_Area" localSheetId="1">'B49'!$A$1:$E$39</definedName>
    <definedName name="_xlnm.Print_Area" localSheetId="3">'B54'!$A$1:$HS$103</definedName>
    <definedName name="_xlnm.Print_Area" localSheetId="6">'B64-thu DV'!$A$1:$F$16</definedName>
    <definedName name="_xlnm.Print_Area" localSheetId="2">'Biểu 53-H+X'!$A$1:$K$152</definedName>
    <definedName name="_xlnm.Print_Area" localSheetId="5">'Biểu 63-quỹ'!$A$1:$M$17</definedName>
    <definedName name="_xlnm.Print_Area">#REF!</definedName>
    <definedName name="PRINT_AREA_MI">#REF!</definedName>
    <definedName name="_xlnm.Print_Titles" localSheetId="3">'B54'!$5:$9</definedName>
    <definedName name="_xlnm.Print_Titles" localSheetId="2">'Biểu 53-H+X'!$5:$8</definedName>
    <definedName name="TW">#REF!</definedName>
  </definedNames>
  <calcPr calcId="162913"/>
</workbook>
</file>

<file path=xl/calcChain.xml><?xml version="1.0" encoding="utf-8"?>
<calcChain xmlns="http://schemas.openxmlformats.org/spreadsheetml/2006/main">
  <c r="D13" i="169" l="1"/>
  <c r="G22" i="172" l="1"/>
  <c r="C15" i="169" l="1"/>
  <c r="C14" i="169"/>
  <c r="E91" i="193" l="1"/>
  <c r="J49" i="193"/>
  <c r="J103" i="193"/>
  <c r="J100" i="193"/>
  <c r="J76" i="193"/>
  <c r="DB25" i="193"/>
  <c r="J70" i="193"/>
  <c r="E102" i="193"/>
  <c r="L17" i="178" l="1"/>
  <c r="K17" i="178"/>
  <c r="G12" i="178" l="1"/>
  <c r="G11" i="178"/>
  <c r="G10" i="178"/>
  <c r="G13" i="178"/>
  <c r="G14" i="178"/>
  <c r="G15" i="178"/>
  <c r="G16" i="178"/>
  <c r="G17" i="178"/>
  <c r="A4" i="180" l="1"/>
  <c r="A3" i="193"/>
  <c r="A3" i="172"/>
  <c r="D22" i="172" l="1"/>
  <c r="D18" i="172"/>
  <c r="D87" i="172"/>
  <c r="D20" i="172"/>
  <c r="D17" i="172"/>
  <c r="C21" i="169" l="1"/>
  <c r="C15" i="180" l="1"/>
  <c r="C13" i="180"/>
  <c r="C11" i="180"/>
  <c r="C9" i="180"/>
  <c r="C8" i="180" l="1"/>
  <c r="D13" i="180" l="1"/>
  <c r="D15" i="180"/>
  <c r="G110" i="172" l="1"/>
  <c r="G88" i="172"/>
  <c r="G87" i="172"/>
  <c r="G49" i="172"/>
  <c r="G48" i="172"/>
  <c r="G24" i="172"/>
  <c r="G17" i="172"/>
  <c r="H45" i="172"/>
  <c r="L16" i="178" l="1"/>
  <c r="K16" i="178"/>
  <c r="L15" i="178"/>
  <c r="K15" i="178"/>
  <c r="L14" i="178"/>
  <c r="K14" i="178"/>
  <c r="L13" i="178"/>
  <c r="K13" i="178"/>
  <c r="L12" i="178"/>
  <c r="K12" i="178"/>
  <c r="L11" i="178"/>
  <c r="L9" i="178" s="1"/>
  <c r="K11" i="178"/>
  <c r="L10" i="178"/>
  <c r="K10" i="178"/>
  <c r="K9" i="178" s="1"/>
  <c r="G9" i="178"/>
  <c r="J9" i="178"/>
  <c r="I9" i="178"/>
  <c r="H9" i="178"/>
  <c r="F9" i="178"/>
  <c r="E9" i="178"/>
  <c r="D9" i="178"/>
  <c r="C9" i="178"/>
  <c r="I8" i="178"/>
  <c r="J8" i="178" s="1"/>
  <c r="D8" i="178"/>
  <c r="E8" i="178" s="1"/>
  <c r="F8" i="178" s="1"/>
  <c r="F17" i="172" l="1"/>
  <c r="C35" i="172"/>
  <c r="C34" i="172" s="1"/>
  <c r="C33" i="172" s="1"/>
  <c r="C30" i="172" s="1"/>
  <c r="C29" i="172" s="1"/>
  <c r="D33" i="172"/>
  <c r="D30" i="172" s="1"/>
  <c r="D29" i="172" s="1"/>
  <c r="E33" i="172"/>
  <c r="E30" i="172" s="1"/>
  <c r="E29" i="172" s="1"/>
  <c r="E28" i="172" s="1"/>
  <c r="G33" i="172"/>
  <c r="G30" i="172" s="1"/>
  <c r="G29" i="172" s="1"/>
  <c r="H33" i="172"/>
  <c r="H30" i="172" s="1"/>
  <c r="H29" i="172" s="1"/>
  <c r="C20" i="172"/>
  <c r="D144" i="172"/>
  <c r="C19" i="172"/>
  <c r="DK101" i="193"/>
  <c r="DL101" i="193"/>
  <c r="DM101" i="193"/>
  <c r="DN101" i="193"/>
  <c r="DO101" i="193"/>
  <c r="DL68" i="193"/>
  <c r="DM68" i="193"/>
  <c r="DN68" i="193"/>
  <c r="DO68" i="193"/>
  <c r="DQ68" i="193"/>
  <c r="DR68" i="193"/>
  <c r="DS68" i="193"/>
  <c r="DT68" i="193"/>
  <c r="DU68" i="193"/>
  <c r="DV68" i="193"/>
  <c r="DW68" i="193"/>
  <c r="DX68" i="193"/>
  <c r="DY68" i="193"/>
  <c r="DZ68" i="193"/>
  <c r="EA68" i="193"/>
  <c r="EB68" i="193"/>
  <c r="EC68" i="193"/>
  <c r="ED68" i="193"/>
  <c r="EE68" i="193"/>
  <c r="EF68" i="193"/>
  <c r="EG68" i="193"/>
  <c r="EH68" i="193"/>
  <c r="EI68" i="193"/>
  <c r="EJ68" i="193"/>
  <c r="EK68" i="193"/>
  <c r="EL68" i="193"/>
  <c r="EM68" i="193"/>
  <c r="EN68" i="193"/>
  <c r="EO68" i="193"/>
  <c r="EP68" i="193"/>
  <c r="EQ68" i="193"/>
  <c r="ER68" i="193"/>
  <c r="ES68" i="193"/>
  <c r="ET68" i="193"/>
  <c r="EU68" i="193"/>
  <c r="EV68" i="193"/>
  <c r="EW68" i="193"/>
  <c r="EX68" i="193"/>
  <c r="EY68" i="193"/>
  <c r="EZ68" i="193"/>
  <c r="FA68" i="193"/>
  <c r="FB68" i="193"/>
  <c r="FC68" i="193"/>
  <c r="FD68" i="193"/>
  <c r="FE68" i="193"/>
  <c r="FF68" i="193"/>
  <c r="FG68" i="193"/>
  <c r="FH68" i="193"/>
  <c r="FI68" i="193"/>
  <c r="FJ68" i="193"/>
  <c r="FK68" i="193"/>
  <c r="FL68" i="193"/>
  <c r="FM68" i="193"/>
  <c r="FN68" i="193"/>
  <c r="FO68" i="193"/>
  <c r="FP68" i="193"/>
  <c r="FT68" i="193"/>
  <c r="FU68" i="193"/>
  <c r="FV68" i="193"/>
  <c r="FW68" i="193"/>
  <c r="FX68" i="193"/>
  <c r="FY68" i="193"/>
  <c r="FZ68" i="193"/>
  <c r="GA68" i="193"/>
  <c r="GB68" i="193"/>
  <c r="GC68" i="193"/>
  <c r="GD68" i="193"/>
  <c r="GE68" i="193"/>
  <c r="GF68" i="193"/>
  <c r="GG68" i="193"/>
  <c r="GH68" i="193"/>
  <c r="GI68" i="193"/>
  <c r="GJ68" i="193"/>
  <c r="GK68" i="193"/>
  <c r="GL68" i="193"/>
  <c r="GM68" i="193"/>
  <c r="GN68" i="193"/>
  <c r="GO68" i="193"/>
  <c r="GP68" i="193"/>
  <c r="GQ68" i="193"/>
  <c r="GR68" i="193"/>
  <c r="GS68" i="193"/>
  <c r="GT68" i="193"/>
  <c r="GU68" i="193"/>
  <c r="GV68" i="193"/>
  <c r="GW68" i="193"/>
  <c r="GX68" i="193"/>
  <c r="GY68" i="193"/>
  <c r="GZ68" i="193"/>
  <c r="HA68" i="193"/>
  <c r="HB68" i="193"/>
  <c r="HC68" i="193"/>
  <c r="HD68" i="193"/>
  <c r="HE68" i="193"/>
  <c r="HF68" i="193"/>
  <c r="HG68" i="193"/>
  <c r="HI68" i="193"/>
  <c r="DK68" i="193"/>
  <c r="DP68" i="193"/>
  <c r="FR68" i="193"/>
  <c r="FS68" i="193"/>
  <c r="HH68" i="193"/>
  <c r="HJ68" i="193"/>
  <c r="C21" i="193"/>
  <c r="F21" i="172"/>
  <c r="F22" i="172"/>
  <c r="F23" i="172"/>
  <c r="I23" i="172"/>
  <c r="J23" i="172"/>
  <c r="HN95" i="193"/>
  <c r="DP103" i="193"/>
  <c r="FS91" i="193"/>
  <c r="FR90" i="193"/>
  <c r="DP91" i="193"/>
  <c r="DP58" i="193"/>
  <c r="FS88" i="193"/>
  <c r="FS37" i="193"/>
  <c r="DP37" i="193"/>
  <c r="DP61" i="193"/>
  <c r="FS34" i="193"/>
  <c r="DP34" i="193"/>
  <c r="DP25" i="193"/>
  <c r="DP19" i="193"/>
  <c r="DP16" i="193"/>
  <c r="DP70" i="193"/>
  <c r="FQ68" i="193" l="1"/>
  <c r="E13" i="193" l="1"/>
  <c r="F13" i="193"/>
  <c r="G13" i="193"/>
  <c r="H13" i="193"/>
  <c r="I13" i="193"/>
  <c r="J13" i="193"/>
  <c r="K13" i="193"/>
  <c r="L13" i="193"/>
  <c r="M13" i="193"/>
  <c r="N13" i="193"/>
  <c r="O13" i="193"/>
  <c r="P13" i="193"/>
  <c r="Q13" i="193"/>
  <c r="R13" i="193"/>
  <c r="S13" i="193"/>
  <c r="T13" i="193"/>
  <c r="U13" i="193"/>
  <c r="V13" i="193"/>
  <c r="W13" i="193"/>
  <c r="X13" i="193"/>
  <c r="Y13" i="193"/>
  <c r="Z13" i="193"/>
  <c r="AA13" i="193"/>
  <c r="AB13" i="193"/>
  <c r="AC13" i="193"/>
  <c r="AD13" i="193"/>
  <c r="AE13" i="193"/>
  <c r="AF13" i="193"/>
  <c r="AG13" i="193"/>
  <c r="AH13" i="193"/>
  <c r="AI13" i="193"/>
  <c r="AJ13" i="193"/>
  <c r="AK13" i="193"/>
  <c r="AL13" i="193"/>
  <c r="AM13" i="193"/>
  <c r="AN13" i="193"/>
  <c r="AO13" i="193"/>
  <c r="AP13" i="193"/>
  <c r="AQ13" i="193"/>
  <c r="AR13" i="193"/>
  <c r="AS13" i="193"/>
  <c r="AT13" i="193"/>
  <c r="AU13" i="193"/>
  <c r="AV13" i="193"/>
  <c r="AW13" i="193"/>
  <c r="AX13" i="193"/>
  <c r="AY13" i="193"/>
  <c r="AZ13" i="193"/>
  <c r="BA13" i="193"/>
  <c r="BB13" i="193"/>
  <c r="BC13" i="193"/>
  <c r="BD13" i="193"/>
  <c r="BE13" i="193"/>
  <c r="BF13" i="193"/>
  <c r="BG13" i="193"/>
  <c r="BH13" i="193"/>
  <c r="BI13" i="193"/>
  <c r="BJ13" i="193"/>
  <c r="BL13" i="193"/>
  <c r="BM13" i="193"/>
  <c r="BN13" i="193"/>
  <c r="BO13" i="193"/>
  <c r="BP13" i="193"/>
  <c r="BQ13" i="193"/>
  <c r="BR13" i="193"/>
  <c r="BS13" i="193"/>
  <c r="BT13" i="193"/>
  <c r="BU13" i="193"/>
  <c r="BV13" i="193"/>
  <c r="BW13" i="193"/>
  <c r="BX13" i="193"/>
  <c r="BY13" i="193"/>
  <c r="BZ13" i="193"/>
  <c r="CA13" i="193"/>
  <c r="CB13" i="193"/>
  <c r="CC13" i="193"/>
  <c r="CD13" i="193"/>
  <c r="CE13" i="193"/>
  <c r="CF13" i="193"/>
  <c r="CG13" i="193"/>
  <c r="CH13" i="193"/>
  <c r="CI13" i="193"/>
  <c r="CJ13" i="193"/>
  <c r="CK13" i="193"/>
  <c r="CL13" i="193"/>
  <c r="CM13" i="193"/>
  <c r="CN13" i="193"/>
  <c r="CO13" i="193"/>
  <c r="CP13" i="193"/>
  <c r="CQ13" i="193"/>
  <c r="CR13" i="193"/>
  <c r="CS13" i="193"/>
  <c r="CT13" i="193"/>
  <c r="CU13" i="193"/>
  <c r="CV13" i="193"/>
  <c r="CW13" i="193"/>
  <c r="CX13" i="193"/>
  <c r="CY13" i="193"/>
  <c r="CZ13" i="193"/>
  <c r="DA13" i="193"/>
  <c r="DC13" i="193"/>
  <c r="DD13" i="193"/>
  <c r="DD11" i="193" s="1"/>
  <c r="E12" i="193"/>
  <c r="F12" i="193"/>
  <c r="F11" i="193" s="1"/>
  <c r="G12" i="193"/>
  <c r="G11" i="193" s="1"/>
  <c r="H12" i="193"/>
  <c r="H11" i="193" s="1"/>
  <c r="I12" i="193"/>
  <c r="I11" i="193" s="1"/>
  <c r="J12" i="193"/>
  <c r="K12" i="193"/>
  <c r="K11" i="193" s="1"/>
  <c r="L12" i="193"/>
  <c r="L11" i="193" s="1"/>
  <c r="M12" i="193"/>
  <c r="M11" i="193" s="1"/>
  <c r="N12" i="193"/>
  <c r="N11" i="193" s="1"/>
  <c r="O12" i="193"/>
  <c r="O11" i="193" s="1"/>
  <c r="P12" i="193"/>
  <c r="P11" i="193" s="1"/>
  <c r="Q12" i="193"/>
  <c r="Q11" i="193" s="1"/>
  <c r="R12" i="193"/>
  <c r="R11" i="193" s="1"/>
  <c r="S12" i="193"/>
  <c r="S11" i="193" s="1"/>
  <c r="T12" i="193"/>
  <c r="T11" i="193" s="1"/>
  <c r="U12" i="193"/>
  <c r="U11" i="193" s="1"/>
  <c r="V12" i="193"/>
  <c r="V11" i="193" s="1"/>
  <c r="W12" i="193"/>
  <c r="W11" i="193" s="1"/>
  <c r="X12" i="193"/>
  <c r="X11" i="193" s="1"/>
  <c r="Y12" i="193"/>
  <c r="Y11" i="193" s="1"/>
  <c r="Z12" i="193"/>
  <c r="Z11" i="193" s="1"/>
  <c r="AA12" i="193"/>
  <c r="AA11" i="193" s="1"/>
  <c r="AB12" i="193"/>
  <c r="AB11" i="193" s="1"/>
  <c r="AC12" i="193"/>
  <c r="AC11" i="193" s="1"/>
  <c r="AD12" i="193"/>
  <c r="AD11" i="193" s="1"/>
  <c r="AE12" i="193"/>
  <c r="AE11" i="193" s="1"/>
  <c r="AF12" i="193"/>
  <c r="AF11" i="193" s="1"/>
  <c r="AG12" i="193"/>
  <c r="AG11" i="193" s="1"/>
  <c r="AH12" i="193"/>
  <c r="AH11" i="193" s="1"/>
  <c r="AI12" i="193"/>
  <c r="AI11" i="193" s="1"/>
  <c r="AJ12" i="193"/>
  <c r="AJ11" i="193" s="1"/>
  <c r="AK12" i="193"/>
  <c r="AK11" i="193" s="1"/>
  <c r="AL12" i="193"/>
  <c r="AL11" i="193" s="1"/>
  <c r="AM12" i="193"/>
  <c r="AM11" i="193" s="1"/>
  <c r="AN12" i="193"/>
  <c r="AN11" i="193" s="1"/>
  <c r="AO12" i="193"/>
  <c r="AO11" i="193" s="1"/>
  <c r="AP12" i="193"/>
  <c r="AP11" i="193" s="1"/>
  <c r="AQ12" i="193"/>
  <c r="AQ11" i="193" s="1"/>
  <c r="AR12" i="193"/>
  <c r="AR11" i="193" s="1"/>
  <c r="AS12" i="193"/>
  <c r="AS11" i="193" s="1"/>
  <c r="AT12" i="193"/>
  <c r="AT11" i="193" s="1"/>
  <c r="AU12" i="193"/>
  <c r="AU11" i="193" s="1"/>
  <c r="AV12" i="193"/>
  <c r="AV11" i="193" s="1"/>
  <c r="AW12" i="193"/>
  <c r="AW11" i="193" s="1"/>
  <c r="AX12" i="193"/>
  <c r="AX11" i="193" s="1"/>
  <c r="AY12" i="193"/>
  <c r="AY11" i="193" s="1"/>
  <c r="AZ12" i="193"/>
  <c r="AZ11" i="193" s="1"/>
  <c r="BA12" i="193"/>
  <c r="BA11" i="193" s="1"/>
  <c r="BB12" i="193"/>
  <c r="BB11" i="193" s="1"/>
  <c r="BC12" i="193"/>
  <c r="BC11" i="193" s="1"/>
  <c r="BD12" i="193"/>
  <c r="BD11" i="193" s="1"/>
  <c r="BE12" i="193"/>
  <c r="BE11" i="193" s="1"/>
  <c r="BF12" i="193"/>
  <c r="BF11" i="193" s="1"/>
  <c r="BG12" i="193"/>
  <c r="BG11" i="193" s="1"/>
  <c r="BH12" i="193"/>
  <c r="BH11" i="193" s="1"/>
  <c r="BI12" i="193"/>
  <c r="BI11" i="193" s="1"/>
  <c r="BJ12" i="193"/>
  <c r="BJ11" i="193" s="1"/>
  <c r="BL12" i="193"/>
  <c r="BM12" i="193"/>
  <c r="BN12" i="193"/>
  <c r="BO12" i="193"/>
  <c r="BP12" i="193"/>
  <c r="BQ12" i="193"/>
  <c r="BR12" i="193"/>
  <c r="BS12" i="193"/>
  <c r="BT12" i="193"/>
  <c r="BU12" i="193"/>
  <c r="BV12" i="193"/>
  <c r="BW12" i="193"/>
  <c r="BX12" i="193"/>
  <c r="BY12" i="193"/>
  <c r="BZ12" i="193"/>
  <c r="CA12" i="193"/>
  <c r="CB12" i="193"/>
  <c r="CC12" i="193"/>
  <c r="CD12" i="193"/>
  <c r="CE12" i="193"/>
  <c r="CF12" i="193"/>
  <c r="CG12" i="193"/>
  <c r="CH12" i="193"/>
  <c r="CI12" i="193"/>
  <c r="CJ12" i="193"/>
  <c r="CK12" i="193"/>
  <c r="CL12" i="193"/>
  <c r="CM12" i="193"/>
  <c r="CN12" i="193"/>
  <c r="CO12" i="193"/>
  <c r="CP12" i="193"/>
  <c r="CQ12" i="193"/>
  <c r="CR12" i="193"/>
  <c r="CS12" i="193"/>
  <c r="CT12" i="193"/>
  <c r="CU12" i="193"/>
  <c r="CV12" i="193"/>
  <c r="CW12" i="193"/>
  <c r="CX12" i="193"/>
  <c r="CY12" i="193"/>
  <c r="CZ12" i="193"/>
  <c r="DA12" i="193"/>
  <c r="DB12" i="193"/>
  <c r="DC12" i="193"/>
  <c r="DD12" i="193"/>
  <c r="DE12" i="193"/>
  <c r="DF12" i="193"/>
  <c r="DG12" i="193"/>
  <c r="DK12" i="193"/>
  <c r="DL12" i="193"/>
  <c r="DM12" i="193"/>
  <c r="DN12" i="193"/>
  <c r="DO12" i="193"/>
  <c r="DP12" i="193"/>
  <c r="DQ12" i="193"/>
  <c r="DR12" i="193"/>
  <c r="DS12" i="193"/>
  <c r="DT12" i="193"/>
  <c r="DU12" i="193"/>
  <c r="DV12" i="193"/>
  <c r="DW12" i="193"/>
  <c r="DX12" i="193"/>
  <c r="DY12" i="193"/>
  <c r="DZ12" i="193"/>
  <c r="EA12" i="193"/>
  <c r="EB12" i="193"/>
  <c r="EC12" i="193"/>
  <c r="ED12" i="193"/>
  <c r="EE12" i="193"/>
  <c r="EF12" i="193"/>
  <c r="EG12" i="193"/>
  <c r="EH12" i="193"/>
  <c r="EI12" i="193"/>
  <c r="EJ12" i="193"/>
  <c r="EK12" i="193"/>
  <c r="EL12" i="193"/>
  <c r="EM12" i="193"/>
  <c r="EN12" i="193"/>
  <c r="EO12" i="193"/>
  <c r="EP12" i="193"/>
  <c r="EQ12" i="193"/>
  <c r="ER12" i="193"/>
  <c r="ES12" i="193"/>
  <c r="ET12" i="193"/>
  <c r="EU12" i="193"/>
  <c r="EV12" i="193"/>
  <c r="EW12" i="193"/>
  <c r="EX12" i="193"/>
  <c r="EY12" i="193"/>
  <c r="EZ12" i="193"/>
  <c r="FA12" i="193"/>
  <c r="FB12" i="193"/>
  <c r="FC12" i="193"/>
  <c r="FD12" i="193"/>
  <c r="FE12" i="193"/>
  <c r="FF12" i="193"/>
  <c r="FG12" i="193"/>
  <c r="FH12" i="193"/>
  <c r="FI12" i="193"/>
  <c r="FJ12" i="193"/>
  <c r="FK12" i="193"/>
  <c r="FL12" i="193"/>
  <c r="FM12" i="193"/>
  <c r="FN12" i="193"/>
  <c r="FO12" i="193"/>
  <c r="FP12" i="193"/>
  <c r="FR12" i="193"/>
  <c r="FS12" i="193"/>
  <c r="DE13" i="193"/>
  <c r="DF13" i="193"/>
  <c r="DG13" i="193"/>
  <c r="DK13" i="193"/>
  <c r="DL13" i="193"/>
  <c r="DM13" i="193"/>
  <c r="DN13" i="193"/>
  <c r="DO13" i="193"/>
  <c r="DP13" i="193"/>
  <c r="DQ13" i="193"/>
  <c r="DR13" i="193"/>
  <c r="DS13" i="193"/>
  <c r="DT13" i="193"/>
  <c r="DU13" i="193"/>
  <c r="DV13" i="193"/>
  <c r="DW13" i="193"/>
  <c r="DX13" i="193"/>
  <c r="DY13" i="193"/>
  <c r="DZ13" i="193"/>
  <c r="EA13" i="193"/>
  <c r="EB13" i="193"/>
  <c r="EC13" i="193"/>
  <c r="ED13" i="193"/>
  <c r="EE13" i="193"/>
  <c r="EF13" i="193"/>
  <c r="EG13" i="193"/>
  <c r="EH13" i="193"/>
  <c r="EI13" i="193"/>
  <c r="EJ13" i="193"/>
  <c r="EK13" i="193"/>
  <c r="EL13" i="193"/>
  <c r="EM13" i="193"/>
  <c r="EN13" i="193"/>
  <c r="EO13" i="193"/>
  <c r="EP13" i="193"/>
  <c r="EQ13" i="193"/>
  <c r="ER13" i="193"/>
  <c r="ES13" i="193"/>
  <c r="ET13" i="193"/>
  <c r="EU13" i="193"/>
  <c r="EV13" i="193"/>
  <c r="EW13" i="193"/>
  <c r="EX13" i="193"/>
  <c r="EY13" i="193"/>
  <c r="EZ13" i="193"/>
  <c r="FA13" i="193"/>
  <c r="FB13" i="193"/>
  <c r="FC13" i="193"/>
  <c r="FD13" i="193"/>
  <c r="FE13" i="193"/>
  <c r="FF13" i="193"/>
  <c r="FG13" i="193"/>
  <c r="FH13" i="193"/>
  <c r="FI13" i="193"/>
  <c r="FJ13" i="193"/>
  <c r="FK13" i="193"/>
  <c r="FL13" i="193"/>
  <c r="FM13" i="193"/>
  <c r="FN13" i="193"/>
  <c r="FO13" i="193"/>
  <c r="FP13" i="193"/>
  <c r="FR13" i="193"/>
  <c r="FS13" i="193"/>
  <c r="DB34" i="193"/>
  <c r="DB13" i="193" s="1"/>
  <c r="HP103" i="193"/>
  <c r="HQ103" i="193"/>
  <c r="DB103" i="193"/>
  <c r="BK103" i="193"/>
  <c r="D103" i="193"/>
  <c r="HP102" i="193"/>
  <c r="HR102" i="193"/>
  <c r="HQ102" i="193"/>
  <c r="D102" i="193"/>
  <c r="HN101" i="193"/>
  <c r="HM101" i="193"/>
  <c r="HL101" i="193"/>
  <c r="HK101" i="193"/>
  <c r="HJ101" i="193"/>
  <c r="HI101" i="193"/>
  <c r="HG101" i="193"/>
  <c r="HF101" i="193"/>
  <c r="HE101" i="193"/>
  <c r="HD101" i="193"/>
  <c r="HC101" i="193"/>
  <c r="HB101" i="193"/>
  <c r="HA101" i="193"/>
  <c r="GZ101" i="193"/>
  <c r="GY101" i="193"/>
  <c r="GX101" i="193"/>
  <c r="GW101" i="193"/>
  <c r="GV101" i="193"/>
  <c r="GU101" i="193"/>
  <c r="GT101" i="193"/>
  <c r="GS101" i="193"/>
  <c r="GR101" i="193"/>
  <c r="GQ101" i="193"/>
  <c r="GP101" i="193"/>
  <c r="GO101" i="193"/>
  <c r="GN101" i="193"/>
  <c r="GM101" i="193"/>
  <c r="GL101" i="193"/>
  <c r="GK101" i="193"/>
  <c r="GJ101" i="193"/>
  <c r="GI101" i="193"/>
  <c r="GH101" i="193"/>
  <c r="GG101" i="193"/>
  <c r="GF101" i="193"/>
  <c r="GE101" i="193"/>
  <c r="GD101" i="193"/>
  <c r="GC101" i="193"/>
  <c r="GB101" i="193"/>
  <c r="GA101" i="193"/>
  <c r="FZ101" i="193"/>
  <c r="FY101" i="193"/>
  <c r="FX101" i="193"/>
  <c r="FW101" i="193"/>
  <c r="FV101" i="193"/>
  <c r="FU101" i="193"/>
  <c r="FT101" i="193"/>
  <c r="FS101" i="193"/>
  <c r="FR101" i="193"/>
  <c r="FQ101" i="193"/>
  <c r="FP101" i="193"/>
  <c r="FO101" i="193"/>
  <c r="FN101" i="193"/>
  <c r="FM101" i="193"/>
  <c r="FL101" i="193"/>
  <c r="FK101" i="193"/>
  <c r="FJ101" i="193"/>
  <c r="FI101" i="193"/>
  <c r="FH101" i="193"/>
  <c r="FG101" i="193"/>
  <c r="FF101" i="193"/>
  <c r="FE101" i="193"/>
  <c r="FD101" i="193"/>
  <c r="FC101" i="193"/>
  <c r="FB101" i="193"/>
  <c r="FA101" i="193"/>
  <c r="EZ101" i="193"/>
  <c r="EY101" i="193"/>
  <c r="EX101" i="193"/>
  <c r="EW101" i="193"/>
  <c r="EV101" i="193"/>
  <c r="EU101" i="193"/>
  <c r="ET101" i="193"/>
  <c r="ES101" i="193"/>
  <c r="ER101" i="193"/>
  <c r="EQ101" i="193"/>
  <c r="EP101" i="193"/>
  <c r="EO101" i="193"/>
  <c r="EN101" i="193"/>
  <c r="EM101" i="193"/>
  <c r="EL101" i="193"/>
  <c r="EK101" i="193"/>
  <c r="EJ101" i="193"/>
  <c r="EI101" i="193"/>
  <c r="EH101" i="193"/>
  <c r="EG101" i="193"/>
  <c r="EF101" i="193"/>
  <c r="EE101" i="193"/>
  <c r="ED101" i="193"/>
  <c r="EC101" i="193"/>
  <c r="EB101" i="193"/>
  <c r="EA101" i="193"/>
  <c r="DZ101" i="193"/>
  <c r="DY101" i="193"/>
  <c r="DX101" i="193"/>
  <c r="DW101" i="193"/>
  <c r="DV101" i="193"/>
  <c r="DU101" i="193"/>
  <c r="DT101" i="193"/>
  <c r="DS101" i="193"/>
  <c r="DR101" i="193"/>
  <c r="DQ101" i="193"/>
  <c r="DG101" i="193"/>
  <c r="DF101" i="193"/>
  <c r="DE101" i="193"/>
  <c r="DD101" i="193"/>
  <c r="DC101" i="193"/>
  <c r="DA101" i="193"/>
  <c r="CZ101" i="193"/>
  <c r="CY101" i="193"/>
  <c r="CX101" i="193"/>
  <c r="CW101" i="193"/>
  <c r="CV101" i="193"/>
  <c r="CU101" i="193"/>
  <c r="CT101" i="193"/>
  <c r="CS101" i="193"/>
  <c r="CR101" i="193"/>
  <c r="CQ101" i="193"/>
  <c r="CP101" i="193"/>
  <c r="CO101" i="193"/>
  <c r="CN101" i="193"/>
  <c r="CM101" i="193"/>
  <c r="CL101" i="193"/>
  <c r="CK101" i="193"/>
  <c r="CJ101" i="193"/>
  <c r="CI101" i="193"/>
  <c r="CH101" i="193"/>
  <c r="CG101" i="193"/>
  <c r="CF101" i="193"/>
  <c r="CE101" i="193"/>
  <c r="CD101" i="193"/>
  <c r="CC101" i="193"/>
  <c r="CB101" i="193"/>
  <c r="CA101" i="193"/>
  <c r="BZ101" i="193"/>
  <c r="BY101" i="193"/>
  <c r="BX101" i="193"/>
  <c r="BW101" i="193"/>
  <c r="BV101" i="193"/>
  <c r="BU101" i="193"/>
  <c r="BT101" i="193"/>
  <c r="BS101" i="193"/>
  <c r="BR101" i="193"/>
  <c r="BQ101" i="193"/>
  <c r="BP101" i="193"/>
  <c r="BO101" i="193"/>
  <c r="BN101" i="193"/>
  <c r="BM101" i="193"/>
  <c r="BL101" i="193"/>
  <c r="BJ101" i="193"/>
  <c r="BI101" i="193"/>
  <c r="BH101" i="193"/>
  <c r="BG101" i="193"/>
  <c r="BF101" i="193"/>
  <c r="BE101" i="193"/>
  <c r="BD101" i="193"/>
  <c r="BC101" i="193"/>
  <c r="BB101" i="193"/>
  <c r="BA101" i="193"/>
  <c r="AZ101" i="193"/>
  <c r="AY101" i="193"/>
  <c r="AX101" i="193"/>
  <c r="AW101" i="193"/>
  <c r="AV101" i="193"/>
  <c r="AU101" i="193"/>
  <c r="AT101" i="193"/>
  <c r="AS101" i="193"/>
  <c r="AR101" i="193"/>
  <c r="AQ101" i="193"/>
  <c r="AP101" i="193"/>
  <c r="AO101" i="193"/>
  <c r="AN101" i="193"/>
  <c r="AM101" i="193"/>
  <c r="AL101" i="193"/>
  <c r="AK101" i="193"/>
  <c r="AJ101" i="193"/>
  <c r="AI101" i="193"/>
  <c r="AH101" i="193"/>
  <c r="AG101" i="193"/>
  <c r="AF101" i="193"/>
  <c r="AE101" i="193"/>
  <c r="AD101" i="193"/>
  <c r="AC101" i="193"/>
  <c r="AB101" i="193"/>
  <c r="AA101" i="193"/>
  <c r="Z101" i="193"/>
  <c r="Y101" i="193"/>
  <c r="X101" i="193"/>
  <c r="W101" i="193"/>
  <c r="V101" i="193"/>
  <c r="U101" i="193"/>
  <c r="T101" i="193"/>
  <c r="S101" i="193"/>
  <c r="R101" i="193"/>
  <c r="Q101" i="193"/>
  <c r="P101" i="193"/>
  <c r="O101" i="193"/>
  <c r="N101" i="193"/>
  <c r="M101" i="193"/>
  <c r="L101" i="193"/>
  <c r="K101" i="193"/>
  <c r="J101" i="193"/>
  <c r="I101" i="193"/>
  <c r="H101" i="193"/>
  <c r="G101" i="193"/>
  <c r="F101" i="193"/>
  <c r="E101" i="193"/>
  <c r="D101" i="193" l="1"/>
  <c r="CM11" i="193"/>
  <c r="CE11" i="193"/>
  <c r="BW11" i="193"/>
  <c r="BS11" i="193"/>
  <c r="CQ11" i="193"/>
  <c r="CI11" i="193"/>
  <c r="CA11" i="193"/>
  <c r="BO11" i="193"/>
  <c r="CZ11" i="193"/>
  <c r="CV11" i="193"/>
  <c r="CR11" i="193"/>
  <c r="CN11" i="193"/>
  <c r="CJ11" i="193"/>
  <c r="CF11" i="193"/>
  <c r="CB11" i="193"/>
  <c r="BX11" i="193"/>
  <c r="BT11" i="193"/>
  <c r="BP11" i="193"/>
  <c r="CY11" i="193"/>
  <c r="CU11" i="193"/>
  <c r="CX11" i="193"/>
  <c r="CT11" i="193"/>
  <c r="CP11" i="193"/>
  <c r="CL11" i="193"/>
  <c r="CH11" i="193"/>
  <c r="CD11" i="193"/>
  <c r="BZ11" i="193"/>
  <c r="BV11" i="193"/>
  <c r="BR11" i="193"/>
  <c r="BN11" i="193"/>
  <c r="DC11" i="193"/>
  <c r="CS11" i="193"/>
  <c r="CO11" i="193"/>
  <c r="CK11" i="193"/>
  <c r="CG11" i="193"/>
  <c r="CC11" i="193"/>
  <c r="BY11" i="193"/>
  <c r="BU11" i="193"/>
  <c r="BQ11" i="193"/>
  <c r="DB11" i="193"/>
  <c r="BL11" i="193"/>
  <c r="DA11" i="193"/>
  <c r="CW11" i="193"/>
  <c r="BM11" i="193"/>
  <c r="E11" i="193"/>
  <c r="J11" i="193"/>
  <c r="HP101" i="193"/>
  <c r="DB101" i="193"/>
  <c r="C103" i="193"/>
  <c r="BK101" i="193"/>
  <c r="HR101" i="193" s="1"/>
  <c r="HS103" i="193"/>
  <c r="C102" i="193"/>
  <c r="HS102" i="193"/>
  <c r="HR103" i="193"/>
  <c r="DJ103" i="193"/>
  <c r="DI103" i="193" s="1"/>
  <c r="DP101" i="193"/>
  <c r="HQ101" i="193" s="1"/>
  <c r="HH101" i="193"/>
  <c r="C12" i="169"/>
  <c r="C101" i="193" l="1"/>
  <c r="HO103" i="193"/>
  <c r="DI102" i="193"/>
  <c r="DJ101" i="193"/>
  <c r="HS101" i="193"/>
  <c r="DS52" i="193"/>
  <c r="EP52" i="193"/>
  <c r="EP19" i="193"/>
  <c r="HO102" i="193" l="1"/>
  <c r="DI101" i="193"/>
  <c r="HO101" i="193" s="1"/>
  <c r="FM70" i="193" l="1"/>
  <c r="FM67" i="193"/>
  <c r="FN70" i="193"/>
  <c r="BG65" i="193"/>
  <c r="BG68" i="193"/>
  <c r="BG71" i="193"/>
  <c r="BG74" i="193"/>
  <c r="BG77" i="193"/>
  <c r="H13" i="172" l="1"/>
  <c r="G13" i="172"/>
  <c r="E13" i="172"/>
  <c r="D13" i="172"/>
  <c r="D16" i="172"/>
  <c r="D12" i="172" s="1"/>
  <c r="C18" i="172"/>
  <c r="C17" i="172"/>
  <c r="F13" i="172" l="1"/>
  <c r="F25" i="172" l="1"/>
  <c r="F24" i="172"/>
  <c r="C25" i="172"/>
  <c r="C24" i="172"/>
  <c r="C22" i="172"/>
  <c r="H16" i="172" l="1"/>
  <c r="H12" i="172" s="1"/>
  <c r="G16" i="172"/>
  <c r="G11" i="172" s="1"/>
  <c r="E16" i="172"/>
  <c r="D11" i="172"/>
  <c r="D10" i="172" s="1"/>
  <c r="F111" i="172"/>
  <c r="C111" i="172"/>
  <c r="F110" i="172"/>
  <c r="C110" i="172"/>
  <c r="F88" i="172"/>
  <c r="C88" i="172"/>
  <c r="F87" i="172"/>
  <c r="C87" i="172"/>
  <c r="C49" i="172"/>
  <c r="C48" i="172"/>
  <c r="F49" i="172"/>
  <c r="D51" i="172"/>
  <c r="C51" i="172" s="1"/>
  <c r="G51" i="172"/>
  <c r="J51" i="172" s="1"/>
  <c r="H51" i="172"/>
  <c r="C52" i="172"/>
  <c r="F52" i="172"/>
  <c r="I52" i="172" s="1"/>
  <c r="J52" i="172"/>
  <c r="C53" i="172"/>
  <c r="F53" i="172"/>
  <c r="I53" i="172"/>
  <c r="J53" i="172"/>
  <c r="D54" i="172"/>
  <c r="C54" i="172" s="1"/>
  <c r="G54" i="172"/>
  <c r="H54" i="172"/>
  <c r="C55" i="172"/>
  <c r="F55" i="172"/>
  <c r="I55" i="172" s="1"/>
  <c r="J55" i="172"/>
  <c r="C56" i="172"/>
  <c r="F56" i="172"/>
  <c r="J56" i="172"/>
  <c r="C58" i="172"/>
  <c r="F58" i="172"/>
  <c r="I58" i="172" s="1"/>
  <c r="J58" i="172"/>
  <c r="D59" i="172"/>
  <c r="D57" i="172" s="1"/>
  <c r="E59" i="172"/>
  <c r="E57" i="172" s="1"/>
  <c r="G59" i="172"/>
  <c r="G57" i="172" s="1"/>
  <c r="H59" i="172"/>
  <c r="H57" i="172" s="1"/>
  <c r="F60" i="172"/>
  <c r="I60" i="172" s="1"/>
  <c r="J60" i="172"/>
  <c r="C61" i="172"/>
  <c r="F61" i="172"/>
  <c r="J61" i="172"/>
  <c r="D62" i="172"/>
  <c r="E62" i="172"/>
  <c r="G62" i="172"/>
  <c r="H62" i="172"/>
  <c r="J62" i="172"/>
  <c r="C63" i="172"/>
  <c r="F63" i="172"/>
  <c r="I63" i="172"/>
  <c r="J63" i="172"/>
  <c r="D64" i="172"/>
  <c r="E64" i="172"/>
  <c r="G64" i="172"/>
  <c r="J64" i="172" s="1"/>
  <c r="H64" i="172"/>
  <c r="C65" i="172"/>
  <c r="F65" i="172"/>
  <c r="J65" i="172"/>
  <c r="C66" i="172"/>
  <c r="F66" i="172"/>
  <c r="I66" i="172"/>
  <c r="J66" i="172"/>
  <c r="C67" i="172"/>
  <c r="F67" i="172"/>
  <c r="I67" i="172" s="1"/>
  <c r="J67" i="172"/>
  <c r="C68" i="172"/>
  <c r="F68" i="172"/>
  <c r="J68" i="172"/>
  <c r="C69" i="172"/>
  <c r="F69" i="172"/>
  <c r="J69" i="172"/>
  <c r="C70" i="172"/>
  <c r="F70" i="172"/>
  <c r="I70" i="172" s="1"/>
  <c r="J70" i="172"/>
  <c r="D71" i="172"/>
  <c r="E71" i="172"/>
  <c r="G71" i="172"/>
  <c r="H71" i="172"/>
  <c r="C72" i="172"/>
  <c r="F72" i="172"/>
  <c r="J72" i="172"/>
  <c r="C73" i="172"/>
  <c r="F73" i="172"/>
  <c r="J73" i="172"/>
  <c r="D75" i="172"/>
  <c r="E75" i="172"/>
  <c r="G75" i="172"/>
  <c r="H75" i="172"/>
  <c r="C76" i="172"/>
  <c r="F76" i="172"/>
  <c r="I76" i="172" s="1"/>
  <c r="J76" i="172"/>
  <c r="C77" i="172"/>
  <c r="F77" i="172"/>
  <c r="J77" i="172"/>
  <c r="C78" i="172"/>
  <c r="F78" i="172"/>
  <c r="I78" i="172" s="1"/>
  <c r="J78" i="172"/>
  <c r="D79" i="172"/>
  <c r="E79" i="172"/>
  <c r="G79" i="172"/>
  <c r="F79" i="172" s="1"/>
  <c r="H79" i="172"/>
  <c r="C80" i="172"/>
  <c r="F80" i="172"/>
  <c r="J80" i="172"/>
  <c r="C81" i="172"/>
  <c r="F81" i="172"/>
  <c r="J81" i="172"/>
  <c r="D82" i="172"/>
  <c r="E82" i="172"/>
  <c r="G82" i="172"/>
  <c r="J82" i="172" s="1"/>
  <c r="H82" i="172"/>
  <c r="C83" i="172"/>
  <c r="F83" i="172"/>
  <c r="J83" i="172"/>
  <c r="C84" i="172"/>
  <c r="F84" i="172"/>
  <c r="J84" i="172"/>
  <c r="C85" i="172"/>
  <c r="I85" i="172" s="1"/>
  <c r="F85" i="172"/>
  <c r="J85" i="172"/>
  <c r="H11" i="172" l="1"/>
  <c r="C75" i="172"/>
  <c r="F62" i="172"/>
  <c r="I83" i="172"/>
  <c r="I80" i="172"/>
  <c r="F54" i="172"/>
  <c r="I54" i="172" s="1"/>
  <c r="C82" i="172"/>
  <c r="I69" i="172"/>
  <c r="E11" i="172"/>
  <c r="C16" i="172"/>
  <c r="H74" i="172"/>
  <c r="J71" i="172"/>
  <c r="E12" i="172"/>
  <c r="G12" i="172"/>
  <c r="G74" i="172"/>
  <c r="F74" i="172" s="1"/>
  <c r="F64" i="172"/>
  <c r="C62" i="172"/>
  <c r="I62" i="172" s="1"/>
  <c r="I61" i="172"/>
  <c r="H50" i="172"/>
  <c r="I81" i="172"/>
  <c r="C79" i="172"/>
  <c r="I79" i="172" s="1"/>
  <c r="E74" i="172"/>
  <c r="F71" i="172"/>
  <c r="C64" i="172"/>
  <c r="I56" i="172"/>
  <c r="I84" i="172"/>
  <c r="I77" i="172"/>
  <c r="I73" i="172"/>
  <c r="C71" i="172"/>
  <c r="I68" i="172"/>
  <c r="J57" i="172"/>
  <c r="C50" i="172"/>
  <c r="F51" i="172"/>
  <c r="I51" i="172" s="1"/>
  <c r="D74" i="172"/>
  <c r="I65" i="172"/>
  <c r="J59" i="172"/>
  <c r="D50" i="172"/>
  <c r="F82" i="172"/>
  <c r="I82" i="172" s="1"/>
  <c r="G50" i="172"/>
  <c r="C59" i="172"/>
  <c r="C57" i="172" s="1"/>
  <c r="F59" i="172"/>
  <c r="J79" i="172"/>
  <c r="J75" i="172"/>
  <c r="F75" i="172"/>
  <c r="I75" i="172" s="1"/>
  <c r="I72" i="172"/>
  <c r="J54" i="172"/>
  <c r="F19" i="172"/>
  <c r="F20" i="172"/>
  <c r="F18" i="172"/>
  <c r="I64" i="172" l="1"/>
  <c r="I71" i="172"/>
  <c r="C74" i="172"/>
  <c r="F50" i="172"/>
  <c r="I50" i="172" s="1"/>
  <c r="J50" i="172"/>
  <c r="J74" i="172"/>
  <c r="I59" i="172"/>
  <c r="F57" i="172"/>
  <c r="I57" i="172" s="1"/>
  <c r="I74" i="172"/>
  <c r="GD125" i="196" l="1"/>
  <c r="FN13" i="196" l="1"/>
  <c r="FM13" i="196"/>
  <c r="GD126" i="196" l="1"/>
  <c r="FT12" i="193" l="1"/>
  <c r="FU12" i="193"/>
  <c r="FV12" i="193"/>
  <c r="FW12" i="193"/>
  <c r="FX12" i="193"/>
  <c r="FY12" i="193"/>
  <c r="FZ12" i="193"/>
  <c r="GA12" i="193"/>
  <c r="GB12" i="193"/>
  <c r="GC12" i="193"/>
  <c r="GD12" i="193"/>
  <c r="GE12" i="193"/>
  <c r="GF12" i="193"/>
  <c r="GG12" i="193"/>
  <c r="GH12" i="193"/>
  <c r="GI12" i="193"/>
  <c r="GJ12" i="193"/>
  <c r="GK12" i="193"/>
  <c r="GL12" i="193"/>
  <c r="GM12" i="193"/>
  <c r="GN12" i="193"/>
  <c r="GO12" i="193"/>
  <c r="GP12" i="193"/>
  <c r="GQ12" i="193"/>
  <c r="GR12" i="193"/>
  <c r="GS12" i="193"/>
  <c r="GT12" i="193"/>
  <c r="GU12" i="193"/>
  <c r="GV12" i="193"/>
  <c r="GW12" i="193"/>
  <c r="GX12" i="193"/>
  <c r="GY12" i="193"/>
  <c r="GZ12" i="193"/>
  <c r="HA12" i="193"/>
  <c r="HB12" i="193"/>
  <c r="HC12" i="193"/>
  <c r="HD12" i="193"/>
  <c r="HE12" i="193"/>
  <c r="HF12" i="193"/>
  <c r="HG12" i="193"/>
  <c r="HK12" i="193"/>
  <c r="HL12" i="193"/>
  <c r="HM12" i="193"/>
  <c r="FT13" i="193"/>
  <c r="FU13" i="193"/>
  <c r="FV13" i="193"/>
  <c r="FW13" i="193"/>
  <c r="FX13" i="193"/>
  <c r="FY13" i="193"/>
  <c r="FZ13" i="193"/>
  <c r="GA13" i="193"/>
  <c r="GB13" i="193"/>
  <c r="GC13" i="193"/>
  <c r="GE13" i="193"/>
  <c r="GF13" i="193"/>
  <c r="GG13" i="193"/>
  <c r="GH13" i="193"/>
  <c r="GI13" i="193"/>
  <c r="GJ13" i="193"/>
  <c r="GK13" i="193"/>
  <c r="GL13" i="193"/>
  <c r="GM13" i="193"/>
  <c r="GN13" i="193"/>
  <c r="GO13" i="193"/>
  <c r="GP13" i="193"/>
  <c r="GQ13" i="193"/>
  <c r="GR13" i="193"/>
  <c r="GS13" i="193"/>
  <c r="GT13" i="193"/>
  <c r="GU13" i="193"/>
  <c r="GV13" i="193"/>
  <c r="GW13" i="193"/>
  <c r="GX13" i="193"/>
  <c r="GY13" i="193"/>
  <c r="GZ13" i="193"/>
  <c r="HA13" i="193"/>
  <c r="HB13" i="193"/>
  <c r="HC13" i="193"/>
  <c r="HD13" i="193"/>
  <c r="HE13" i="193"/>
  <c r="HF13" i="193"/>
  <c r="HG13" i="193"/>
  <c r="HK13" i="193"/>
  <c r="HL13" i="193"/>
  <c r="HM13" i="193"/>
  <c r="HQ99" i="193" l="1"/>
  <c r="DJ100" i="193"/>
  <c r="HP100" i="193"/>
  <c r="HQ100" i="193"/>
  <c r="D100" i="193"/>
  <c r="HP99" i="193"/>
  <c r="DI100" i="193" l="1"/>
  <c r="HR100" i="193"/>
  <c r="HS99" i="193"/>
  <c r="HR99" i="193"/>
  <c r="HS100" i="193"/>
  <c r="C99" i="193"/>
  <c r="C100" i="193"/>
  <c r="HO100" i="193" s="1"/>
  <c r="DI99" i="193"/>
  <c r="DI12" i="193" s="1"/>
  <c r="HO99" i="193" l="1"/>
  <c r="DI112" i="193"/>
  <c r="DI111" i="193"/>
  <c r="FO109" i="193"/>
  <c r="FN109" i="193"/>
  <c r="FM109" i="193"/>
  <c r="FL109" i="193"/>
  <c r="FJ109" i="193"/>
  <c r="EY109" i="193"/>
  <c r="EX109" i="193"/>
  <c r="EW109" i="193"/>
  <c r="EU109" i="193"/>
  <c r="EM109" i="193"/>
  <c r="EL109" i="193"/>
  <c r="EK109" i="193"/>
  <c r="EI109" i="193"/>
  <c r="EH109" i="193"/>
  <c r="DR109" i="193"/>
  <c r="DQ109" i="193"/>
  <c r="GD108" i="193"/>
  <c r="GD107" i="193"/>
  <c r="FP109" i="193"/>
  <c r="FK109" i="193"/>
  <c r="EQ109" i="193"/>
  <c r="EC109" i="193"/>
  <c r="DS109" i="193"/>
  <c r="HN98" i="193"/>
  <c r="HM98" i="193"/>
  <c r="HL98" i="193"/>
  <c r="HK98" i="193"/>
  <c r="HG98" i="193"/>
  <c r="HF98" i="193"/>
  <c r="HE98" i="193"/>
  <c r="HD98" i="193"/>
  <c r="HC98" i="193"/>
  <c r="HB98" i="193"/>
  <c r="HA98" i="193"/>
  <c r="GZ98" i="193"/>
  <c r="GY98" i="193"/>
  <c r="GX98" i="193"/>
  <c r="GW98" i="193"/>
  <c r="GV98" i="193"/>
  <c r="GU98" i="193"/>
  <c r="GT98" i="193"/>
  <c r="GS98" i="193"/>
  <c r="GR98" i="193"/>
  <c r="GQ98" i="193"/>
  <c r="GP98" i="193"/>
  <c r="GO98" i="193"/>
  <c r="GN98" i="193"/>
  <c r="GM98" i="193"/>
  <c r="GL98" i="193"/>
  <c r="GK98" i="193"/>
  <c r="GJ98" i="193"/>
  <c r="GI98" i="193"/>
  <c r="GH98" i="193"/>
  <c r="GG98" i="193"/>
  <c r="GF98" i="193"/>
  <c r="GE98" i="193"/>
  <c r="GD98" i="193"/>
  <c r="GC98" i="193"/>
  <c r="GB98" i="193"/>
  <c r="GA98" i="193"/>
  <c r="FZ98" i="193"/>
  <c r="FY98" i="193"/>
  <c r="FX98" i="193"/>
  <c r="FW98" i="193"/>
  <c r="FV98" i="193"/>
  <c r="FU98" i="193"/>
  <c r="FT98" i="193"/>
  <c r="FP98" i="193"/>
  <c r="FO98" i="193"/>
  <c r="FN98" i="193"/>
  <c r="FM98" i="193"/>
  <c r="FL98" i="193"/>
  <c r="FK98" i="193"/>
  <c r="FJ98" i="193"/>
  <c r="FI98" i="193"/>
  <c r="FH98" i="193"/>
  <c r="FG98" i="193"/>
  <c r="FF98" i="193"/>
  <c r="FE98" i="193"/>
  <c r="FD98" i="193"/>
  <c r="FC98" i="193"/>
  <c r="FB98" i="193"/>
  <c r="FA98" i="193"/>
  <c r="EZ98" i="193"/>
  <c r="EY98" i="193"/>
  <c r="EX98" i="193"/>
  <c r="EW98" i="193"/>
  <c r="EV98" i="193"/>
  <c r="EU98" i="193"/>
  <c r="ET98" i="193"/>
  <c r="ES98" i="193"/>
  <c r="ER98" i="193"/>
  <c r="EQ98" i="193"/>
  <c r="EP98" i="193"/>
  <c r="EO98" i="193"/>
  <c r="EN98" i="193"/>
  <c r="EM98" i="193"/>
  <c r="EL98" i="193"/>
  <c r="EK98" i="193"/>
  <c r="EJ98" i="193"/>
  <c r="EI98" i="193"/>
  <c r="EH98" i="193"/>
  <c r="EG98" i="193"/>
  <c r="EF98" i="193"/>
  <c r="EE98" i="193"/>
  <c r="ED98" i="193"/>
  <c r="EC98" i="193"/>
  <c r="EB98" i="193"/>
  <c r="EA98" i="193"/>
  <c r="DZ98" i="193"/>
  <c r="DY98" i="193"/>
  <c r="DX98" i="193"/>
  <c r="DW98" i="193"/>
  <c r="DV98" i="193"/>
  <c r="DU98" i="193"/>
  <c r="DT98" i="193"/>
  <c r="DS98" i="193"/>
  <c r="DR98" i="193"/>
  <c r="DQ98" i="193"/>
  <c r="DP98" i="193"/>
  <c r="DO98" i="193"/>
  <c r="DN98" i="193"/>
  <c r="DM98" i="193"/>
  <c r="DL98" i="193"/>
  <c r="DG98" i="193"/>
  <c r="DF98" i="193"/>
  <c r="DE98" i="193"/>
  <c r="BJ98" i="193"/>
  <c r="BI98" i="193"/>
  <c r="BH98" i="193"/>
  <c r="BG98" i="193"/>
  <c r="BF98" i="193"/>
  <c r="BE98" i="193"/>
  <c r="BD98" i="193"/>
  <c r="BC98" i="193"/>
  <c r="BB98" i="193"/>
  <c r="BA98" i="193"/>
  <c r="AZ98" i="193"/>
  <c r="AY98" i="193"/>
  <c r="AX98" i="193"/>
  <c r="AW98" i="193"/>
  <c r="AV98" i="193"/>
  <c r="AU98" i="193"/>
  <c r="AT98" i="193"/>
  <c r="AS98" i="193"/>
  <c r="AR98" i="193"/>
  <c r="AQ98" i="193"/>
  <c r="AP98" i="193"/>
  <c r="AO98" i="193"/>
  <c r="AN98" i="193"/>
  <c r="AM98" i="193"/>
  <c r="AL98" i="193"/>
  <c r="AK98" i="193"/>
  <c r="AJ98" i="193"/>
  <c r="AI98" i="193"/>
  <c r="AH98" i="193"/>
  <c r="AG98" i="193"/>
  <c r="AF98" i="193"/>
  <c r="AE98" i="193"/>
  <c r="AD98" i="193"/>
  <c r="AC98" i="193"/>
  <c r="AB98" i="193"/>
  <c r="AA98" i="193"/>
  <c r="Z98" i="193"/>
  <c r="Y98" i="193"/>
  <c r="X98" i="193"/>
  <c r="W98" i="193"/>
  <c r="V98" i="193"/>
  <c r="U98" i="193"/>
  <c r="T98" i="193"/>
  <c r="S98" i="193"/>
  <c r="R98" i="193"/>
  <c r="Q98" i="193"/>
  <c r="P98" i="193"/>
  <c r="O98" i="193"/>
  <c r="N98" i="193"/>
  <c r="M98" i="193"/>
  <c r="L98" i="193"/>
  <c r="K98" i="193"/>
  <c r="I98" i="193"/>
  <c r="H98" i="193"/>
  <c r="G98" i="193"/>
  <c r="F98" i="193"/>
  <c r="DD95" i="193"/>
  <c r="HM95" i="193"/>
  <c r="HL95" i="193"/>
  <c r="HK95" i="193"/>
  <c r="HG95" i="193"/>
  <c r="HF95" i="193"/>
  <c r="HE95" i="193"/>
  <c r="HD95" i="193"/>
  <c r="HC95" i="193"/>
  <c r="HB95" i="193"/>
  <c r="HA95" i="193"/>
  <c r="GZ95" i="193"/>
  <c r="GY95" i="193"/>
  <c r="GX95" i="193"/>
  <c r="GW95" i="193"/>
  <c r="GV95" i="193"/>
  <c r="GU95" i="193"/>
  <c r="GT95" i="193"/>
  <c r="GS95" i="193"/>
  <c r="GR95" i="193"/>
  <c r="GQ95" i="193"/>
  <c r="GP95" i="193"/>
  <c r="GO95" i="193"/>
  <c r="GN95" i="193"/>
  <c r="GM95" i="193"/>
  <c r="GL95" i="193"/>
  <c r="GK95" i="193"/>
  <c r="GJ95" i="193"/>
  <c r="GI95" i="193"/>
  <c r="GH95" i="193"/>
  <c r="GG95" i="193"/>
  <c r="GF95" i="193"/>
  <c r="GE95" i="193"/>
  <c r="GD95" i="193"/>
  <c r="GC95" i="193"/>
  <c r="GB95" i="193"/>
  <c r="GA95" i="193"/>
  <c r="FZ95" i="193"/>
  <c r="FY95" i="193"/>
  <c r="FX95" i="193"/>
  <c r="FW95" i="193"/>
  <c r="FV95" i="193"/>
  <c r="FU95" i="193"/>
  <c r="FT95" i="193"/>
  <c r="FP95" i="193"/>
  <c r="FO95" i="193"/>
  <c r="FN95" i="193"/>
  <c r="FM95" i="193"/>
  <c r="FL95" i="193"/>
  <c r="FK95" i="193"/>
  <c r="FJ95" i="193"/>
  <c r="FI95" i="193"/>
  <c r="FH95" i="193"/>
  <c r="FG95" i="193"/>
  <c r="FF95" i="193"/>
  <c r="FE95" i="193"/>
  <c r="FD95" i="193"/>
  <c r="FC95" i="193"/>
  <c r="FB95" i="193"/>
  <c r="FA95" i="193"/>
  <c r="EZ95" i="193"/>
  <c r="EY95" i="193"/>
  <c r="EX95" i="193"/>
  <c r="EW95" i="193"/>
  <c r="EV95" i="193"/>
  <c r="EU95" i="193"/>
  <c r="ET95" i="193"/>
  <c r="ES95" i="193"/>
  <c r="ER95" i="193"/>
  <c r="EQ95" i="193"/>
  <c r="EP95" i="193"/>
  <c r="EO95" i="193"/>
  <c r="EN95" i="193"/>
  <c r="EM95" i="193"/>
  <c r="EL95" i="193"/>
  <c r="EK95" i="193"/>
  <c r="EJ95" i="193"/>
  <c r="EI95" i="193"/>
  <c r="EH95" i="193"/>
  <c r="EG95" i="193"/>
  <c r="EF95" i="193"/>
  <c r="EE95" i="193"/>
  <c r="ED95" i="193"/>
  <c r="EC95" i="193"/>
  <c r="EB95" i="193"/>
  <c r="EA95" i="193"/>
  <c r="DZ95" i="193"/>
  <c r="DY95" i="193"/>
  <c r="DX95" i="193"/>
  <c r="DW95" i="193"/>
  <c r="DV95" i="193"/>
  <c r="DU95" i="193"/>
  <c r="DT95" i="193"/>
  <c r="DS95" i="193"/>
  <c r="DR95" i="193"/>
  <c r="DQ95" i="193"/>
  <c r="DO95" i="193"/>
  <c r="DN95" i="193"/>
  <c r="DM95" i="193"/>
  <c r="DL95" i="193"/>
  <c r="DG95" i="193"/>
  <c r="DF95" i="193"/>
  <c r="DE95" i="193"/>
  <c r="DA95" i="193"/>
  <c r="CZ95" i="193"/>
  <c r="CY95" i="193"/>
  <c r="CX95" i="193"/>
  <c r="CW95" i="193"/>
  <c r="CV95" i="193"/>
  <c r="CU95" i="193"/>
  <c r="CT95" i="193"/>
  <c r="CS95" i="193"/>
  <c r="CR95" i="193"/>
  <c r="CQ95" i="193"/>
  <c r="CP95" i="193"/>
  <c r="CO95" i="193"/>
  <c r="CN95" i="193"/>
  <c r="CM95" i="193"/>
  <c r="CL95" i="193"/>
  <c r="CK95" i="193"/>
  <c r="CJ95" i="193"/>
  <c r="CI95" i="193"/>
  <c r="CH95" i="193"/>
  <c r="CG95" i="193"/>
  <c r="CF95" i="193"/>
  <c r="CE95" i="193"/>
  <c r="CD95" i="193"/>
  <c r="CC95" i="193"/>
  <c r="CB95" i="193"/>
  <c r="CA95" i="193"/>
  <c r="BZ95" i="193"/>
  <c r="BY95" i="193"/>
  <c r="BX95" i="193"/>
  <c r="BW95" i="193"/>
  <c r="BV95" i="193"/>
  <c r="BU95" i="193"/>
  <c r="BT95" i="193"/>
  <c r="BS95" i="193"/>
  <c r="BR95" i="193"/>
  <c r="BQ95" i="193"/>
  <c r="BP95" i="193"/>
  <c r="BO95" i="193"/>
  <c r="BN95" i="193"/>
  <c r="BJ95" i="193"/>
  <c r="BI95" i="193"/>
  <c r="BH95" i="193"/>
  <c r="BG95" i="193"/>
  <c r="BF95" i="193"/>
  <c r="BE95" i="193"/>
  <c r="BD95" i="193"/>
  <c r="BC95" i="193"/>
  <c r="BB95" i="193"/>
  <c r="BA95" i="193"/>
  <c r="AZ95" i="193"/>
  <c r="AY95" i="193"/>
  <c r="AX95" i="193"/>
  <c r="AW95" i="193"/>
  <c r="AV95" i="193"/>
  <c r="AU95" i="193"/>
  <c r="AT95" i="193"/>
  <c r="AS95" i="193"/>
  <c r="AR95" i="193"/>
  <c r="AQ95" i="193"/>
  <c r="AP95" i="193"/>
  <c r="AO95" i="193"/>
  <c r="AN95" i="193"/>
  <c r="AM95" i="193"/>
  <c r="AL95" i="193"/>
  <c r="AK95" i="193"/>
  <c r="AJ95" i="193"/>
  <c r="AI95" i="193"/>
  <c r="AH95" i="193"/>
  <c r="AG95" i="193"/>
  <c r="AF95" i="193"/>
  <c r="AE95" i="193"/>
  <c r="AD95" i="193"/>
  <c r="AC95" i="193"/>
  <c r="AB95" i="193"/>
  <c r="AA95" i="193"/>
  <c r="Z95" i="193"/>
  <c r="Y95" i="193"/>
  <c r="X95" i="193"/>
  <c r="W95" i="193"/>
  <c r="V95" i="193"/>
  <c r="U95" i="193"/>
  <c r="T95" i="193"/>
  <c r="S95" i="193"/>
  <c r="R95" i="193"/>
  <c r="Q95" i="193"/>
  <c r="P95" i="193"/>
  <c r="O95" i="193"/>
  <c r="N95" i="193"/>
  <c r="M95" i="193"/>
  <c r="L95" i="193"/>
  <c r="K95" i="193"/>
  <c r="I95" i="193"/>
  <c r="H95" i="193"/>
  <c r="G95" i="193"/>
  <c r="F95" i="193"/>
  <c r="DP92" i="193"/>
  <c r="DD92" i="193"/>
  <c r="J92" i="193"/>
  <c r="HN92" i="193"/>
  <c r="HM92" i="193"/>
  <c r="HL92" i="193"/>
  <c r="HK92" i="193"/>
  <c r="HG92" i="193"/>
  <c r="HF92" i="193"/>
  <c r="HE92" i="193"/>
  <c r="HD92" i="193"/>
  <c r="HC92" i="193"/>
  <c r="HB92" i="193"/>
  <c r="HA92" i="193"/>
  <c r="GZ92" i="193"/>
  <c r="GY92" i="193"/>
  <c r="GX92" i="193"/>
  <c r="GW92" i="193"/>
  <c r="GV92" i="193"/>
  <c r="GU92" i="193"/>
  <c r="GT92" i="193"/>
  <c r="GS92" i="193"/>
  <c r="GR92" i="193"/>
  <c r="GQ92" i="193"/>
  <c r="GP92" i="193"/>
  <c r="GO92" i="193"/>
  <c r="GN92" i="193"/>
  <c r="GM92" i="193"/>
  <c r="GL92" i="193"/>
  <c r="GK92" i="193"/>
  <c r="GJ92" i="193"/>
  <c r="GI92" i="193"/>
  <c r="GH92" i="193"/>
  <c r="GG92" i="193"/>
  <c r="GF92" i="193"/>
  <c r="GE92" i="193"/>
  <c r="GD92" i="193"/>
  <c r="GC92" i="193"/>
  <c r="GB92" i="193"/>
  <c r="GA92" i="193"/>
  <c r="FZ92" i="193"/>
  <c r="FY92" i="193"/>
  <c r="FX92" i="193"/>
  <c r="FW92" i="193"/>
  <c r="FV92" i="193"/>
  <c r="FU92" i="193"/>
  <c r="FT92" i="193"/>
  <c r="FP92" i="193"/>
  <c r="FO92" i="193"/>
  <c r="FN92" i="193"/>
  <c r="FM92" i="193"/>
  <c r="FL92" i="193"/>
  <c r="FK92" i="193"/>
  <c r="FJ92" i="193"/>
  <c r="FI92" i="193"/>
  <c r="FH92" i="193"/>
  <c r="FG92" i="193"/>
  <c r="FF92" i="193"/>
  <c r="FE92" i="193"/>
  <c r="FD92" i="193"/>
  <c r="FC92" i="193"/>
  <c r="FB92" i="193"/>
  <c r="FA92" i="193"/>
  <c r="EZ92" i="193"/>
  <c r="EY92" i="193"/>
  <c r="EX92" i="193"/>
  <c r="EW92" i="193"/>
  <c r="EV92" i="193"/>
  <c r="EU92" i="193"/>
  <c r="ET92" i="193"/>
  <c r="ES92" i="193"/>
  <c r="ER92" i="193"/>
  <c r="EQ92" i="193"/>
  <c r="EP92" i="193"/>
  <c r="EO92" i="193"/>
  <c r="EN92" i="193"/>
  <c r="EM92" i="193"/>
  <c r="EL92" i="193"/>
  <c r="EK92" i="193"/>
  <c r="EJ92" i="193"/>
  <c r="EI92" i="193"/>
  <c r="EH92" i="193"/>
  <c r="EG92" i="193"/>
  <c r="EF92" i="193"/>
  <c r="EE92" i="193"/>
  <c r="ED92" i="193"/>
  <c r="EC92" i="193"/>
  <c r="EB92" i="193"/>
  <c r="EA92" i="193"/>
  <c r="DZ92" i="193"/>
  <c r="DY92" i="193"/>
  <c r="DX92" i="193"/>
  <c r="DW92" i="193"/>
  <c r="DV92" i="193"/>
  <c r="DU92" i="193"/>
  <c r="DT92" i="193"/>
  <c r="DS92" i="193"/>
  <c r="DR92" i="193"/>
  <c r="DQ92" i="193"/>
  <c r="DO92" i="193"/>
  <c r="DN92" i="193"/>
  <c r="DM92" i="193"/>
  <c r="DL92" i="193"/>
  <c r="DG92" i="193"/>
  <c r="DF92" i="193"/>
  <c r="DE92" i="193"/>
  <c r="DA92" i="193"/>
  <c r="CZ92" i="193"/>
  <c r="CY92" i="193"/>
  <c r="CX92" i="193"/>
  <c r="CW92" i="193"/>
  <c r="CV92" i="193"/>
  <c r="CU92" i="193"/>
  <c r="CT92" i="193"/>
  <c r="CS92" i="193"/>
  <c r="CR92" i="193"/>
  <c r="CQ92" i="193"/>
  <c r="CP92" i="193"/>
  <c r="CO92" i="193"/>
  <c r="CN92" i="193"/>
  <c r="CM92" i="193"/>
  <c r="CL92" i="193"/>
  <c r="CK92" i="193"/>
  <c r="CJ92" i="193"/>
  <c r="CI92" i="193"/>
  <c r="CH92" i="193"/>
  <c r="CG92" i="193"/>
  <c r="CF92" i="193"/>
  <c r="CE92" i="193"/>
  <c r="CD92" i="193"/>
  <c r="CC92" i="193"/>
  <c r="CB92" i="193"/>
  <c r="CA92" i="193"/>
  <c r="BZ92" i="193"/>
  <c r="BY92" i="193"/>
  <c r="BX92" i="193"/>
  <c r="BW92" i="193"/>
  <c r="BV92" i="193"/>
  <c r="BU92" i="193"/>
  <c r="BT92" i="193"/>
  <c r="BS92" i="193"/>
  <c r="BR92" i="193"/>
  <c r="BQ92" i="193"/>
  <c r="BP92" i="193"/>
  <c r="BO92" i="193"/>
  <c r="BN92" i="193"/>
  <c r="BL92" i="193"/>
  <c r="BJ92" i="193"/>
  <c r="BI92" i="193"/>
  <c r="BH92" i="193"/>
  <c r="BG92" i="193"/>
  <c r="BF92" i="193"/>
  <c r="BE92" i="193"/>
  <c r="BD92" i="193"/>
  <c r="BC92" i="193"/>
  <c r="BB92" i="193"/>
  <c r="BA92" i="193"/>
  <c r="AZ92" i="193"/>
  <c r="AY92" i="193"/>
  <c r="AX92" i="193"/>
  <c r="AW92" i="193"/>
  <c r="AV92" i="193"/>
  <c r="AU92" i="193"/>
  <c r="AT92" i="193"/>
  <c r="AS92" i="193"/>
  <c r="AR92" i="193"/>
  <c r="AQ92" i="193"/>
  <c r="AP92" i="193"/>
  <c r="AO92" i="193"/>
  <c r="AN92" i="193"/>
  <c r="AM92" i="193"/>
  <c r="AL92" i="193"/>
  <c r="AK92" i="193"/>
  <c r="AJ92" i="193"/>
  <c r="AI92" i="193"/>
  <c r="AH92" i="193"/>
  <c r="AG92" i="193"/>
  <c r="AF92" i="193"/>
  <c r="AE92" i="193"/>
  <c r="AD92" i="193"/>
  <c r="AC92" i="193"/>
  <c r="AB92" i="193"/>
  <c r="AA92" i="193"/>
  <c r="Z92" i="193"/>
  <c r="Y92" i="193"/>
  <c r="X92" i="193"/>
  <c r="W92" i="193"/>
  <c r="V92" i="193"/>
  <c r="U92" i="193"/>
  <c r="T92" i="193"/>
  <c r="S92" i="193"/>
  <c r="R92" i="193"/>
  <c r="Q92" i="193"/>
  <c r="P92" i="193"/>
  <c r="O92" i="193"/>
  <c r="N92" i="193"/>
  <c r="M92" i="193"/>
  <c r="L92" i="193"/>
  <c r="K92" i="193"/>
  <c r="I92" i="193"/>
  <c r="H92" i="193"/>
  <c r="G92" i="193"/>
  <c r="F92" i="193"/>
  <c r="AW89" i="193"/>
  <c r="AQ89" i="193"/>
  <c r="HI89" i="193"/>
  <c r="HM89" i="193"/>
  <c r="HL89" i="193"/>
  <c r="HK89" i="193"/>
  <c r="HG89" i="193"/>
  <c r="HF89" i="193"/>
  <c r="HE89" i="193"/>
  <c r="HD89" i="193"/>
  <c r="HC89" i="193"/>
  <c r="HB89" i="193"/>
  <c r="HA89" i="193"/>
  <c r="GZ89" i="193"/>
  <c r="GY89" i="193"/>
  <c r="GX89" i="193"/>
  <c r="GW89" i="193"/>
  <c r="GV89" i="193"/>
  <c r="GU89" i="193"/>
  <c r="GT89" i="193"/>
  <c r="GS89" i="193"/>
  <c r="GR89" i="193"/>
  <c r="GQ89" i="193"/>
  <c r="GP89" i="193"/>
  <c r="GO89" i="193"/>
  <c r="GN89" i="193"/>
  <c r="GM89" i="193"/>
  <c r="GL89" i="193"/>
  <c r="GK89" i="193"/>
  <c r="GJ89" i="193"/>
  <c r="GI89" i="193"/>
  <c r="GH89" i="193"/>
  <c r="GG89" i="193"/>
  <c r="GF89" i="193"/>
  <c r="GE89" i="193"/>
  <c r="GD89" i="193"/>
  <c r="GC89" i="193"/>
  <c r="GB89" i="193"/>
  <c r="GA89" i="193"/>
  <c r="FZ89" i="193"/>
  <c r="FY89" i="193"/>
  <c r="FX89" i="193"/>
  <c r="FW89" i="193"/>
  <c r="FV89" i="193"/>
  <c r="FU89" i="193"/>
  <c r="FT89" i="193"/>
  <c r="FP89" i="193"/>
  <c r="FO89" i="193"/>
  <c r="FN89" i="193"/>
  <c r="FM89" i="193"/>
  <c r="FL89" i="193"/>
  <c r="FK89" i="193"/>
  <c r="FJ89" i="193"/>
  <c r="FI89" i="193"/>
  <c r="FH89" i="193"/>
  <c r="FG89" i="193"/>
  <c r="FF89" i="193"/>
  <c r="FE89" i="193"/>
  <c r="FD89" i="193"/>
  <c r="FC89" i="193"/>
  <c r="FB89" i="193"/>
  <c r="FA89" i="193"/>
  <c r="EZ89" i="193"/>
  <c r="EY89" i="193"/>
  <c r="EX89" i="193"/>
  <c r="EV89" i="193"/>
  <c r="EU89" i="193"/>
  <c r="ET89" i="193"/>
  <c r="ES89" i="193"/>
  <c r="ER89" i="193"/>
  <c r="EQ89" i="193"/>
  <c r="EP89" i="193"/>
  <c r="EO89" i="193"/>
  <c r="EN89" i="193"/>
  <c r="EM89" i="193"/>
  <c r="EL89" i="193"/>
  <c r="EK89" i="193"/>
  <c r="EJ89" i="193"/>
  <c r="EI89" i="193"/>
  <c r="EH89" i="193"/>
  <c r="EG89" i="193"/>
  <c r="EF89" i="193"/>
  <c r="EE89" i="193"/>
  <c r="ED89" i="193"/>
  <c r="EC89" i="193"/>
  <c r="EB89" i="193"/>
  <c r="EA89" i="193"/>
  <c r="DZ89" i="193"/>
  <c r="DY89" i="193"/>
  <c r="DX89" i="193"/>
  <c r="DW89" i="193"/>
  <c r="DV89" i="193"/>
  <c r="DU89" i="193"/>
  <c r="DT89" i="193"/>
  <c r="DS89" i="193"/>
  <c r="DR89" i="193"/>
  <c r="DQ89" i="193"/>
  <c r="DO89" i="193"/>
  <c r="DN89" i="193"/>
  <c r="DM89" i="193"/>
  <c r="DL89" i="193"/>
  <c r="DG89" i="193"/>
  <c r="DF89" i="193"/>
  <c r="DE89" i="193"/>
  <c r="DA89" i="193"/>
  <c r="CZ89" i="193"/>
  <c r="CY89" i="193"/>
  <c r="CX89" i="193"/>
  <c r="CW89" i="193"/>
  <c r="CV89" i="193"/>
  <c r="CU89" i="193"/>
  <c r="CT89" i="193"/>
  <c r="CS89" i="193"/>
  <c r="CR89" i="193"/>
  <c r="CQ89" i="193"/>
  <c r="CP89" i="193"/>
  <c r="CO89" i="193"/>
  <c r="CN89" i="193"/>
  <c r="CM89" i="193"/>
  <c r="CL89" i="193"/>
  <c r="CK89" i="193"/>
  <c r="CJ89" i="193"/>
  <c r="CI89" i="193"/>
  <c r="CH89" i="193"/>
  <c r="CG89" i="193"/>
  <c r="CF89" i="193"/>
  <c r="CE89" i="193"/>
  <c r="CD89" i="193"/>
  <c r="CC89" i="193"/>
  <c r="CB89" i="193"/>
  <c r="CA89" i="193"/>
  <c r="BZ89" i="193"/>
  <c r="BY89" i="193"/>
  <c r="BX89" i="193"/>
  <c r="BW89" i="193"/>
  <c r="BV89" i="193"/>
  <c r="BU89" i="193"/>
  <c r="BT89" i="193"/>
  <c r="BS89" i="193"/>
  <c r="BR89" i="193"/>
  <c r="BQ89" i="193"/>
  <c r="BP89" i="193"/>
  <c r="BO89" i="193"/>
  <c r="BN89" i="193"/>
  <c r="BM89" i="193"/>
  <c r="BJ89" i="193"/>
  <c r="BI89" i="193"/>
  <c r="BH89" i="193"/>
  <c r="BG89" i="193"/>
  <c r="BF89" i="193"/>
  <c r="BE89" i="193"/>
  <c r="BD89" i="193"/>
  <c r="BC89" i="193"/>
  <c r="BB89" i="193"/>
  <c r="BA89" i="193"/>
  <c r="AY89" i="193"/>
  <c r="AX89" i="193"/>
  <c r="AV89" i="193"/>
  <c r="AU89" i="193"/>
  <c r="AT89" i="193"/>
  <c r="AS89" i="193"/>
  <c r="AR89" i="193"/>
  <c r="AP89" i="193"/>
  <c r="AO89" i="193"/>
  <c r="AN89" i="193"/>
  <c r="AM89" i="193"/>
  <c r="AL89" i="193"/>
  <c r="AK89" i="193"/>
  <c r="AJ89" i="193"/>
  <c r="AI89" i="193"/>
  <c r="AH89" i="193"/>
  <c r="AG89" i="193"/>
  <c r="AF89" i="193"/>
  <c r="AE89" i="193"/>
  <c r="AD89" i="193"/>
  <c r="AC89" i="193"/>
  <c r="AB89" i="193"/>
  <c r="AA89" i="193"/>
  <c r="Z89" i="193"/>
  <c r="Y89" i="193"/>
  <c r="X89" i="193"/>
  <c r="W89" i="193"/>
  <c r="V89" i="193"/>
  <c r="U89" i="193"/>
  <c r="T89" i="193"/>
  <c r="S89" i="193"/>
  <c r="R89" i="193"/>
  <c r="Q89" i="193"/>
  <c r="P89" i="193"/>
  <c r="O89" i="193"/>
  <c r="M89" i="193"/>
  <c r="L89" i="193"/>
  <c r="K89" i="193"/>
  <c r="I89" i="193"/>
  <c r="H89" i="193"/>
  <c r="G89" i="193"/>
  <c r="F89" i="193"/>
  <c r="HN86" i="193"/>
  <c r="DC86" i="193"/>
  <c r="HM86" i="193"/>
  <c r="HL86" i="193"/>
  <c r="HK86" i="193"/>
  <c r="HG86" i="193"/>
  <c r="HF86" i="193"/>
  <c r="HE86" i="193"/>
  <c r="HD86" i="193"/>
  <c r="HC86" i="193"/>
  <c r="HB86" i="193"/>
  <c r="HA86" i="193"/>
  <c r="GZ86" i="193"/>
  <c r="GY86" i="193"/>
  <c r="GX86" i="193"/>
  <c r="GW86" i="193"/>
  <c r="GV86" i="193"/>
  <c r="GU86" i="193"/>
  <c r="GT86" i="193"/>
  <c r="GS86" i="193"/>
  <c r="GR86" i="193"/>
  <c r="GQ86" i="193"/>
  <c r="GP86" i="193"/>
  <c r="GO86" i="193"/>
  <c r="GN86" i="193"/>
  <c r="GM86" i="193"/>
  <c r="GL86" i="193"/>
  <c r="GK86" i="193"/>
  <c r="GJ86" i="193"/>
  <c r="GI86" i="193"/>
  <c r="GH86" i="193"/>
  <c r="GG86" i="193"/>
  <c r="GF86" i="193"/>
  <c r="GE86" i="193"/>
  <c r="GD86" i="193"/>
  <c r="GC86" i="193"/>
  <c r="GB86" i="193"/>
  <c r="FY86" i="193"/>
  <c r="FW86" i="193"/>
  <c r="FV86" i="193"/>
  <c r="FU86" i="193"/>
  <c r="FT86" i="193"/>
  <c r="FP86" i="193"/>
  <c r="FO86" i="193"/>
  <c r="FN86" i="193"/>
  <c r="FM86" i="193"/>
  <c r="FL86" i="193"/>
  <c r="FK86" i="193"/>
  <c r="FJ86" i="193"/>
  <c r="FI86" i="193"/>
  <c r="FH86" i="193"/>
  <c r="FG86" i="193"/>
  <c r="FF86" i="193"/>
  <c r="FE86" i="193"/>
  <c r="FD86" i="193"/>
  <c r="FC86" i="193"/>
  <c r="FB86" i="193"/>
  <c r="FA86" i="193"/>
  <c r="EZ86" i="193"/>
  <c r="EY86" i="193"/>
  <c r="EX86" i="193"/>
  <c r="EW86" i="193"/>
  <c r="EV86" i="193"/>
  <c r="EU86" i="193"/>
  <c r="ET86" i="193"/>
  <c r="ER86" i="193"/>
  <c r="EQ86" i="193"/>
  <c r="EP86" i="193"/>
  <c r="EO86" i="193"/>
  <c r="EN86" i="193"/>
  <c r="EM86" i="193"/>
  <c r="EL86" i="193"/>
  <c r="EK86" i="193"/>
  <c r="EJ86" i="193"/>
  <c r="EI86" i="193"/>
  <c r="EH86" i="193"/>
  <c r="EG86" i="193"/>
  <c r="EF86" i="193"/>
  <c r="EE86" i="193"/>
  <c r="ED86" i="193"/>
  <c r="EC86" i="193"/>
  <c r="EB86" i="193"/>
  <c r="EA86" i="193"/>
  <c r="DZ86" i="193"/>
  <c r="DY86" i="193"/>
  <c r="DX86" i="193"/>
  <c r="DW86" i="193"/>
  <c r="DV86" i="193"/>
  <c r="DU86" i="193"/>
  <c r="DT86" i="193"/>
  <c r="DS86" i="193"/>
  <c r="DR86" i="193"/>
  <c r="DQ86" i="193"/>
  <c r="DO86" i="193"/>
  <c r="DN86" i="193"/>
  <c r="DM86" i="193"/>
  <c r="DL86" i="193"/>
  <c r="DG86" i="193"/>
  <c r="DF86" i="193"/>
  <c r="DE86" i="193"/>
  <c r="DA86" i="193"/>
  <c r="CZ86" i="193"/>
  <c r="CY86" i="193"/>
  <c r="CX86" i="193"/>
  <c r="CW86" i="193"/>
  <c r="CV86" i="193"/>
  <c r="CU86" i="193"/>
  <c r="CT86" i="193"/>
  <c r="CS86" i="193"/>
  <c r="CR86" i="193"/>
  <c r="CQ86" i="193"/>
  <c r="CP86" i="193"/>
  <c r="CO86" i="193"/>
  <c r="CN86" i="193"/>
  <c r="CM86" i="193"/>
  <c r="CL86" i="193"/>
  <c r="CK86" i="193"/>
  <c r="CJ86" i="193"/>
  <c r="CI86" i="193"/>
  <c r="CH86" i="193"/>
  <c r="CG86" i="193"/>
  <c r="CF86" i="193"/>
  <c r="CE86" i="193"/>
  <c r="CD86" i="193"/>
  <c r="CC86" i="193"/>
  <c r="CB86" i="193"/>
  <c r="CA86" i="193"/>
  <c r="BZ86" i="193"/>
  <c r="BY86" i="193"/>
  <c r="BX86" i="193"/>
  <c r="BV86" i="193"/>
  <c r="BS86" i="193"/>
  <c r="BQ86" i="193"/>
  <c r="BP86" i="193"/>
  <c r="BO86" i="193"/>
  <c r="BN86" i="193"/>
  <c r="BJ86" i="193"/>
  <c r="BI86" i="193"/>
  <c r="BH86" i="193"/>
  <c r="BG86" i="193"/>
  <c r="BF86" i="193"/>
  <c r="BE86" i="193"/>
  <c r="BD86" i="193"/>
  <c r="BC86" i="193"/>
  <c r="BB86" i="193"/>
  <c r="BA86" i="193"/>
  <c r="AZ86" i="193"/>
  <c r="AX86" i="193"/>
  <c r="AW86" i="193"/>
  <c r="AU86" i="193"/>
  <c r="AT86" i="193"/>
  <c r="AS86" i="193"/>
  <c r="AR86" i="193"/>
  <c r="AQ86" i="193"/>
  <c r="AP86" i="193"/>
  <c r="AO86" i="193"/>
  <c r="AN86" i="193"/>
  <c r="AL86" i="193"/>
  <c r="AK86" i="193"/>
  <c r="AJ86" i="193"/>
  <c r="AI86" i="193"/>
  <c r="AH86" i="193"/>
  <c r="AG86" i="193"/>
  <c r="AF86" i="193"/>
  <c r="AE86" i="193"/>
  <c r="AD86" i="193"/>
  <c r="AC86" i="193"/>
  <c r="AB86" i="193"/>
  <c r="AA86" i="193"/>
  <c r="Z86" i="193"/>
  <c r="Y86" i="193"/>
  <c r="X86" i="193"/>
  <c r="W86" i="193"/>
  <c r="V86" i="193"/>
  <c r="U86" i="193"/>
  <c r="T86" i="193"/>
  <c r="S86" i="193"/>
  <c r="R86" i="193"/>
  <c r="Q86" i="193"/>
  <c r="P86" i="193"/>
  <c r="O86" i="193"/>
  <c r="N86" i="193"/>
  <c r="M86" i="193"/>
  <c r="L86" i="193"/>
  <c r="K86" i="193"/>
  <c r="I86" i="193"/>
  <c r="H86" i="193"/>
  <c r="G86" i="193"/>
  <c r="F86" i="193"/>
  <c r="HJ85" i="193"/>
  <c r="HI85" i="193"/>
  <c r="FS85" i="193"/>
  <c r="FR85" i="193"/>
  <c r="DP85" i="193"/>
  <c r="DK85" i="193"/>
  <c r="DD85" i="193"/>
  <c r="DC85" i="193"/>
  <c r="BM85" i="193"/>
  <c r="BL85" i="193"/>
  <c r="J85" i="193"/>
  <c r="E85" i="193"/>
  <c r="HJ84" i="193"/>
  <c r="HJ83" i="193" s="1"/>
  <c r="HI84" i="193"/>
  <c r="FS84" i="193"/>
  <c r="FR84" i="193"/>
  <c r="DP84" i="193"/>
  <c r="DK84" i="193"/>
  <c r="DD84" i="193"/>
  <c r="DC84" i="193"/>
  <c r="BM84" i="193"/>
  <c r="BM83" i="193" s="1"/>
  <c r="BL84" i="193"/>
  <c r="BL83" i="193" s="1"/>
  <c r="J84" i="193"/>
  <c r="E84" i="193"/>
  <c r="HN83" i="193"/>
  <c r="HM83" i="193"/>
  <c r="HL83" i="193"/>
  <c r="HK83" i="193"/>
  <c r="HG83" i="193"/>
  <c r="HF83" i="193"/>
  <c r="HE83" i="193"/>
  <c r="HD83" i="193"/>
  <c r="HC83" i="193"/>
  <c r="HB83" i="193"/>
  <c r="HA83" i="193"/>
  <c r="GZ83" i="193"/>
  <c r="GY83" i="193"/>
  <c r="GX83" i="193"/>
  <c r="GW83" i="193"/>
  <c r="GV83" i="193"/>
  <c r="GU83" i="193"/>
  <c r="GT83" i="193"/>
  <c r="GS83" i="193"/>
  <c r="GR83" i="193"/>
  <c r="GQ83" i="193"/>
  <c r="GP83" i="193"/>
  <c r="GO83" i="193"/>
  <c r="GN83" i="193"/>
  <c r="GM83" i="193"/>
  <c r="GL83" i="193"/>
  <c r="GK83" i="193"/>
  <c r="GJ83" i="193"/>
  <c r="GI83" i="193"/>
  <c r="GH83" i="193"/>
  <c r="GG83" i="193"/>
  <c r="GF83" i="193"/>
  <c r="GE83" i="193"/>
  <c r="GD83" i="193"/>
  <c r="GC83" i="193"/>
  <c r="GB83" i="193"/>
  <c r="FY83" i="193"/>
  <c r="FW83" i="193"/>
  <c r="FV83" i="193"/>
  <c r="FU83" i="193"/>
  <c r="FT83" i="193"/>
  <c r="FP83" i="193"/>
  <c r="FO83" i="193"/>
  <c r="FN83" i="193"/>
  <c r="FM83" i="193"/>
  <c r="FL83" i="193"/>
  <c r="FK83" i="193"/>
  <c r="FJ83" i="193"/>
  <c r="FI83" i="193"/>
  <c r="FH83" i="193"/>
  <c r="FG83" i="193"/>
  <c r="FF83" i="193"/>
  <c r="FE83" i="193"/>
  <c r="FD83" i="193"/>
  <c r="FC83" i="193"/>
  <c r="FB83" i="193"/>
  <c r="FA83" i="193"/>
  <c r="EZ83" i="193"/>
  <c r="EY83" i="193"/>
  <c r="EX83" i="193"/>
  <c r="EW83" i="193"/>
  <c r="EV83" i="193"/>
  <c r="EU83" i="193"/>
  <c r="ET83" i="193"/>
  <c r="ES83" i="193"/>
  <c r="ER83" i="193"/>
  <c r="EQ83" i="193"/>
  <c r="EP83" i="193"/>
  <c r="EO83" i="193"/>
  <c r="EN83" i="193"/>
  <c r="EM83" i="193"/>
  <c r="EL83" i="193"/>
  <c r="EK83" i="193"/>
  <c r="EJ83" i="193"/>
  <c r="EI83" i="193"/>
  <c r="EH83" i="193"/>
  <c r="EG83" i="193"/>
  <c r="EF83" i="193"/>
  <c r="EE83" i="193"/>
  <c r="ED83" i="193"/>
  <c r="EC83" i="193"/>
  <c r="EB83" i="193"/>
  <c r="EA83" i="193"/>
  <c r="DZ83" i="193"/>
  <c r="DY83" i="193"/>
  <c r="DX83" i="193"/>
  <c r="DW83" i="193"/>
  <c r="DV83" i="193"/>
  <c r="DU83" i="193"/>
  <c r="DT83" i="193"/>
  <c r="DS83" i="193"/>
  <c r="DR83" i="193"/>
  <c r="DQ83" i="193"/>
  <c r="DO83" i="193"/>
  <c r="DN83" i="193"/>
  <c r="DM83" i="193"/>
  <c r="DL83" i="193"/>
  <c r="DG83" i="193"/>
  <c r="DF83" i="193"/>
  <c r="DE83" i="193"/>
  <c r="DA83" i="193"/>
  <c r="CZ83" i="193"/>
  <c r="CY83" i="193"/>
  <c r="CX83" i="193"/>
  <c r="CW83" i="193"/>
  <c r="CV83" i="193"/>
  <c r="CU83" i="193"/>
  <c r="CT83" i="193"/>
  <c r="CS83" i="193"/>
  <c r="CR83" i="193"/>
  <c r="CQ83" i="193"/>
  <c r="CP83" i="193"/>
  <c r="CO83" i="193"/>
  <c r="CN83" i="193"/>
  <c r="CM83" i="193"/>
  <c r="CL83" i="193"/>
  <c r="CK83" i="193"/>
  <c r="CJ83" i="193"/>
  <c r="CI83" i="193"/>
  <c r="CH83" i="193"/>
  <c r="CG83" i="193"/>
  <c r="CF83" i="193"/>
  <c r="CE83" i="193"/>
  <c r="CD83" i="193"/>
  <c r="CC83" i="193"/>
  <c r="CB83" i="193"/>
  <c r="CA83" i="193"/>
  <c r="BZ83" i="193"/>
  <c r="BY83" i="193"/>
  <c r="BX83" i="193"/>
  <c r="BW83" i="193"/>
  <c r="BV83" i="193"/>
  <c r="BS83" i="193"/>
  <c r="BQ83" i="193"/>
  <c r="BP83" i="193"/>
  <c r="BO83" i="193"/>
  <c r="BN83" i="193"/>
  <c r="BJ83" i="193"/>
  <c r="BI83" i="193"/>
  <c r="BH83" i="193"/>
  <c r="BG83" i="193"/>
  <c r="BF83" i="193"/>
  <c r="BE83" i="193"/>
  <c r="BD83" i="193"/>
  <c r="BC83" i="193"/>
  <c r="BB83" i="193"/>
  <c r="BA83" i="193"/>
  <c r="AZ83" i="193"/>
  <c r="AY83" i="193"/>
  <c r="AX83" i="193"/>
  <c r="AW83" i="193"/>
  <c r="AV83" i="193"/>
  <c r="AU83" i="193"/>
  <c r="AT83" i="193"/>
  <c r="AS83" i="193"/>
  <c r="AR83" i="193"/>
  <c r="AQ83" i="193"/>
  <c r="AP83" i="193"/>
  <c r="AO83" i="193"/>
  <c r="AN83" i="193"/>
  <c r="AM83" i="193"/>
  <c r="AL83" i="193"/>
  <c r="AK83" i="193"/>
  <c r="AJ83" i="193"/>
  <c r="AI83" i="193"/>
  <c r="AH83" i="193"/>
  <c r="AG83" i="193"/>
  <c r="AF83" i="193"/>
  <c r="AE83" i="193"/>
  <c r="AD83" i="193"/>
  <c r="AC83" i="193"/>
  <c r="AB83" i="193"/>
  <c r="AA83" i="193"/>
  <c r="Z83" i="193"/>
  <c r="Y83" i="193"/>
  <c r="X83" i="193"/>
  <c r="W83" i="193"/>
  <c r="V83" i="193"/>
  <c r="U83" i="193"/>
  <c r="T83" i="193"/>
  <c r="S83" i="193"/>
  <c r="R83" i="193"/>
  <c r="Q83" i="193"/>
  <c r="P83" i="193"/>
  <c r="O83" i="193"/>
  <c r="N83" i="193"/>
  <c r="M83" i="193"/>
  <c r="L83" i="193"/>
  <c r="K83" i="193"/>
  <c r="I83" i="193"/>
  <c r="H83" i="193"/>
  <c r="G83" i="193"/>
  <c r="F83" i="193"/>
  <c r="AA80" i="193"/>
  <c r="HJ80" i="193"/>
  <c r="HN80" i="193"/>
  <c r="HM80" i="193"/>
  <c r="HL80" i="193"/>
  <c r="HK80" i="193"/>
  <c r="HG80" i="193"/>
  <c r="HF80" i="193"/>
  <c r="HE80" i="193"/>
  <c r="HD80" i="193"/>
  <c r="HC80" i="193"/>
  <c r="HB80" i="193"/>
  <c r="HA80" i="193"/>
  <c r="GZ80" i="193"/>
  <c r="GY80" i="193"/>
  <c r="GX80" i="193"/>
  <c r="GW80" i="193"/>
  <c r="GV80" i="193"/>
  <c r="GU80" i="193"/>
  <c r="GT80" i="193"/>
  <c r="GS80" i="193"/>
  <c r="GR80" i="193"/>
  <c r="GQ80" i="193"/>
  <c r="GP80" i="193"/>
  <c r="GO80" i="193"/>
  <c r="GN80" i="193"/>
  <c r="GM80" i="193"/>
  <c r="GL80" i="193"/>
  <c r="GK80" i="193"/>
  <c r="GJ80" i="193"/>
  <c r="GI80" i="193"/>
  <c r="GH80" i="193"/>
  <c r="GG80" i="193"/>
  <c r="GF80" i="193"/>
  <c r="GE80" i="193"/>
  <c r="GD80" i="193"/>
  <c r="GC80" i="193"/>
  <c r="GB80" i="193"/>
  <c r="FY80" i="193"/>
  <c r="FW80" i="193"/>
  <c r="FV80" i="193"/>
  <c r="FU80" i="193"/>
  <c r="FT80" i="193"/>
  <c r="FP80" i="193"/>
  <c r="FO80" i="193"/>
  <c r="FN80" i="193"/>
  <c r="FM80" i="193"/>
  <c r="FL80" i="193"/>
  <c r="FK80" i="193"/>
  <c r="FJ80" i="193"/>
  <c r="FI80" i="193"/>
  <c r="FH80" i="193"/>
  <c r="FG80" i="193"/>
  <c r="FF80" i="193"/>
  <c r="FE80" i="193"/>
  <c r="FD80" i="193"/>
  <c r="FC80" i="193"/>
  <c r="FB80" i="193"/>
  <c r="FA80" i="193"/>
  <c r="EZ80" i="193"/>
  <c r="EY80" i="193"/>
  <c r="EX80" i="193"/>
  <c r="EW80" i="193"/>
  <c r="EV80" i="193"/>
  <c r="EU80" i="193"/>
  <c r="ET80" i="193"/>
  <c r="ES80" i="193"/>
  <c r="ER80" i="193"/>
  <c r="EQ80" i="193"/>
  <c r="EP80" i="193"/>
  <c r="EO80" i="193"/>
  <c r="EN80" i="193"/>
  <c r="EM80" i="193"/>
  <c r="EL80" i="193"/>
  <c r="EK80" i="193"/>
  <c r="EJ80" i="193"/>
  <c r="EI80" i="193"/>
  <c r="EH80" i="193"/>
  <c r="EE80" i="193"/>
  <c r="EC80" i="193"/>
  <c r="EB80" i="193"/>
  <c r="EA80" i="193"/>
  <c r="DZ80" i="193"/>
  <c r="DY80" i="193"/>
  <c r="DX80" i="193"/>
  <c r="DW80" i="193"/>
  <c r="DV80" i="193"/>
  <c r="DU80" i="193"/>
  <c r="DT80" i="193"/>
  <c r="DS80" i="193"/>
  <c r="DR80" i="193"/>
  <c r="DQ80" i="193"/>
  <c r="DO80" i="193"/>
  <c r="DN80" i="193"/>
  <c r="DM80" i="193"/>
  <c r="DL80" i="193"/>
  <c r="DG80" i="193"/>
  <c r="DF80" i="193"/>
  <c r="DE80" i="193"/>
  <c r="DA80" i="193"/>
  <c r="CZ80" i="193"/>
  <c r="CY80" i="193"/>
  <c r="CX80" i="193"/>
  <c r="CW80" i="193"/>
  <c r="CV80" i="193"/>
  <c r="CU80" i="193"/>
  <c r="CT80" i="193"/>
  <c r="CS80" i="193"/>
  <c r="CR80" i="193"/>
  <c r="CQ80" i="193"/>
  <c r="CP80" i="193"/>
  <c r="CO80" i="193"/>
  <c r="CN80" i="193"/>
  <c r="CM80" i="193"/>
  <c r="CL80" i="193"/>
  <c r="CK80" i="193"/>
  <c r="CJ80" i="193"/>
  <c r="CI80" i="193"/>
  <c r="CH80" i="193"/>
  <c r="CG80" i="193"/>
  <c r="CF80" i="193"/>
  <c r="CE80" i="193"/>
  <c r="CD80" i="193"/>
  <c r="CC80" i="193"/>
  <c r="CB80" i="193"/>
  <c r="CA80" i="193"/>
  <c r="BZ80" i="193"/>
  <c r="BY80" i="193"/>
  <c r="BX80" i="193"/>
  <c r="BW80" i="193"/>
  <c r="BV80" i="193"/>
  <c r="BS80" i="193"/>
  <c r="BQ80" i="193"/>
  <c r="BP80" i="193"/>
  <c r="BO80" i="193"/>
  <c r="BN80" i="193"/>
  <c r="BJ80" i="193"/>
  <c r="BI80" i="193"/>
  <c r="BH80" i="193"/>
  <c r="BG80" i="193"/>
  <c r="BF80" i="193"/>
  <c r="BE80" i="193"/>
  <c r="BD80" i="193"/>
  <c r="BC80" i="193"/>
  <c r="BB80" i="193"/>
  <c r="BA80" i="193"/>
  <c r="AZ80" i="193"/>
  <c r="AY80" i="193"/>
  <c r="AX80" i="193"/>
  <c r="AW80" i="193"/>
  <c r="AV80" i="193"/>
  <c r="AU80" i="193"/>
  <c r="AT80" i="193"/>
  <c r="AS80" i="193"/>
  <c r="AR80" i="193"/>
  <c r="AQ80" i="193"/>
  <c r="AP80" i="193"/>
  <c r="AO80" i="193"/>
  <c r="AN80" i="193"/>
  <c r="AM80" i="193"/>
  <c r="AL80" i="193"/>
  <c r="AK80" i="193"/>
  <c r="AJ80" i="193"/>
  <c r="AI80" i="193"/>
  <c r="AH80" i="193"/>
  <c r="AG80" i="193"/>
  <c r="AF80" i="193"/>
  <c r="AE80" i="193"/>
  <c r="AD80" i="193"/>
  <c r="AC80" i="193"/>
  <c r="AB80" i="193"/>
  <c r="Z80" i="193"/>
  <c r="Y80" i="193"/>
  <c r="W80" i="193"/>
  <c r="V80" i="193"/>
  <c r="U80" i="193"/>
  <c r="T80" i="193"/>
  <c r="S80" i="193"/>
  <c r="R80" i="193"/>
  <c r="Q80" i="193"/>
  <c r="P80" i="193"/>
  <c r="O80" i="193"/>
  <c r="N80" i="193"/>
  <c r="M80" i="193"/>
  <c r="L80" i="193"/>
  <c r="K80" i="193"/>
  <c r="I80" i="193"/>
  <c r="H80" i="193"/>
  <c r="G80" i="193"/>
  <c r="F80" i="193"/>
  <c r="HI77" i="193"/>
  <c r="HN77" i="193"/>
  <c r="HM77" i="193"/>
  <c r="HL77" i="193"/>
  <c r="HK77" i="193"/>
  <c r="HG77" i="193"/>
  <c r="HF77" i="193"/>
  <c r="HE77" i="193"/>
  <c r="HD77" i="193"/>
  <c r="HC77" i="193"/>
  <c r="HB77" i="193"/>
  <c r="HA77" i="193"/>
  <c r="GZ77" i="193"/>
  <c r="GY77" i="193"/>
  <c r="GX77" i="193"/>
  <c r="GW77" i="193"/>
  <c r="GV77" i="193"/>
  <c r="GU77" i="193"/>
  <c r="GT77" i="193"/>
  <c r="GS77" i="193"/>
  <c r="GR77" i="193"/>
  <c r="GQ77" i="193"/>
  <c r="GP77" i="193"/>
  <c r="GO77" i="193"/>
  <c r="GN77" i="193"/>
  <c r="GM77" i="193"/>
  <c r="GL77" i="193"/>
  <c r="GK77" i="193"/>
  <c r="GJ77" i="193"/>
  <c r="GI77" i="193"/>
  <c r="GH77" i="193"/>
  <c r="GG77" i="193"/>
  <c r="GF77" i="193"/>
  <c r="GE77" i="193"/>
  <c r="GD77" i="193"/>
  <c r="GC77" i="193"/>
  <c r="GB77" i="193"/>
  <c r="GA77" i="193"/>
  <c r="FZ77" i="193"/>
  <c r="FY77" i="193"/>
  <c r="FX77" i="193"/>
  <c r="FW77" i="193"/>
  <c r="FV77" i="193"/>
  <c r="FU77" i="193"/>
  <c r="FT77" i="193"/>
  <c r="FP77" i="193"/>
  <c r="FO77" i="193"/>
  <c r="FN77" i="193"/>
  <c r="FM77" i="193"/>
  <c r="FL77" i="193"/>
  <c r="FK77" i="193"/>
  <c r="FJ77" i="193"/>
  <c r="FI77" i="193"/>
  <c r="FH77" i="193"/>
  <c r="FG77" i="193"/>
  <c r="FF77" i="193"/>
  <c r="FE77" i="193"/>
  <c r="FD77" i="193"/>
  <c r="FC77" i="193"/>
  <c r="FB77" i="193"/>
  <c r="FA77" i="193"/>
  <c r="EZ77" i="193"/>
  <c r="EY77" i="193"/>
  <c r="EX77" i="193"/>
  <c r="EW77" i="193"/>
  <c r="EV77" i="193"/>
  <c r="EU77" i="193"/>
  <c r="ET77" i="193"/>
  <c r="ES77" i="193"/>
  <c r="ER77" i="193"/>
  <c r="EQ77" i="193"/>
  <c r="EP77" i="193"/>
  <c r="EO77" i="193"/>
  <c r="EN77" i="193"/>
  <c r="EM77" i="193"/>
  <c r="EL77" i="193"/>
  <c r="EK77" i="193"/>
  <c r="EJ77" i="193"/>
  <c r="EI77" i="193"/>
  <c r="EH77" i="193"/>
  <c r="EG77" i="193"/>
  <c r="EF77" i="193"/>
  <c r="EE77" i="193"/>
  <c r="ED77" i="193"/>
  <c r="EC77" i="193"/>
  <c r="EB77" i="193"/>
  <c r="EA77" i="193"/>
  <c r="DZ77" i="193"/>
  <c r="DY77" i="193"/>
  <c r="DX77" i="193"/>
  <c r="DW77" i="193"/>
  <c r="DV77" i="193"/>
  <c r="DU77" i="193"/>
  <c r="DT77" i="193"/>
  <c r="DS77" i="193"/>
  <c r="DR77" i="193"/>
  <c r="DQ77" i="193"/>
  <c r="DO77" i="193"/>
  <c r="DN77" i="193"/>
  <c r="DM77" i="193"/>
  <c r="DL77" i="193"/>
  <c r="DG77" i="193"/>
  <c r="DF77" i="193"/>
  <c r="DE77" i="193"/>
  <c r="DA77" i="193"/>
  <c r="CZ77" i="193"/>
  <c r="CY77" i="193"/>
  <c r="CX77" i="193"/>
  <c r="CW77" i="193"/>
  <c r="CV77" i="193"/>
  <c r="CU77" i="193"/>
  <c r="CT77" i="193"/>
  <c r="CS77" i="193"/>
  <c r="CR77" i="193"/>
  <c r="CQ77" i="193"/>
  <c r="CP77" i="193"/>
  <c r="CO77" i="193"/>
  <c r="CN77" i="193"/>
  <c r="CM77" i="193"/>
  <c r="CL77" i="193"/>
  <c r="CK77" i="193"/>
  <c r="CJ77" i="193"/>
  <c r="CI77" i="193"/>
  <c r="CH77" i="193"/>
  <c r="CG77" i="193"/>
  <c r="CF77" i="193"/>
  <c r="CE77" i="193"/>
  <c r="CD77" i="193"/>
  <c r="CC77" i="193"/>
  <c r="CB77" i="193"/>
  <c r="CA77" i="193"/>
  <c r="BZ77" i="193"/>
  <c r="BY77" i="193"/>
  <c r="BX77" i="193"/>
  <c r="BW77" i="193"/>
  <c r="BV77" i="193"/>
  <c r="BU77" i="193"/>
  <c r="BT77" i="193"/>
  <c r="BS77" i="193"/>
  <c r="BR77" i="193"/>
  <c r="BQ77" i="193"/>
  <c r="BP77" i="193"/>
  <c r="BO77" i="193"/>
  <c r="BN77" i="193"/>
  <c r="BJ77" i="193"/>
  <c r="BI77" i="193"/>
  <c r="BH77" i="193"/>
  <c r="BF77" i="193"/>
  <c r="BE77" i="193"/>
  <c r="BD77" i="193"/>
  <c r="BC77" i="193"/>
  <c r="BB77" i="193"/>
  <c r="BA77" i="193"/>
  <c r="AZ77" i="193"/>
  <c r="AY77" i="193"/>
  <c r="AX77" i="193"/>
  <c r="AW77" i="193"/>
  <c r="AV77" i="193"/>
  <c r="AU77" i="193"/>
  <c r="AT77" i="193"/>
  <c r="AS77" i="193"/>
  <c r="AR77" i="193"/>
  <c r="AQ77" i="193"/>
  <c r="AP77" i="193"/>
  <c r="AO77" i="193"/>
  <c r="AN77" i="193"/>
  <c r="AM77" i="193"/>
  <c r="AL77" i="193"/>
  <c r="AK77" i="193"/>
  <c r="AJ77" i="193"/>
  <c r="AI77" i="193"/>
  <c r="AH77" i="193"/>
  <c r="AG77" i="193"/>
  <c r="AF77" i="193"/>
  <c r="AE77" i="193"/>
  <c r="AD77" i="193"/>
  <c r="AC77" i="193"/>
  <c r="AB77" i="193"/>
  <c r="AA77" i="193"/>
  <c r="Z77" i="193"/>
  <c r="Y77" i="193"/>
  <c r="X77" i="193"/>
  <c r="W77" i="193"/>
  <c r="V77" i="193"/>
  <c r="U77" i="193"/>
  <c r="T77" i="193"/>
  <c r="S77" i="193"/>
  <c r="R77" i="193"/>
  <c r="Q77" i="193"/>
  <c r="P77" i="193"/>
  <c r="O77" i="193"/>
  <c r="N77" i="193"/>
  <c r="M77" i="193"/>
  <c r="L77" i="193"/>
  <c r="K77" i="193"/>
  <c r="I77" i="193"/>
  <c r="H77" i="193"/>
  <c r="G77" i="193"/>
  <c r="F77" i="193"/>
  <c r="E77" i="193"/>
  <c r="HJ74" i="193"/>
  <c r="DP74" i="193"/>
  <c r="HN74" i="193"/>
  <c r="HM74" i="193"/>
  <c r="HL74" i="193"/>
  <c r="HK74" i="193"/>
  <c r="HG74" i="193"/>
  <c r="HF74" i="193"/>
  <c r="HE74" i="193"/>
  <c r="HD74" i="193"/>
  <c r="HC74" i="193"/>
  <c r="HB74" i="193"/>
  <c r="HA74" i="193"/>
  <c r="GZ74" i="193"/>
  <c r="GY74" i="193"/>
  <c r="GX74" i="193"/>
  <c r="GW74" i="193"/>
  <c r="GV74" i="193"/>
  <c r="GU74" i="193"/>
  <c r="GT74" i="193"/>
  <c r="GS74" i="193"/>
  <c r="GR74" i="193"/>
  <c r="GQ74" i="193"/>
  <c r="GP74" i="193"/>
  <c r="GO74" i="193"/>
  <c r="GN74" i="193"/>
  <c r="GM74" i="193"/>
  <c r="GL74" i="193"/>
  <c r="GK74" i="193"/>
  <c r="GJ74" i="193"/>
  <c r="GI74" i="193"/>
  <c r="GH74" i="193"/>
  <c r="GG74" i="193"/>
  <c r="GF74" i="193"/>
  <c r="GE74" i="193"/>
  <c r="GD74" i="193"/>
  <c r="GC74" i="193"/>
  <c r="GB74" i="193"/>
  <c r="GA74" i="193"/>
  <c r="FZ74" i="193"/>
  <c r="FY74" i="193"/>
  <c r="FX74" i="193"/>
  <c r="FW74" i="193"/>
  <c r="FV74" i="193"/>
  <c r="FU74" i="193"/>
  <c r="FT74" i="193"/>
  <c r="FP74" i="193"/>
  <c r="FO74" i="193"/>
  <c r="FN74" i="193"/>
  <c r="FM74" i="193"/>
  <c r="FL74" i="193"/>
  <c r="FK74" i="193"/>
  <c r="FJ74" i="193"/>
  <c r="FI74" i="193"/>
  <c r="FH74" i="193"/>
  <c r="FG74" i="193"/>
  <c r="FF74" i="193"/>
  <c r="FE74" i="193"/>
  <c r="FD74" i="193"/>
  <c r="FC74" i="193"/>
  <c r="FB74" i="193"/>
  <c r="FA74" i="193"/>
  <c r="EZ74" i="193"/>
  <c r="EY74" i="193"/>
  <c r="EX74" i="193"/>
  <c r="EW74" i="193"/>
  <c r="EV74" i="193"/>
  <c r="EU74" i="193"/>
  <c r="ET74" i="193"/>
  <c r="ES74" i="193"/>
  <c r="ER74" i="193"/>
  <c r="EQ74" i="193"/>
  <c r="EP74" i="193"/>
  <c r="EO74" i="193"/>
  <c r="EN74" i="193"/>
  <c r="EM74" i="193"/>
  <c r="EL74" i="193"/>
  <c r="EK74" i="193"/>
  <c r="EJ74" i="193"/>
  <c r="EI74" i="193"/>
  <c r="EH74" i="193"/>
  <c r="EG74" i="193"/>
  <c r="EF74" i="193"/>
  <c r="EE74" i="193"/>
  <c r="ED74" i="193"/>
  <c r="EC74" i="193"/>
  <c r="EB74" i="193"/>
  <c r="EA74" i="193"/>
  <c r="DZ74" i="193"/>
  <c r="DY74" i="193"/>
  <c r="DX74" i="193"/>
  <c r="DW74" i="193"/>
  <c r="DV74" i="193"/>
  <c r="DU74" i="193"/>
  <c r="DT74" i="193"/>
  <c r="DS74" i="193"/>
  <c r="DR74" i="193"/>
  <c r="DQ74" i="193"/>
  <c r="DO74" i="193"/>
  <c r="DN74" i="193"/>
  <c r="DM74" i="193"/>
  <c r="DL74" i="193"/>
  <c r="DG74" i="193"/>
  <c r="DF74" i="193"/>
  <c r="DE74" i="193"/>
  <c r="DA74" i="193"/>
  <c r="CZ74" i="193"/>
  <c r="CY74" i="193"/>
  <c r="CX74" i="193"/>
  <c r="CW74" i="193"/>
  <c r="CV74" i="193"/>
  <c r="CU74" i="193"/>
  <c r="CT74" i="193"/>
  <c r="CS74" i="193"/>
  <c r="CR74" i="193"/>
  <c r="CQ74" i="193"/>
  <c r="CP74" i="193"/>
  <c r="CO74" i="193"/>
  <c r="CN74" i="193"/>
  <c r="CM74" i="193"/>
  <c r="CL74" i="193"/>
  <c r="CK74" i="193"/>
  <c r="CJ74" i="193"/>
  <c r="CI74" i="193"/>
  <c r="CH74" i="193"/>
  <c r="CG74" i="193"/>
  <c r="CF74" i="193"/>
  <c r="CE74" i="193"/>
  <c r="CD74" i="193"/>
  <c r="CC74" i="193"/>
  <c r="CB74" i="193"/>
  <c r="CA74" i="193"/>
  <c r="BZ74" i="193"/>
  <c r="BY74" i="193"/>
  <c r="BX74" i="193"/>
  <c r="BW74" i="193"/>
  <c r="BV74" i="193"/>
  <c r="BU74" i="193"/>
  <c r="BT74" i="193"/>
  <c r="BS74" i="193"/>
  <c r="BR74" i="193"/>
  <c r="BQ74" i="193"/>
  <c r="BP74" i="193"/>
  <c r="BO74" i="193"/>
  <c r="BN74" i="193"/>
  <c r="BJ74" i="193"/>
  <c r="BI74" i="193"/>
  <c r="BH74" i="193"/>
  <c r="BF74" i="193"/>
  <c r="BE74" i="193"/>
  <c r="BD74" i="193"/>
  <c r="BC74" i="193"/>
  <c r="BB74" i="193"/>
  <c r="BA74" i="193"/>
  <c r="AZ74" i="193"/>
  <c r="AY74" i="193"/>
  <c r="AX74" i="193"/>
  <c r="AW74" i="193"/>
  <c r="AV74" i="193"/>
  <c r="AU74" i="193"/>
  <c r="AT74" i="193"/>
  <c r="AS74" i="193"/>
  <c r="AR74" i="193"/>
  <c r="AQ74" i="193"/>
  <c r="AP74" i="193"/>
  <c r="AO74" i="193"/>
  <c r="AN74" i="193"/>
  <c r="AM74" i="193"/>
  <c r="AL74" i="193"/>
  <c r="AK74" i="193"/>
  <c r="AJ74" i="193"/>
  <c r="AI74" i="193"/>
  <c r="AH74" i="193"/>
  <c r="AG74" i="193"/>
  <c r="AF74" i="193"/>
  <c r="AE74" i="193"/>
  <c r="AD74" i="193"/>
  <c r="AC74" i="193"/>
  <c r="AB74" i="193"/>
  <c r="AA74" i="193"/>
  <c r="Z74" i="193"/>
  <c r="Y74" i="193"/>
  <c r="X74" i="193"/>
  <c r="W74" i="193"/>
  <c r="V74" i="193"/>
  <c r="U74" i="193"/>
  <c r="T74" i="193"/>
  <c r="S74" i="193"/>
  <c r="R74" i="193"/>
  <c r="Q74" i="193"/>
  <c r="P74" i="193"/>
  <c r="O74" i="193"/>
  <c r="N74" i="193"/>
  <c r="M74" i="193"/>
  <c r="L74" i="193"/>
  <c r="K74" i="193"/>
  <c r="I74" i="193"/>
  <c r="H74" i="193"/>
  <c r="G74" i="193"/>
  <c r="F74" i="193"/>
  <c r="HJ71" i="193"/>
  <c r="HN71" i="193"/>
  <c r="HM71" i="193"/>
  <c r="HL71" i="193"/>
  <c r="HK71" i="193"/>
  <c r="HG71" i="193"/>
  <c r="HF71" i="193"/>
  <c r="HE71" i="193"/>
  <c r="HD71" i="193"/>
  <c r="HC71" i="193"/>
  <c r="HB71" i="193"/>
  <c r="HA71" i="193"/>
  <c r="GZ71" i="193"/>
  <c r="GY71" i="193"/>
  <c r="GX71" i="193"/>
  <c r="GW71" i="193"/>
  <c r="GV71" i="193"/>
  <c r="GU71" i="193"/>
  <c r="GT71" i="193"/>
  <c r="GS71" i="193"/>
  <c r="GR71" i="193"/>
  <c r="GQ71" i="193"/>
  <c r="GP71" i="193"/>
  <c r="GO71" i="193"/>
  <c r="GN71" i="193"/>
  <c r="GM71" i="193"/>
  <c r="GL71" i="193"/>
  <c r="GK71" i="193"/>
  <c r="GJ71" i="193"/>
  <c r="GI71" i="193"/>
  <c r="GH71" i="193"/>
  <c r="GG71" i="193"/>
  <c r="GF71" i="193"/>
  <c r="GE71" i="193"/>
  <c r="GD71" i="193"/>
  <c r="GC71" i="193"/>
  <c r="GB71" i="193"/>
  <c r="GA71" i="193"/>
  <c r="FZ71" i="193"/>
  <c r="FY71" i="193"/>
  <c r="FX71" i="193"/>
  <c r="FW71" i="193"/>
  <c r="FV71" i="193"/>
  <c r="FU71" i="193"/>
  <c r="FT71" i="193"/>
  <c r="FP71" i="193"/>
  <c r="FO71" i="193"/>
  <c r="FN71" i="193"/>
  <c r="FM71" i="193"/>
  <c r="FL71" i="193"/>
  <c r="FK71" i="193"/>
  <c r="FJ71" i="193"/>
  <c r="FI71" i="193"/>
  <c r="FH71" i="193"/>
  <c r="FG71" i="193"/>
  <c r="FF71" i="193"/>
  <c r="FE71" i="193"/>
  <c r="FD71" i="193"/>
  <c r="FC71" i="193"/>
  <c r="FB71" i="193"/>
  <c r="FA71" i="193"/>
  <c r="EZ71" i="193"/>
  <c r="EY71" i="193"/>
  <c r="EX71" i="193"/>
  <c r="EW71" i="193"/>
  <c r="EV71" i="193"/>
  <c r="EU71" i="193"/>
  <c r="ET71" i="193"/>
  <c r="ES71" i="193"/>
  <c r="ER71" i="193"/>
  <c r="EQ71" i="193"/>
  <c r="EP71" i="193"/>
  <c r="EO71" i="193"/>
  <c r="EN71" i="193"/>
  <c r="EM71" i="193"/>
  <c r="EL71" i="193"/>
  <c r="EK71" i="193"/>
  <c r="EJ71" i="193"/>
  <c r="EI71" i="193"/>
  <c r="EH71" i="193"/>
  <c r="EG71" i="193"/>
  <c r="EF71" i="193"/>
  <c r="EE71" i="193"/>
  <c r="ED71" i="193"/>
  <c r="EC71" i="193"/>
  <c r="EB71" i="193"/>
  <c r="EA71" i="193"/>
  <c r="DZ71" i="193"/>
  <c r="DY71" i="193"/>
  <c r="DX71" i="193"/>
  <c r="DW71" i="193"/>
  <c r="DV71" i="193"/>
  <c r="DU71" i="193"/>
  <c r="DT71" i="193"/>
  <c r="DS71" i="193"/>
  <c r="DR71" i="193"/>
  <c r="DQ71" i="193"/>
  <c r="DO71" i="193"/>
  <c r="DN71" i="193"/>
  <c r="DM71" i="193"/>
  <c r="DL71" i="193"/>
  <c r="DG71" i="193"/>
  <c r="DF71" i="193"/>
  <c r="DE71" i="193"/>
  <c r="DA71" i="193"/>
  <c r="CZ71" i="193"/>
  <c r="CY71" i="193"/>
  <c r="CX71" i="193"/>
  <c r="CW71" i="193"/>
  <c r="CV71" i="193"/>
  <c r="CU71" i="193"/>
  <c r="CT71" i="193"/>
  <c r="CS71" i="193"/>
  <c r="CR71" i="193"/>
  <c r="CQ71" i="193"/>
  <c r="CP71" i="193"/>
  <c r="CO71" i="193"/>
  <c r="CN71" i="193"/>
  <c r="CM71" i="193"/>
  <c r="CL71" i="193"/>
  <c r="CK71" i="193"/>
  <c r="CJ71" i="193"/>
  <c r="CI71" i="193"/>
  <c r="CH71" i="193"/>
  <c r="CG71" i="193"/>
  <c r="CF71" i="193"/>
  <c r="CE71" i="193"/>
  <c r="CD71" i="193"/>
  <c r="CC71" i="193"/>
  <c r="CB71" i="193"/>
  <c r="CA71" i="193"/>
  <c r="BZ71" i="193"/>
  <c r="BY71" i="193"/>
  <c r="BX71" i="193"/>
  <c r="BW71" i="193"/>
  <c r="BV71" i="193"/>
  <c r="BU71" i="193"/>
  <c r="BT71" i="193"/>
  <c r="BS71" i="193"/>
  <c r="BR71" i="193"/>
  <c r="BQ71" i="193"/>
  <c r="BP71" i="193"/>
  <c r="BO71" i="193"/>
  <c r="BN71" i="193"/>
  <c r="BJ71" i="193"/>
  <c r="BI71" i="193"/>
  <c r="BH71" i="193"/>
  <c r="BF71" i="193"/>
  <c r="BE71" i="193"/>
  <c r="BD71" i="193"/>
  <c r="BC71" i="193"/>
  <c r="BB71" i="193"/>
  <c r="BA71" i="193"/>
  <c r="AZ71" i="193"/>
  <c r="AY71" i="193"/>
  <c r="AX71" i="193"/>
  <c r="AW71" i="193"/>
  <c r="AV71" i="193"/>
  <c r="AU71" i="193"/>
  <c r="AT71" i="193"/>
  <c r="AS71" i="193"/>
  <c r="AR71" i="193"/>
  <c r="AQ71" i="193"/>
  <c r="AP71" i="193"/>
  <c r="AO71" i="193"/>
  <c r="AN71" i="193"/>
  <c r="AM71" i="193"/>
  <c r="AL71" i="193"/>
  <c r="AK71" i="193"/>
  <c r="AJ71" i="193"/>
  <c r="AI71" i="193"/>
  <c r="AH71" i="193"/>
  <c r="AG71" i="193"/>
  <c r="AF71" i="193"/>
  <c r="AE71" i="193"/>
  <c r="AD71" i="193"/>
  <c r="AC71" i="193"/>
  <c r="AB71" i="193"/>
  <c r="AA71" i="193"/>
  <c r="Z71" i="193"/>
  <c r="Y71" i="193"/>
  <c r="X71" i="193"/>
  <c r="W71" i="193"/>
  <c r="V71" i="193"/>
  <c r="U71" i="193"/>
  <c r="T71" i="193"/>
  <c r="S71" i="193"/>
  <c r="R71" i="193"/>
  <c r="Q71" i="193"/>
  <c r="P71" i="193"/>
  <c r="O71" i="193"/>
  <c r="N71" i="193"/>
  <c r="M71" i="193"/>
  <c r="L71" i="193"/>
  <c r="K71" i="193"/>
  <c r="I71" i="193"/>
  <c r="H71" i="193"/>
  <c r="G71" i="193"/>
  <c r="F71" i="193"/>
  <c r="J68" i="193"/>
  <c r="E68" i="193"/>
  <c r="HN68" i="193"/>
  <c r="HM68" i="193"/>
  <c r="HL68" i="193"/>
  <c r="HK68" i="193"/>
  <c r="DG68" i="193"/>
  <c r="DF68" i="193"/>
  <c r="DE68" i="193"/>
  <c r="DA68" i="193"/>
  <c r="CZ68" i="193"/>
  <c r="CY68" i="193"/>
  <c r="CX68" i="193"/>
  <c r="CW68" i="193"/>
  <c r="CV68" i="193"/>
  <c r="CU68" i="193"/>
  <c r="CT68" i="193"/>
  <c r="CS68" i="193"/>
  <c r="CR68" i="193"/>
  <c r="CQ68" i="193"/>
  <c r="CP68" i="193"/>
  <c r="CO68" i="193"/>
  <c r="CN68" i="193"/>
  <c r="CM68" i="193"/>
  <c r="CL68" i="193"/>
  <c r="CK68" i="193"/>
  <c r="CJ68" i="193"/>
  <c r="CI68" i="193"/>
  <c r="CH68" i="193"/>
  <c r="CG68" i="193"/>
  <c r="CF68" i="193"/>
  <c r="CE68" i="193"/>
  <c r="CD68" i="193"/>
  <c r="CC68" i="193"/>
  <c r="CB68" i="193"/>
  <c r="CA68" i="193"/>
  <c r="BZ68" i="193"/>
  <c r="BY68" i="193"/>
  <c r="BX68" i="193"/>
  <c r="BW68" i="193"/>
  <c r="BV68" i="193"/>
  <c r="BU68" i="193"/>
  <c r="BT68" i="193"/>
  <c r="BS68" i="193"/>
  <c r="BR68" i="193"/>
  <c r="BQ68" i="193"/>
  <c r="BP68" i="193"/>
  <c r="BO68" i="193"/>
  <c r="BN68" i="193"/>
  <c r="BJ68" i="193"/>
  <c r="BI68" i="193"/>
  <c r="BH68" i="193"/>
  <c r="BF68" i="193"/>
  <c r="BE68" i="193"/>
  <c r="BD68" i="193"/>
  <c r="BC68" i="193"/>
  <c r="BB68" i="193"/>
  <c r="BA68" i="193"/>
  <c r="AZ68" i="193"/>
  <c r="AY68" i="193"/>
  <c r="AX68" i="193"/>
  <c r="AW68" i="193"/>
  <c r="AV68" i="193"/>
  <c r="AU68" i="193"/>
  <c r="AT68" i="193"/>
  <c r="AS68" i="193"/>
  <c r="AR68" i="193"/>
  <c r="AQ68" i="193"/>
  <c r="AP68" i="193"/>
  <c r="AO68" i="193"/>
  <c r="AN68" i="193"/>
  <c r="AM68" i="193"/>
  <c r="AL68" i="193"/>
  <c r="AK68" i="193"/>
  <c r="AJ68" i="193"/>
  <c r="AI68" i="193"/>
  <c r="AH68" i="193"/>
  <c r="AG68" i="193"/>
  <c r="AF68" i="193"/>
  <c r="AE68" i="193"/>
  <c r="AD68" i="193"/>
  <c r="AC68" i="193"/>
  <c r="AB68" i="193"/>
  <c r="AA68" i="193"/>
  <c r="Z68" i="193"/>
  <c r="Y68" i="193"/>
  <c r="X68" i="193"/>
  <c r="W68" i="193"/>
  <c r="V68" i="193"/>
  <c r="U68" i="193"/>
  <c r="T68" i="193"/>
  <c r="S68" i="193"/>
  <c r="R68" i="193"/>
  <c r="Q68" i="193"/>
  <c r="P68" i="193"/>
  <c r="O68" i="193"/>
  <c r="N68" i="193"/>
  <c r="M68" i="193"/>
  <c r="L68" i="193"/>
  <c r="K68" i="193"/>
  <c r="I68" i="193"/>
  <c r="H68" i="193"/>
  <c r="G68" i="193"/>
  <c r="F68" i="193"/>
  <c r="HJ67" i="193"/>
  <c r="HI67" i="193"/>
  <c r="FS67" i="193"/>
  <c r="FR67" i="193"/>
  <c r="DK67" i="193"/>
  <c r="E65" i="193"/>
  <c r="HN65" i="193"/>
  <c r="HM65" i="193"/>
  <c r="HL65" i="193"/>
  <c r="HK65" i="193"/>
  <c r="HG65" i="193"/>
  <c r="HF65" i="193"/>
  <c r="HE65" i="193"/>
  <c r="HD65" i="193"/>
  <c r="HC65" i="193"/>
  <c r="HB65" i="193"/>
  <c r="HA65" i="193"/>
  <c r="GZ65" i="193"/>
  <c r="GY65" i="193"/>
  <c r="GX65" i="193"/>
  <c r="GW65" i="193"/>
  <c r="GV65" i="193"/>
  <c r="GU65" i="193"/>
  <c r="GT65" i="193"/>
  <c r="GS65" i="193"/>
  <c r="GR65" i="193"/>
  <c r="GQ65" i="193"/>
  <c r="GP65" i="193"/>
  <c r="GO65" i="193"/>
  <c r="GN65" i="193"/>
  <c r="GM65" i="193"/>
  <c r="GL65" i="193"/>
  <c r="GK65" i="193"/>
  <c r="GJ65" i="193"/>
  <c r="GI65" i="193"/>
  <c r="GH65" i="193"/>
  <c r="GG65" i="193"/>
  <c r="GF65" i="193"/>
  <c r="GE65" i="193"/>
  <c r="GD65" i="193"/>
  <c r="GC65" i="193"/>
  <c r="GB65" i="193"/>
  <c r="GA65" i="193"/>
  <c r="FZ65" i="193"/>
  <c r="FY65" i="193"/>
  <c r="FX65" i="193"/>
  <c r="FW65" i="193"/>
  <c r="FV65" i="193"/>
  <c r="FU65" i="193"/>
  <c r="FT65" i="193"/>
  <c r="FP65" i="193"/>
  <c r="FO65" i="193"/>
  <c r="FN65" i="193"/>
  <c r="FM65" i="193"/>
  <c r="FL65" i="193"/>
  <c r="FK65" i="193"/>
  <c r="FJ65" i="193"/>
  <c r="FI65" i="193"/>
  <c r="FH65" i="193"/>
  <c r="FG65" i="193"/>
  <c r="FF65" i="193"/>
  <c r="FE65" i="193"/>
  <c r="FD65" i="193"/>
  <c r="FC65" i="193"/>
  <c r="FB65" i="193"/>
  <c r="FA65" i="193"/>
  <c r="EZ65" i="193"/>
  <c r="EY65" i="193"/>
  <c r="EX65" i="193"/>
  <c r="EW65" i="193"/>
  <c r="EV65" i="193"/>
  <c r="EU65" i="193"/>
  <c r="ET65" i="193"/>
  <c r="ES65" i="193"/>
  <c r="ER65" i="193"/>
  <c r="EQ65" i="193"/>
  <c r="EP65" i="193"/>
  <c r="EO65" i="193"/>
  <c r="EN65" i="193"/>
  <c r="EM65" i="193"/>
  <c r="EL65" i="193"/>
  <c r="EK65" i="193"/>
  <c r="EJ65" i="193"/>
  <c r="EI65" i="193"/>
  <c r="EH65" i="193"/>
  <c r="EG65" i="193"/>
  <c r="EF65" i="193"/>
  <c r="EE65" i="193"/>
  <c r="ED65" i="193"/>
  <c r="EC65" i="193"/>
  <c r="EB65" i="193"/>
  <c r="EA65" i="193"/>
  <c r="DZ65" i="193"/>
  <c r="DY65" i="193"/>
  <c r="DX65" i="193"/>
  <c r="DW65" i="193"/>
  <c r="DV65" i="193"/>
  <c r="DU65" i="193"/>
  <c r="DT65" i="193"/>
  <c r="DS65" i="193"/>
  <c r="DR65" i="193"/>
  <c r="DQ65" i="193"/>
  <c r="DO65" i="193"/>
  <c r="DN65" i="193"/>
  <c r="DM65" i="193"/>
  <c r="DL65" i="193"/>
  <c r="DG65" i="193"/>
  <c r="DF65" i="193"/>
  <c r="DE65" i="193"/>
  <c r="DA65" i="193"/>
  <c r="CZ65" i="193"/>
  <c r="CY65" i="193"/>
  <c r="CX65" i="193"/>
  <c r="CW65" i="193"/>
  <c r="CV65" i="193"/>
  <c r="CU65" i="193"/>
  <c r="CT65" i="193"/>
  <c r="CS65" i="193"/>
  <c r="CR65" i="193"/>
  <c r="CQ65" i="193"/>
  <c r="CP65" i="193"/>
  <c r="CO65" i="193"/>
  <c r="CN65" i="193"/>
  <c r="CM65" i="193"/>
  <c r="CL65" i="193"/>
  <c r="CK65" i="193"/>
  <c r="CJ65" i="193"/>
  <c r="CI65" i="193"/>
  <c r="CH65" i="193"/>
  <c r="CG65" i="193"/>
  <c r="CF65" i="193"/>
  <c r="CE65" i="193"/>
  <c r="CD65" i="193"/>
  <c r="CC65" i="193"/>
  <c r="CB65" i="193"/>
  <c r="CA65" i="193"/>
  <c r="BZ65" i="193"/>
  <c r="BY65" i="193"/>
  <c r="BX65" i="193"/>
  <c r="BW65" i="193"/>
  <c r="BV65" i="193"/>
  <c r="BU65" i="193"/>
  <c r="BT65" i="193"/>
  <c r="BS65" i="193"/>
  <c r="BR65" i="193"/>
  <c r="BQ65" i="193"/>
  <c r="BP65" i="193"/>
  <c r="BO65" i="193"/>
  <c r="BN65" i="193"/>
  <c r="BJ65" i="193"/>
  <c r="BI65" i="193"/>
  <c r="BH65" i="193"/>
  <c r="BF65" i="193"/>
  <c r="BE65" i="193"/>
  <c r="BD65" i="193"/>
  <c r="BC65" i="193"/>
  <c r="BB65" i="193"/>
  <c r="BA65" i="193"/>
  <c r="AZ65" i="193"/>
  <c r="AY65" i="193"/>
  <c r="AX65" i="193"/>
  <c r="AW65" i="193"/>
  <c r="AV65" i="193"/>
  <c r="AU65" i="193"/>
  <c r="AT65" i="193"/>
  <c r="AS65" i="193"/>
  <c r="AR65" i="193"/>
  <c r="AQ65" i="193"/>
  <c r="AP65" i="193"/>
  <c r="AO65" i="193"/>
  <c r="AN65" i="193"/>
  <c r="AM65" i="193"/>
  <c r="AL65" i="193"/>
  <c r="AK65" i="193"/>
  <c r="AJ65" i="193"/>
  <c r="AI65" i="193"/>
  <c r="AH65" i="193"/>
  <c r="AG65" i="193"/>
  <c r="AF65" i="193"/>
  <c r="AE65" i="193"/>
  <c r="AD65" i="193"/>
  <c r="AC65" i="193"/>
  <c r="AB65" i="193"/>
  <c r="AA65" i="193"/>
  <c r="Z65" i="193"/>
  <c r="Y65" i="193"/>
  <c r="X65" i="193"/>
  <c r="W65" i="193"/>
  <c r="V65" i="193"/>
  <c r="U65" i="193"/>
  <c r="T65" i="193"/>
  <c r="S65" i="193"/>
  <c r="R65" i="193"/>
  <c r="Q65" i="193"/>
  <c r="P65" i="193"/>
  <c r="O65" i="193"/>
  <c r="N65" i="193"/>
  <c r="M65" i="193"/>
  <c r="L65" i="193"/>
  <c r="K65" i="193"/>
  <c r="I65" i="193"/>
  <c r="H65" i="193"/>
  <c r="G65" i="193"/>
  <c r="F65" i="193"/>
  <c r="FS62" i="193"/>
  <c r="DP62" i="193"/>
  <c r="DK62" i="193"/>
  <c r="HN62" i="193"/>
  <c r="HM62" i="193"/>
  <c r="HL62" i="193"/>
  <c r="HK62" i="193"/>
  <c r="HG62" i="193"/>
  <c r="HF62" i="193"/>
  <c r="HE62" i="193"/>
  <c r="HD62" i="193"/>
  <c r="HC62" i="193"/>
  <c r="HB62" i="193"/>
  <c r="HA62" i="193"/>
  <c r="GZ62" i="193"/>
  <c r="GY62" i="193"/>
  <c r="GX62" i="193"/>
  <c r="GW62" i="193"/>
  <c r="GV62" i="193"/>
  <c r="GU62" i="193"/>
  <c r="GT62" i="193"/>
  <c r="GS62" i="193"/>
  <c r="GR62" i="193"/>
  <c r="GQ62" i="193"/>
  <c r="GP62" i="193"/>
  <c r="GO62" i="193"/>
  <c r="GN62" i="193"/>
  <c r="GM62" i="193"/>
  <c r="GL62" i="193"/>
  <c r="GK62" i="193"/>
  <c r="GJ62" i="193"/>
  <c r="GI62" i="193"/>
  <c r="GH62" i="193"/>
  <c r="GG62" i="193"/>
  <c r="GF62" i="193"/>
  <c r="GE62" i="193"/>
  <c r="GD62" i="193"/>
  <c r="GC62" i="193"/>
  <c r="GB62" i="193"/>
  <c r="GA62" i="193"/>
  <c r="FZ62" i="193"/>
  <c r="FY62" i="193"/>
  <c r="FX62" i="193"/>
  <c r="FW62" i="193"/>
  <c r="FV62" i="193"/>
  <c r="FU62" i="193"/>
  <c r="FT62" i="193"/>
  <c r="FP62" i="193"/>
  <c r="FO62" i="193"/>
  <c r="FN62" i="193"/>
  <c r="FM62" i="193"/>
  <c r="FL62" i="193"/>
  <c r="FK62" i="193"/>
  <c r="FJ62" i="193"/>
  <c r="FI62" i="193"/>
  <c r="FH62" i="193"/>
  <c r="FG62" i="193"/>
  <c r="FF62" i="193"/>
  <c r="FE62" i="193"/>
  <c r="FD62" i="193"/>
  <c r="FC62" i="193"/>
  <c r="FB62" i="193"/>
  <c r="FA62" i="193"/>
  <c r="EZ62" i="193"/>
  <c r="EY62" i="193"/>
  <c r="EX62" i="193"/>
  <c r="EW62" i="193"/>
  <c r="EV62" i="193"/>
  <c r="EU62" i="193"/>
  <c r="ET62" i="193"/>
  <c r="ES62" i="193"/>
  <c r="ER62" i="193"/>
  <c r="EQ62" i="193"/>
  <c r="EP62" i="193"/>
  <c r="EO62" i="193"/>
  <c r="EN62" i="193"/>
  <c r="EM62" i="193"/>
  <c r="EL62" i="193"/>
  <c r="EK62" i="193"/>
  <c r="EJ62" i="193"/>
  <c r="EI62" i="193"/>
  <c r="EH62" i="193"/>
  <c r="EG62" i="193"/>
  <c r="EF62" i="193"/>
  <c r="EE62" i="193"/>
  <c r="ED62" i="193"/>
  <c r="EC62" i="193"/>
  <c r="EB62" i="193"/>
  <c r="EA62" i="193"/>
  <c r="DZ62" i="193"/>
  <c r="DY62" i="193"/>
  <c r="DX62" i="193"/>
  <c r="DW62" i="193"/>
  <c r="DV62" i="193"/>
  <c r="DU62" i="193"/>
  <c r="DT62" i="193"/>
  <c r="DS62" i="193"/>
  <c r="DR62" i="193"/>
  <c r="DQ62" i="193"/>
  <c r="DO62" i="193"/>
  <c r="DN62" i="193"/>
  <c r="DM62" i="193"/>
  <c r="DL62" i="193"/>
  <c r="DG62" i="193"/>
  <c r="DF62" i="193"/>
  <c r="DE62" i="193"/>
  <c r="DA62" i="193"/>
  <c r="CZ62" i="193"/>
  <c r="CY62" i="193"/>
  <c r="CX62" i="193"/>
  <c r="CW62" i="193"/>
  <c r="CV62" i="193"/>
  <c r="CU62" i="193"/>
  <c r="CT62" i="193"/>
  <c r="CS62" i="193"/>
  <c r="CR62" i="193"/>
  <c r="CQ62" i="193"/>
  <c r="CP62" i="193"/>
  <c r="CO62" i="193"/>
  <c r="CN62" i="193"/>
  <c r="CM62" i="193"/>
  <c r="CL62" i="193"/>
  <c r="CK62" i="193"/>
  <c r="CJ62" i="193"/>
  <c r="CI62" i="193"/>
  <c r="CH62" i="193"/>
  <c r="CG62" i="193"/>
  <c r="CF62" i="193"/>
  <c r="CE62" i="193"/>
  <c r="CD62" i="193"/>
  <c r="CC62" i="193"/>
  <c r="CB62" i="193"/>
  <c r="CA62" i="193"/>
  <c r="BZ62" i="193"/>
  <c r="BY62" i="193"/>
  <c r="BX62" i="193"/>
  <c r="BW62" i="193"/>
  <c r="BV62" i="193"/>
  <c r="BU62" i="193"/>
  <c r="BT62" i="193"/>
  <c r="BS62" i="193"/>
  <c r="BR62" i="193"/>
  <c r="BQ62" i="193"/>
  <c r="BP62" i="193"/>
  <c r="BO62" i="193"/>
  <c r="BN62" i="193"/>
  <c r="BJ62" i="193"/>
  <c r="BI62" i="193"/>
  <c r="BH62" i="193"/>
  <c r="BG62" i="193"/>
  <c r="BF62" i="193"/>
  <c r="BE62" i="193"/>
  <c r="BD62" i="193"/>
  <c r="BC62" i="193"/>
  <c r="BB62" i="193"/>
  <c r="BA62" i="193"/>
  <c r="AZ62" i="193"/>
  <c r="AY62" i="193"/>
  <c r="AX62" i="193"/>
  <c r="AW62" i="193"/>
  <c r="AV62" i="193"/>
  <c r="AU62" i="193"/>
  <c r="AT62" i="193"/>
  <c r="AS62" i="193"/>
  <c r="AR62" i="193"/>
  <c r="AQ62" i="193"/>
  <c r="AP62" i="193"/>
  <c r="AO62" i="193"/>
  <c r="AN62" i="193"/>
  <c r="AM62" i="193"/>
  <c r="AL62" i="193"/>
  <c r="AK62" i="193"/>
  <c r="AJ62" i="193"/>
  <c r="AI62" i="193"/>
  <c r="AH62" i="193"/>
  <c r="AG62" i="193"/>
  <c r="AF62" i="193"/>
  <c r="AE62" i="193"/>
  <c r="AD62" i="193"/>
  <c r="AC62" i="193"/>
  <c r="AB62" i="193"/>
  <c r="AA62" i="193"/>
  <c r="Z62" i="193"/>
  <c r="Y62" i="193"/>
  <c r="X62" i="193"/>
  <c r="W62" i="193"/>
  <c r="V62" i="193"/>
  <c r="U62" i="193"/>
  <c r="T62" i="193"/>
  <c r="S62" i="193"/>
  <c r="R62" i="193"/>
  <c r="Q62" i="193"/>
  <c r="P62" i="193"/>
  <c r="O62" i="193"/>
  <c r="N62" i="193"/>
  <c r="M62" i="193"/>
  <c r="L62" i="193"/>
  <c r="K62" i="193"/>
  <c r="I62" i="193"/>
  <c r="H62" i="193"/>
  <c r="G62" i="193"/>
  <c r="F62" i="193"/>
  <c r="HN59" i="193"/>
  <c r="HM59" i="193"/>
  <c r="HL59" i="193"/>
  <c r="HK59" i="193"/>
  <c r="HG59" i="193"/>
  <c r="HF59" i="193"/>
  <c r="HE59" i="193"/>
  <c r="HD59" i="193"/>
  <c r="HC59" i="193"/>
  <c r="HB59" i="193"/>
  <c r="HA59" i="193"/>
  <c r="GZ59" i="193"/>
  <c r="GY59" i="193"/>
  <c r="GX59" i="193"/>
  <c r="GW59" i="193"/>
  <c r="GV59" i="193"/>
  <c r="GU59" i="193"/>
  <c r="GT59" i="193"/>
  <c r="GS59" i="193"/>
  <c r="GR59" i="193"/>
  <c r="GQ59" i="193"/>
  <c r="GP59" i="193"/>
  <c r="GO59" i="193"/>
  <c r="GN59" i="193"/>
  <c r="GM59" i="193"/>
  <c r="GL59" i="193"/>
  <c r="GK59" i="193"/>
  <c r="GJ59" i="193"/>
  <c r="GI59" i="193"/>
  <c r="GH59" i="193"/>
  <c r="GG59" i="193"/>
  <c r="GF59" i="193"/>
  <c r="GE59" i="193"/>
  <c r="GD59" i="193"/>
  <c r="GC59" i="193"/>
  <c r="GB59" i="193"/>
  <c r="GA59" i="193"/>
  <c r="FZ59" i="193"/>
  <c r="FY59" i="193"/>
  <c r="FX59" i="193"/>
  <c r="FW59" i="193"/>
  <c r="FV59" i="193"/>
  <c r="FU59" i="193"/>
  <c r="FT59" i="193"/>
  <c r="FP59" i="193"/>
  <c r="FO59" i="193"/>
  <c r="FN59" i="193"/>
  <c r="FM59" i="193"/>
  <c r="FL59" i="193"/>
  <c r="FK59" i="193"/>
  <c r="FJ59" i="193"/>
  <c r="FI59" i="193"/>
  <c r="FH59" i="193"/>
  <c r="FG59" i="193"/>
  <c r="FF59" i="193"/>
  <c r="FE59" i="193"/>
  <c r="FD59" i="193"/>
  <c r="FC59" i="193"/>
  <c r="FB59" i="193"/>
  <c r="FA59" i="193"/>
  <c r="EZ59" i="193"/>
  <c r="EY59" i="193"/>
  <c r="EX59" i="193"/>
  <c r="EW59" i="193"/>
  <c r="EV59" i="193"/>
  <c r="EU59" i="193"/>
  <c r="ET59" i="193"/>
  <c r="ES59" i="193"/>
  <c r="ER59" i="193"/>
  <c r="EQ59" i="193"/>
  <c r="EP59" i="193"/>
  <c r="EO59" i="193"/>
  <c r="EN59" i="193"/>
  <c r="EM59" i="193"/>
  <c r="EL59" i="193"/>
  <c r="EK59" i="193"/>
  <c r="EJ59" i="193"/>
  <c r="EI59" i="193"/>
  <c r="EH59" i="193"/>
  <c r="EG59" i="193"/>
  <c r="EF59" i="193"/>
  <c r="EE59" i="193"/>
  <c r="ED59" i="193"/>
  <c r="EC59" i="193"/>
  <c r="EB59" i="193"/>
  <c r="EA59" i="193"/>
  <c r="DZ59" i="193"/>
  <c r="DY59" i="193"/>
  <c r="DX59" i="193"/>
  <c r="DW59" i="193"/>
  <c r="DV59" i="193"/>
  <c r="DU59" i="193"/>
  <c r="DT59" i="193"/>
  <c r="DS59" i="193"/>
  <c r="DR59" i="193"/>
  <c r="DQ59" i="193"/>
  <c r="DO59" i="193"/>
  <c r="DN59" i="193"/>
  <c r="DM59" i="193"/>
  <c r="DL59" i="193"/>
  <c r="DG59" i="193"/>
  <c r="DF59" i="193"/>
  <c r="DE59" i="193"/>
  <c r="DA59" i="193"/>
  <c r="CZ59" i="193"/>
  <c r="CY59" i="193"/>
  <c r="CX59" i="193"/>
  <c r="CW59" i="193"/>
  <c r="CV59" i="193"/>
  <c r="CU59" i="193"/>
  <c r="CT59" i="193"/>
  <c r="CS59" i="193"/>
  <c r="CR59" i="193"/>
  <c r="CQ59" i="193"/>
  <c r="CP59" i="193"/>
  <c r="CO59" i="193"/>
  <c r="CN59" i="193"/>
  <c r="CM59" i="193"/>
  <c r="CL59" i="193"/>
  <c r="CK59" i="193"/>
  <c r="CJ59" i="193"/>
  <c r="CI59" i="193"/>
  <c r="CH59" i="193"/>
  <c r="CG59" i="193"/>
  <c r="CF59" i="193"/>
  <c r="CE59" i="193"/>
  <c r="CD59" i="193"/>
  <c r="CC59" i="193"/>
  <c r="CB59" i="193"/>
  <c r="CA59" i="193"/>
  <c r="BZ59" i="193"/>
  <c r="BY59" i="193"/>
  <c r="BX59" i="193"/>
  <c r="BW59" i="193"/>
  <c r="BV59" i="193"/>
  <c r="BU59" i="193"/>
  <c r="BT59" i="193"/>
  <c r="BS59" i="193"/>
  <c r="BR59" i="193"/>
  <c r="BQ59" i="193"/>
  <c r="BP59" i="193"/>
  <c r="BO59" i="193"/>
  <c r="BN59" i="193"/>
  <c r="BJ59" i="193"/>
  <c r="BI59" i="193"/>
  <c r="BH59" i="193"/>
  <c r="BG59" i="193"/>
  <c r="BF59" i="193"/>
  <c r="BE59" i="193"/>
  <c r="BD59" i="193"/>
  <c r="BC59" i="193"/>
  <c r="BB59" i="193"/>
  <c r="BA59" i="193"/>
  <c r="AZ59" i="193"/>
  <c r="AY59" i="193"/>
  <c r="AX59" i="193"/>
  <c r="AW59" i="193"/>
  <c r="AV59" i="193"/>
  <c r="AU59" i="193"/>
  <c r="AT59" i="193"/>
  <c r="AS59" i="193"/>
  <c r="AR59" i="193"/>
  <c r="AQ59" i="193"/>
  <c r="AP59" i="193"/>
  <c r="AO59" i="193"/>
  <c r="AN59" i="193"/>
  <c r="AM59" i="193"/>
  <c r="AL59" i="193"/>
  <c r="AK59" i="193"/>
  <c r="AJ59" i="193"/>
  <c r="AI59" i="193"/>
  <c r="AG59" i="193"/>
  <c r="AF59" i="193"/>
  <c r="AE59" i="193"/>
  <c r="AD59" i="193"/>
  <c r="AC59" i="193"/>
  <c r="AB59" i="193"/>
  <c r="AA59" i="193"/>
  <c r="Z59" i="193"/>
  <c r="Y59" i="193"/>
  <c r="X59" i="193"/>
  <c r="W59" i="193"/>
  <c r="V59" i="193"/>
  <c r="U59" i="193"/>
  <c r="T59" i="193"/>
  <c r="S59" i="193"/>
  <c r="R59" i="193"/>
  <c r="Q59" i="193"/>
  <c r="P59" i="193"/>
  <c r="O59" i="193"/>
  <c r="N59" i="193"/>
  <c r="M59" i="193"/>
  <c r="L59" i="193"/>
  <c r="K59" i="193"/>
  <c r="I59" i="193"/>
  <c r="H59" i="193"/>
  <c r="G59" i="193"/>
  <c r="F59" i="193"/>
  <c r="FR56" i="193"/>
  <c r="DD56" i="193"/>
  <c r="E56" i="193"/>
  <c r="HN56" i="193"/>
  <c r="HM56" i="193"/>
  <c r="HL56" i="193"/>
  <c r="HK56" i="193"/>
  <c r="HG56" i="193"/>
  <c r="HF56" i="193"/>
  <c r="HE56" i="193"/>
  <c r="HD56" i="193"/>
  <c r="HC56" i="193"/>
  <c r="HB56" i="193"/>
  <c r="HA56" i="193"/>
  <c r="GZ56" i="193"/>
  <c r="GY56" i="193"/>
  <c r="GX56" i="193"/>
  <c r="GW56" i="193"/>
  <c r="GV56" i="193"/>
  <c r="GU56" i="193"/>
  <c r="GT56" i="193"/>
  <c r="GS56" i="193"/>
  <c r="GR56" i="193"/>
  <c r="GQ56" i="193"/>
  <c r="GP56" i="193"/>
  <c r="GO56" i="193"/>
  <c r="GN56" i="193"/>
  <c r="GM56" i="193"/>
  <c r="GL56" i="193"/>
  <c r="GK56" i="193"/>
  <c r="GJ56" i="193"/>
  <c r="GI56" i="193"/>
  <c r="GH56" i="193"/>
  <c r="GG56" i="193"/>
  <c r="GF56" i="193"/>
  <c r="GE56" i="193"/>
  <c r="GD56" i="193"/>
  <c r="GC56" i="193"/>
  <c r="GB56" i="193"/>
  <c r="FY56" i="193"/>
  <c r="FW56" i="193"/>
  <c r="FV56" i="193"/>
  <c r="FU56" i="193"/>
  <c r="FT56" i="193"/>
  <c r="FP56" i="193"/>
  <c r="FO56" i="193"/>
  <c r="FN56" i="193"/>
  <c r="FM56" i="193"/>
  <c r="FL56" i="193"/>
  <c r="FK56" i="193"/>
  <c r="FJ56" i="193"/>
  <c r="FI56" i="193"/>
  <c r="FH56" i="193"/>
  <c r="FG56" i="193"/>
  <c r="FF56" i="193"/>
  <c r="FE56" i="193"/>
  <c r="FD56" i="193"/>
  <c r="FC56" i="193"/>
  <c r="FB56" i="193"/>
  <c r="FA56" i="193"/>
  <c r="EZ56" i="193"/>
  <c r="EY56" i="193"/>
  <c r="EX56" i="193"/>
  <c r="EW56" i="193"/>
  <c r="EV56" i="193"/>
  <c r="EU56" i="193"/>
  <c r="ET56" i="193"/>
  <c r="ER56" i="193"/>
  <c r="EQ56" i="193"/>
  <c r="EP56" i="193"/>
  <c r="EO56" i="193"/>
  <c r="EN56" i="193"/>
  <c r="EM56" i="193"/>
  <c r="EL56" i="193"/>
  <c r="EK56" i="193"/>
  <c r="EJ56" i="193"/>
  <c r="EI56" i="193"/>
  <c r="EH56" i="193"/>
  <c r="EG56" i="193"/>
  <c r="EF56" i="193"/>
  <c r="EE56" i="193"/>
  <c r="ED56" i="193"/>
  <c r="EC56" i="193"/>
  <c r="EB56" i="193"/>
  <c r="EA56" i="193"/>
  <c r="DZ56" i="193"/>
  <c r="DY56" i="193"/>
  <c r="DX56" i="193"/>
  <c r="DW56" i="193"/>
  <c r="DV56" i="193"/>
  <c r="DU56" i="193"/>
  <c r="DT56" i="193"/>
  <c r="DS56" i="193"/>
  <c r="DR56" i="193"/>
  <c r="DQ56" i="193"/>
  <c r="DO56" i="193"/>
  <c r="DN56" i="193"/>
  <c r="DM56" i="193"/>
  <c r="DL56" i="193"/>
  <c r="DG56" i="193"/>
  <c r="DF56" i="193"/>
  <c r="DE56" i="193"/>
  <c r="DA56" i="193"/>
  <c r="CZ56" i="193"/>
  <c r="CY56" i="193"/>
  <c r="CX56" i="193"/>
  <c r="CW56" i="193"/>
  <c r="CV56" i="193"/>
  <c r="CU56" i="193"/>
  <c r="CT56" i="193"/>
  <c r="CS56" i="193"/>
  <c r="CR56" i="193"/>
  <c r="CQ56" i="193"/>
  <c r="CP56" i="193"/>
  <c r="CO56" i="193"/>
  <c r="CN56" i="193"/>
  <c r="CM56" i="193"/>
  <c r="CL56" i="193"/>
  <c r="CK56" i="193"/>
  <c r="CJ56" i="193"/>
  <c r="CI56" i="193"/>
  <c r="CH56" i="193"/>
  <c r="CG56" i="193"/>
  <c r="CF56" i="193"/>
  <c r="CE56" i="193"/>
  <c r="CD56" i="193"/>
  <c r="CC56" i="193"/>
  <c r="CB56" i="193"/>
  <c r="CA56" i="193"/>
  <c r="BZ56" i="193"/>
  <c r="BY56" i="193"/>
  <c r="BX56" i="193"/>
  <c r="BW56" i="193"/>
  <c r="BV56" i="193"/>
  <c r="BS56" i="193"/>
  <c r="BQ56" i="193"/>
  <c r="BP56" i="193"/>
  <c r="BO56" i="193"/>
  <c r="BN56" i="193"/>
  <c r="BJ56" i="193"/>
  <c r="BI56" i="193"/>
  <c r="BH56" i="193"/>
  <c r="BG56" i="193"/>
  <c r="BF56" i="193"/>
  <c r="BE56" i="193"/>
  <c r="BD56" i="193"/>
  <c r="BC56" i="193"/>
  <c r="BB56" i="193"/>
  <c r="BA56" i="193"/>
  <c r="AZ56" i="193"/>
  <c r="AY56" i="193"/>
  <c r="AX56" i="193"/>
  <c r="AW56" i="193"/>
  <c r="AV56" i="193"/>
  <c r="AU56" i="193"/>
  <c r="AT56" i="193"/>
  <c r="AS56" i="193"/>
  <c r="AR56" i="193"/>
  <c r="AQ56" i="193"/>
  <c r="AP56" i="193"/>
  <c r="AO56" i="193"/>
  <c r="AN56" i="193"/>
  <c r="AL56" i="193"/>
  <c r="AK56" i="193"/>
  <c r="AJ56" i="193"/>
  <c r="AI56" i="193"/>
  <c r="AH56" i="193"/>
  <c r="AG56" i="193"/>
  <c r="AC56" i="193"/>
  <c r="AB56" i="193"/>
  <c r="AA56" i="193"/>
  <c r="Z56" i="193"/>
  <c r="Y56" i="193"/>
  <c r="X56" i="193"/>
  <c r="W56" i="193"/>
  <c r="V56" i="193"/>
  <c r="U56" i="193"/>
  <c r="T56" i="193"/>
  <c r="S56" i="193"/>
  <c r="R56" i="193"/>
  <c r="Q56" i="193"/>
  <c r="P56" i="193"/>
  <c r="O56" i="193"/>
  <c r="N56" i="193"/>
  <c r="M56" i="193"/>
  <c r="L56" i="193"/>
  <c r="K56" i="193"/>
  <c r="I56" i="193"/>
  <c r="H56" i="193"/>
  <c r="G56" i="193"/>
  <c r="F56" i="193"/>
  <c r="HI53" i="193"/>
  <c r="DD53" i="193"/>
  <c r="DC53" i="193"/>
  <c r="BL53" i="193"/>
  <c r="E53" i="193"/>
  <c r="HN53" i="193"/>
  <c r="HM53" i="193"/>
  <c r="HL53" i="193"/>
  <c r="HK53" i="193"/>
  <c r="HG53" i="193"/>
  <c r="HF53" i="193"/>
  <c r="HE53" i="193"/>
  <c r="HD53" i="193"/>
  <c r="HC53" i="193"/>
  <c r="HB53" i="193"/>
  <c r="HA53" i="193"/>
  <c r="GZ53" i="193"/>
  <c r="GY53" i="193"/>
  <c r="GX53" i="193"/>
  <c r="GW53" i="193"/>
  <c r="GV53" i="193"/>
  <c r="GU53" i="193"/>
  <c r="GT53" i="193"/>
  <c r="GS53" i="193"/>
  <c r="GR53" i="193"/>
  <c r="GQ53" i="193"/>
  <c r="GP53" i="193"/>
  <c r="GO53" i="193"/>
  <c r="GN53" i="193"/>
  <c r="GM53" i="193"/>
  <c r="GL53" i="193"/>
  <c r="GK53" i="193"/>
  <c r="GJ53" i="193"/>
  <c r="GI53" i="193"/>
  <c r="GH53" i="193"/>
  <c r="GG53" i="193"/>
  <c r="GF53" i="193"/>
  <c r="GE53" i="193"/>
  <c r="GD53" i="193"/>
  <c r="GC53" i="193"/>
  <c r="GB53" i="193"/>
  <c r="GA53" i="193"/>
  <c r="FZ53" i="193"/>
  <c r="FY53" i="193"/>
  <c r="FX53" i="193"/>
  <c r="FW53" i="193"/>
  <c r="FV53" i="193"/>
  <c r="FU53" i="193"/>
  <c r="FT53" i="193"/>
  <c r="FP53" i="193"/>
  <c r="FO53" i="193"/>
  <c r="FN53" i="193"/>
  <c r="FM53" i="193"/>
  <c r="FL53" i="193"/>
  <c r="FK53" i="193"/>
  <c r="FJ53" i="193"/>
  <c r="FI53" i="193"/>
  <c r="FH53" i="193"/>
  <c r="FG53" i="193"/>
  <c r="FF53" i="193"/>
  <c r="FE53" i="193"/>
  <c r="FD53" i="193"/>
  <c r="FC53" i="193"/>
  <c r="FB53" i="193"/>
  <c r="FA53" i="193"/>
  <c r="EZ53" i="193"/>
  <c r="EY53" i="193"/>
  <c r="EX53" i="193"/>
  <c r="EW53" i="193"/>
  <c r="EV53" i="193"/>
  <c r="EU53" i="193"/>
  <c r="ET53" i="193"/>
  <c r="ES53" i="193"/>
  <c r="ER53" i="193"/>
  <c r="EQ53" i="193"/>
  <c r="EP53" i="193"/>
  <c r="EO53" i="193"/>
  <c r="EN53" i="193"/>
  <c r="EM53" i="193"/>
  <c r="EL53" i="193"/>
  <c r="EK53" i="193"/>
  <c r="EJ53" i="193"/>
  <c r="EI53" i="193"/>
  <c r="EH53" i="193"/>
  <c r="EG53" i="193"/>
  <c r="EF53" i="193"/>
  <c r="EE53" i="193"/>
  <c r="ED53" i="193"/>
  <c r="EC53" i="193"/>
  <c r="EB53" i="193"/>
  <c r="EA53" i="193"/>
  <c r="DZ53" i="193"/>
  <c r="DY53" i="193"/>
  <c r="DX53" i="193"/>
  <c r="DW53" i="193"/>
  <c r="DV53" i="193"/>
  <c r="DU53" i="193"/>
  <c r="DT53" i="193"/>
  <c r="DS53" i="193"/>
  <c r="DR53" i="193"/>
  <c r="DQ53" i="193"/>
  <c r="DO53" i="193"/>
  <c r="DN53" i="193"/>
  <c r="DM53" i="193"/>
  <c r="DL53" i="193"/>
  <c r="DG53" i="193"/>
  <c r="DF53" i="193"/>
  <c r="DE53" i="193"/>
  <c r="DA53" i="193"/>
  <c r="CZ53" i="193"/>
  <c r="CY53" i="193"/>
  <c r="CX53" i="193"/>
  <c r="CW53" i="193"/>
  <c r="CV53" i="193"/>
  <c r="CU53" i="193"/>
  <c r="CT53" i="193"/>
  <c r="CS53" i="193"/>
  <c r="CR53" i="193"/>
  <c r="CQ53" i="193"/>
  <c r="CP53" i="193"/>
  <c r="CO53" i="193"/>
  <c r="CN53" i="193"/>
  <c r="CM53" i="193"/>
  <c r="CL53" i="193"/>
  <c r="CK53" i="193"/>
  <c r="CJ53" i="193"/>
  <c r="CI53" i="193"/>
  <c r="CH53" i="193"/>
  <c r="CG53" i="193"/>
  <c r="CF53" i="193"/>
  <c r="CE53" i="193"/>
  <c r="CD53" i="193"/>
  <c r="CC53" i="193"/>
  <c r="CB53" i="193"/>
  <c r="CA53" i="193"/>
  <c r="BZ53" i="193"/>
  <c r="BY53" i="193"/>
  <c r="BX53" i="193"/>
  <c r="BW53" i="193"/>
  <c r="BV53" i="193"/>
  <c r="BU53" i="193"/>
  <c r="BT53" i="193"/>
  <c r="BS53" i="193"/>
  <c r="BR53" i="193"/>
  <c r="BQ53" i="193"/>
  <c r="BP53" i="193"/>
  <c r="BO53" i="193"/>
  <c r="BN53" i="193"/>
  <c r="BJ53" i="193"/>
  <c r="BI53" i="193"/>
  <c r="BH53" i="193"/>
  <c r="BG53" i="193"/>
  <c r="BF53" i="193"/>
  <c r="BE53" i="193"/>
  <c r="BD53" i="193"/>
  <c r="BC53" i="193"/>
  <c r="BB53" i="193"/>
  <c r="BA53" i="193"/>
  <c r="AZ53" i="193"/>
  <c r="AY53" i="193"/>
  <c r="AX53" i="193"/>
  <c r="AW53" i="193"/>
  <c r="AV53" i="193"/>
  <c r="AU53" i="193"/>
  <c r="AT53" i="193"/>
  <c r="AS53" i="193"/>
  <c r="AR53" i="193"/>
  <c r="AQ53" i="193"/>
  <c r="AP53" i="193"/>
  <c r="AO53" i="193"/>
  <c r="AN53" i="193"/>
  <c r="AM53" i="193"/>
  <c r="AL53" i="193"/>
  <c r="AK53" i="193"/>
  <c r="AJ53" i="193"/>
  <c r="AI53" i="193"/>
  <c r="AH53" i="193"/>
  <c r="AG53" i="193"/>
  <c r="AF53" i="193"/>
  <c r="AE53" i="193"/>
  <c r="AD53" i="193"/>
  <c r="AC53" i="193"/>
  <c r="AB53" i="193"/>
  <c r="AA53" i="193"/>
  <c r="Z53" i="193"/>
  <c r="Y53" i="193"/>
  <c r="X53" i="193"/>
  <c r="W53" i="193"/>
  <c r="V53" i="193"/>
  <c r="U53" i="193"/>
  <c r="T53" i="193"/>
  <c r="S53" i="193"/>
  <c r="R53" i="193"/>
  <c r="Q53" i="193"/>
  <c r="P53" i="193"/>
  <c r="O53" i="193"/>
  <c r="N53" i="193"/>
  <c r="M53" i="193"/>
  <c r="L53" i="193"/>
  <c r="K53" i="193"/>
  <c r="I53" i="193"/>
  <c r="H53" i="193"/>
  <c r="G53" i="193"/>
  <c r="F53" i="193"/>
  <c r="AA50" i="193"/>
  <c r="HJ50" i="193"/>
  <c r="E50" i="193"/>
  <c r="HN50" i="193"/>
  <c r="HM50" i="193"/>
  <c r="HL50" i="193"/>
  <c r="HK50" i="193"/>
  <c r="HG50" i="193"/>
  <c r="HF50" i="193"/>
  <c r="HE50" i="193"/>
  <c r="HD50" i="193"/>
  <c r="HC50" i="193"/>
  <c r="HB50" i="193"/>
  <c r="HA50" i="193"/>
  <c r="GZ50" i="193"/>
  <c r="GY50" i="193"/>
  <c r="GX50" i="193"/>
  <c r="GW50" i="193"/>
  <c r="GV50" i="193"/>
  <c r="GU50" i="193"/>
  <c r="GT50" i="193"/>
  <c r="GS50" i="193"/>
  <c r="GR50" i="193"/>
  <c r="GQ50" i="193"/>
  <c r="GP50" i="193"/>
  <c r="GO50" i="193"/>
  <c r="GN50" i="193"/>
  <c r="GM50" i="193"/>
  <c r="GL50" i="193"/>
  <c r="GK50" i="193"/>
  <c r="GJ50" i="193"/>
  <c r="GI50" i="193"/>
  <c r="GH50" i="193"/>
  <c r="GG50" i="193"/>
  <c r="GF50" i="193"/>
  <c r="GE50" i="193"/>
  <c r="GD50" i="193"/>
  <c r="GC50" i="193"/>
  <c r="GB50" i="193"/>
  <c r="FY50" i="193"/>
  <c r="FW50" i="193"/>
  <c r="FV50" i="193"/>
  <c r="FU50" i="193"/>
  <c r="FT50" i="193"/>
  <c r="FP50" i="193"/>
  <c r="FO50" i="193"/>
  <c r="FN50" i="193"/>
  <c r="FM50" i="193"/>
  <c r="FL50" i="193"/>
  <c r="FK50" i="193"/>
  <c r="FJ50" i="193"/>
  <c r="FI50" i="193"/>
  <c r="FH50" i="193"/>
  <c r="FG50" i="193"/>
  <c r="FF50" i="193"/>
  <c r="FE50" i="193"/>
  <c r="FD50" i="193"/>
  <c r="FC50" i="193"/>
  <c r="FB50" i="193"/>
  <c r="FA50" i="193"/>
  <c r="EZ50" i="193"/>
  <c r="EY50" i="193"/>
  <c r="EX50" i="193"/>
  <c r="EW50" i="193"/>
  <c r="EV50" i="193"/>
  <c r="EU50" i="193"/>
  <c r="ET50" i="193"/>
  <c r="ES50" i="193"/>
  <c r="ER50" i="193"/>
  <c r="EQ50" i="193"/>
  <c r="EP50" i="193"/>
  <c r="EO50" i="193"/>
  <c r="EN50" i="193"/>
  <c r="EM50" i="193"/>
  <c r="EL50" i="193"/>
  <c r="EK50" i="193"/>
  <c r="EJ50" i="193"/>
  <c r="EI50" i="193"/>
  <c r="EH50" i="193"/>
  <c r="EF50" i="193"/>
  <c r="EE50" i="193"/>
  <c r="ED50" i="193"/>
  <c r="EC50" i="193"/>
  <c r="EB50" i="193"/>
  <c r="EA50" i="193"/>
  <c r="DZ50" i="193"/>
  <c r="DY50" i="193"/>
  <c r="DX50" i="193"/>
  <c r="DW50" i="193"/>
  <c r="DV50" i="193"/>
  <c r="DU50" i="193"/>
  <c r="DT50" i="193"/>
  <c r="DR50" i="193"/>
  <c r="DQ50" i="193"/>
  <c r="DO50" i="193"/>
  <c r="DN50" i="193"/>
  <c r="DM50" i="193"/>
  <c r="DL50" i="193"/>
  <c r="DG50" i="193"/>
  <c r="DF50" i="193"/>
  <c r="DE50" i="193"/>
  <c r="DD50" i="193"/>
  <c r="DA50" i="193"/>
  <c r="CZ50" i="193"/>
  <c r="CY50" i="193"/>
  <c r="CX50" i="193"/>
  <c r="CW50" i="193"/>
  <c r="CV50" i="193"/>
  <c r="CU50" i="193"/>
  <c r="CT50" i="193"/>
  <c r="CS50" i="193"/>
  <c r="CR50" i="193"/>
  <c r="CQ50" i="193"/>
  <c r="CP50" i="193"/>
  <c r="CO50" i="193"/>
  <c r="CN50" i="193"/>
  <c r="CM50" i="193"/>
  <c r="CL50" i="193"/>
  <c r="CK50" i="193"/>
  <c r="CJ50" i="193"/>
  <c r="CI50" i="193"/>
  <c r="CH50" i="193"/>
  <c r="CG50" i="193"/>
  <c r="CF50" i="193"/>
  <c r="CE50" i="193"/>
  <c r="CD50" i="193"/>
  <c r="CC50" i="193"/>
  <c r="CB50" i="193"/>
  <c r="CA50" i="193"/>
  <c r="BZ50" i="193"/>
  <c r="BY50" i="193"/>
  <c r="BX50" i="193"/>
  <c r="BW50" i="193"/>
  <c r="BV50" i="193"/>
  <c r="BS50" i="193"/>
  <c r="BQ50" i="193"/>
  <c r="BP50" i="193"/>
  <c r="BO50" i="193"/>
  <c r="BN50" i="193"/>
  <c r="BJ50" i="193"/>
  <c r="BI50" i="193"/>
  <c r="BH50" i="193"/>
  <c r="BG50" i="193"/>
  <c r="BF50" i="193"/>
  <c r="BE50" i="193"/>
  <c r="BD50" i="193"/>
  <c r="BC50" i="193"/>
  <c r="BB50" i="193"/>
  <c r="BA50" i="193"/>
  <c r="AZ50" i="193"/>
  <c r="AY50" i="193"/>
  <c r="AX50" i="193"/>
  <c r="AW50" i="193"/>
  <c r="AV50" i="193"/>
  <c r="AU50" i="193"/>
  <c r="AT50" i="193"/>
  <c r="AS50" i="193"/>
  <c r="AR50" i="193"/>
  <c r="AQ50" i="193"/>
  <c r="AP50" i="193"/>
  <c r="AO50" i="193"/>
  <c r="AN50" i="193"/>
  <c r="AM50" i="193"/>
  <c r="AL50" i="193"/>
  <c r="AK50" i="193"/>
  <c r="AJ50" i="193"/>
  <c r="AI50" i="193"/>
  <c r="AH50" i="193"/>
  <c r="AG50" i="193"/>
  <c r="AF50" i="193"/>
  <c r="AE50" i="193"/>
  <c r="AD50" i="193"/>
  <c r="AC50" i="193"/>
  <c r="AB50" i="193"/>
  <c r="Z50" i="193"/>
  <c r="Y50" i="193"/>
  <c r="X50" i="193"/>
  <c r="W50" i="193"/>
  <c r="V50" i="193"/>
  <c r="U50" i="193"/>
  <c r="T50" i="193"/>
  <c r="S50" i="193"/>
  <c r="R50" i="193"/>
  <c r="Q50" i="193"/>
  <c r="P50" i="193"/>
  <c r="O50" i="193"/>
  <c r="N50" i="193"/>
  <c r="M50" i="193"/>
  <c r="L50" i="193"/>
  <c r="K50" i="193"/>
  <c r="I50" i="193"/>
  <c r="H50" i="193"/>
  <c r="G50" i="193"/>
  <c r="F50" i="193"/>
  <c r="HJ47" i="193"/>
  <c r="FR47" i="193"/>
  <c r="DC47" i="193"/>
  <c r="HN47" i="193"/>
  <c r="HM47" i="193"/>
  <c r="HL47" i="193"/>
  <c r="HK47" i="193"/>
  <c r="HG47" i="193"/>
  <c r="HF47" i="193"/>
  <c r="HE47" i="193"/>
  <c r="HD47" i="193"/>
  <c r="HC47" i="193"/>
  <c r="HB47" i="193"/>
  <c r="HA47" i="193"/>
  <c r="GZ47" i="193"/>
  <c r="GY47" i="193"/>
  <c r="GX47" i="193"/>
  <c r="GW47" i="193"/>
  <c r="GV47" i="193"/>
  <c r="GU47" i="193"/>
  <c r="GT47" i="193"/>
  <c r="GS47" i="193"/>
  <c r="GR47" i="193"/>
  <c r="GQ47" i="193"/>
  <c r="GP47" i="193"/>
  <c r="GO47" i="193"/>
  <c r="GN47" i="193"/>
  <c r="GM47" i="193"/>
  <c r="GL47" i="193"/>
  <c r="GK47" i="193"/>
  <c r="GJ47" i="193"/>
  <c r="GI47" i="193"/>
  <c r="GH47" i="193"/>
  <c r="GG47" i="193"/>
  <c r="GF47" i="193"/>
  <c r="GE47" i="193"/>
  <c r="GD47" i="193"/>
  <c r="GC47" i="193"/>
  <c r="GB47" i="193"/>
  <c r="FY47" i="193"/>
  <c r="FW47" i="193"/>
  <c r="FV47" i="193"/>
  <c r="FU47" i="193"/>
  <c r="FT47" i="193"/>
  <c r="FP47" i="193"/>
  <c r="FO47" i="193"/>
  <c r="FN47" i="193"/>
  <c r="FM47" i="193"/>
  <c r="FL47" i="193"/>
  <c r="FK47" i="193"/>
  <c r="FJ47" i="193"/>
  <c r="FI47" i="193"/>
  <c r="FH47" i="193"/>
  <c r="FG47" i="193"/>
  <c r="FF47" i="193"/>
  <c r="FE47" i="193"/>
  <c r="FD47" i="193"/>
  <c r="FC47" i="193"/>
  <c r="FB47" i="193"/>
  <c r="FA47" i="193"/>
  <c r="EZ47" i="193"/>
  <c r="EY47" i="193"/>
  <c r="EX47" i="193"/>
  <c r="EW47" i="193"/>
  <c r="EV47" i="193"/>
  <c r="EU47" i="193"/>
  <c r="ET47" i="193"/>
  <c r="ES47" i="193"/>
  <c r="ER47" i="193"/>
  <c r="EQ47" i="193"/>
  <c r="EP47" i="193"/>
  <c r="EO47" i="193"/>
  <c r="EN47" i="193"/>
  <c r="EM47" i="193"/>
  <c r="EL47" i="193"/>
  <c r="EK47" i="193"/>
  <c r="EJ47" i="193"/>
  <c r="EI47" i="193"/>
  <c r="EH47" i="193"/>
  <c r="EG47" i="193"/>
  <c r="EF47" i="193"/>
  <c r="EE47" i="193"/>
  <c r="ED47" i="193"/>
  <c r="EC47" i="193"/>
  <c r="EB47" i="193"/>
  <c r="EA47" i="193"/>
  <c r="DZ47" i="193"/>
  <c r="DY47" i="193"/>
  <c r="DX47" i="193"/>
  <c r="DW47" i="193"/>
  <c r="DV47" i="193"/>
  <c r="DU47" i="193"/>
  <c r="DT47" i="193"/>
  <c r="DS47" i="193"/>
  <c r="DR47" i="193"/>
  <c r="DQ47" i="193"/>
  <c r="DO47" i="193"/>
  <c r="DN47" i="193"/>
  <c r="DM47" i="193"/>
  <c r="DL47" i="193"/>
  <c r="DG47" i="193"/>
  <c r="DF47" i="193"/>
  <c r="DE47" i="193"/>
  <c r="DA47" i="193"/>
  <c r="CZ47" i="193"/>
  <c r="CY47" i="193"/>
  <c r="CX47" i="193"/>
  <c r="CW47" i="193"/>
  <c r="CV47" i="193"/>
  <c r="CU47" i="193"/>
  <c r="CT47" i="193"/>
  <c r="CS47" i="193"/>
  <c r="CR47" i="193"/>
  <c r="CQ47" i="193"/>
  <c r="CP47" i="193"/>
  <c r="CO47" i="193"/>
  <c r="CN47" i="193"/>
  <c r="CM47" i="193"/>
  <c r="CL47" i="193"/>
  <c r="CK47" i="193"/>
  <c r="CJ47" i="193"/>
  <c r="CI47" i="193"/>
  <c r="CH47" i="193"/>
  <c r="CG47" i="193"/>
  <c r="CF47" i="193"/>
  <c r="CE47" i="193"/>
  <c r="CD47" i="193"/>
  <c r="CC47" i="193"/>
  <c r="CB47" i="193"/>
  <c r="CA47" i="193"/>
  <c r="BZ47" i="193"/>
  <c r="BY47" i="193"/>
  <c r="BX47" i="193"/>
  <c r="BW47" i="193"/>
  <c r="BV47" i="193"/>
  <c r="BS47" i="193"/>
  <c r="BQ47" i="193"/>
  <c r="BP47" i="193"/>
  <c r="BO47" i="193"/>
  <c r="BN47" i="193"/>
  <c r="BJ47" i="193"/>
  <c r="BI47" i="193"/>
  <c r="BH47" i="193"/>
  <c r="BG47" i="193"/>
  <c r="BF47" i="193"/>
  <c r="BE47" i="193"/>
  <c r="BD47" i="193"/>
  <c r="BC47" i="193"/>
  <c r="BB47" i="193"/>
  <c r="BA47" i="193"/>
  <c r="AZ47" i="193"/>
  <c r="AY47" i="193"/>
  <c r="AX47" i="193"/>
  <c r="AW47" i="193"/>
  <c r="AV47" i="193"/>
  <c r="AU47" i="193"/>
  <c r="AT47" i="193"/>
  <c r="AS47" i="193"/>
  <c r="AR47" i="193"/>
  <c r="AQ47" i="193"/>
  <c r="AP47" i="193"/>
  <c r="AO47" i="193"/>
  <c r="AN47" i="193"/>
  <c r="AM47" i="193"/>
  <c r="AL47" i="193"/>
  <c r="AK47" i="193"/>
  <c r="AJ47" i="193"/>
  <c r="AI47" i="193"/>
  <c r="AH47" i="193"/>
  <c r="AG47" i="193"/>
  <c r="AF47" i="193"/>
  <c r="AE47" i="193"/>
  <c r="AD47" i="193"/>
  <c r="AC47" i="193"/>
  <c r="AB47" i="193"/>
  <c r="AA47" i="193"/>
  <c r="Z47" i="193"/>
  <c r="Y47" i="193"/>
  <c r="X47" i="193"/>
  <c r="W47" i="193"/>
  <c r="V47" i="193"/>
  <c r="U47" i="193"/>
  <c r="T47" i="193"/>
  <c r="S47" i="193"/>
  <c r="R47" i="193"/>
  <c r="Q47" i="193"/>
  <c r="P47" i="193"/>
  <c r="O47" i="193"/>
  <c r="N47" i="193"/>
  <c r="M47" i="193"/>
  <c r="L47" i="193"/>
  <c r="K47" i="193"/>
  <c r="I47" i="193"/>
  <c r="H47" i="193"/>
  <c r="G47" i="193"/>
  <c r="F47" i="193"/>
  <c r="HN44" i="193"/>
  <c r="FK44" i="193"/>
  <c r="HM44" i="193"/>
  <c r="HL44" i="193"/>
  <c r="HK44" i="193"/>
  <c r="HG44" i="193"/>
  <c r="HF44" i="193"/>
  <c r="HE44" i="193"/>
  <c r="HD44" i="193"/>
  <c r="HC44" i="193"/>
  <c r="HB44" i="193"/>
  <c r="HA44" i="193"/>
  <c r="GZ44" i="193"/>
  <c r="GY44" i="193"/>
  <c r="GX44" i="193"/>
  <c r="GW44" i="193"/>
  <c r="GV44" i="193"/>
  <c r="GU44" i="193"/>
  <c r="GT44" i="193"/>
  <c r="GS44" i="193"/>
  <c r="GR44" i="193"/>
  <c r="GQ44" i="193"/>
  <c r="GP44" i="193"/>
  <c r="GO44" i="193"/>
  <c r="GN44" i="193"/>
  <c r="GM44" i="193"/>
  <c r="GL44" i="193"/>
  <c r="GK44" i="193"/>
  <c r="GJ44" i="193"/>
  <c r="GI44" i="193"/>
  <c r="GH44" i="193"/>
  <c r="GG44" i="193"/>
  <c r="GF44" i="193"/>
  <c r="GE44" i="193"/>
  <c r="GD44" i="193"/>
  <c r="GC44" i="193"/>
  <c r="GB44" i="193"/>
  <c r="FY44" i="193"/>
  <c r="FW44" i="193"/>
  <c r="FV44" i="193"/>
  <c r="FU44" i="193"/>
  <c r="FT44" i="193"/>
  <c r="FP44" i="193"/>
  <c r="FO44" i="193"/>
  <c r="FJ44" i="193"/>
  <c r="FI44" i="193"/>
  <c r="FH44" i="193"/>
  <c r="FG44" i="193"/>
  <c r="FF44" i="193"/>
  <c r="FE44" i="193"/>
  <c r="FD44" i="193"/>
  <c r="FC44" i="193"/>
  <c r="FB44" i="193"/>
  <c r="FA44" i="193"/>
  <c r="EZ44" i="193"/>
  <c r="EY44" i="193"/>
  <c r="EX44" i="193"/>
  <c r="EW44" i="193"/>
  <c r="EV44" i="193"/>
  <c r="EU44" i="193"/>
  <c r="ET44" i="193"/>
  <c r="ER44" i="193"/>
  <c r="EQ44" i="193"/>
  <c r="EP44" i="193"/>
  <c r="EO44" i="193"/>
  <c r="EN44" i="193"/>
  <c r="EM44" i="193"/>
  <c r="EL44" i="193"/>
  <c r="EK44" i="193"/>
  <c r="EJ44" i="193"/>
  <c r="EI44" i="193"/>
  <c r="EH44" i="193"/>
  <c r="EG44" i="193"/>
  <c r="EF44" i="193"/>
  <c r="EE44" i="193"/>
  <c r="ED44" i="193"/>
  <c r="EC44" i="193"/>
  <c r="EB44" i="193"/>
  <c r="EA44" i="193"/>
  <c r="DZ44" i="193"/>
  <c r="DY44" i="193"/>
  <c r="DX44" i="193"/>
  <c r="DW44" i="193"/>
  <c r="DV44" i="193"/>
  <c r="DU44" i="193"/>
  <c r="DT44" i="193"/>
  <c r="DS44" i="193"/>
  <c r="DR44" i="193"/>
  <c r="DQ44" i="193"/>
  <c r="DO44" i="193"/>
  <c r="DN44" i="193"/>
  <c r="DM44" i="193"/>
  <c r="DL44" i="193"/>
  <c r="DG44" i="193"/>
  <c r="DF44" i="193"/>
  <c r="DE44" i="193"/>
  <c r="DA44" i="193"/>
  <c r="CZ44" i="193"/>
  <c r="CY44" i="193"/>
  <c r="CX44" i="193"/>
  <c r="CW44" i="193"/>
  <c r="CV44" i="193"/>
  <c r="CU44" i="193"/>
  <c r="CT44" i="193"/>
  <c r="CS44" i="193"/>
  <c r="CR44" i="193"/>
  <c r="CQ44" i="193"/>
  <c r="CP44" i="193"/>
  <c r="CO44" i="193"/>
  <c r="CN44" i="193"/>
  <c r="CM44" i="193"/>
  <c r="CL44" i="193"/>
  <c r="CK44" i="193"/>
  <c r="CJ44" i="193"/>
  <c r="CI44" i="193"/>
  <c r="CH44" i="193"/>
  <c r="CG44" i="193"/>
  <c r="CF44" i="193"/>
  <c r="CE44" i="193"/>
  <c r="CD44" i="193"/>
  <c r="CC44" i="193"/>
  <c r="CB44" i="193"/>
  <c r="CA44" i="193"/>
  <c r="BZ44" i="193"/>
  <c r="BY44" i="193"/>
  <c r="BX44" i="193"/>
  <c r="BW44" i="193"/>
  <c r="BV44" i="193"/>
  <c r="BS44" i="193"/>
  <c r="BQ44" i="193"/>
  <c r="BP44" i="193"/>
  <c r="BO44" i="193"/>
  <c r="BN44" i="193"/>
  <c r="BJ44" i="193"/>
  <c r="BI44" i="193"/>
  <c r="BH44" i="193"/>
  <c r="BG44" i="193"/>
  <c r="BF44" i="193"/>
  <c r="BE44" i="193"/>
  <c r="BD44" i="193"/>
  <c r="BC44" i="193"/>
  <c r="BB44" i="193"/>
  <c r="BA44" i="193"/>
  <c r="AZ44" i="193"/>
  <c r="AY44" i="193"/>
  <c r="AX44" i="193"/>
  <c r="AW44" i="193"/>
  <c r="AV44" i="193"/>
  <c r="AU44" i="193"/>
  <c r="AT44" i="193"/>
  <c r="AS44" i="193"/>
  <c r="AR44" i="193"/>
  <c r="AQ44" i="193"/>
  <c r="AP44" i="193"/>
  <c r="AO44" i="193"/>
  <c r="AN44" i="193"/>
  <c r="AL44" i="193"/>
  <c r="AK44" i="193"/>
  <c r="AJ44" i="193"/>
  <c r="AI44" i="193"/>
  <c r="AH44" i="193"/>
  <c r="AG44" i="193"/>
  <c r="AF44" i="193"/>
  <c r="AE44" i="193"/>
  <c r="AD44" i="193"/>
  <c r="AC44" i="193"/>
  <c r="AB44" i="193"/>
  <c r="AA44" i="193"/>
  <c r="Z44" i="193"/>
  <c r="Y44" i="193"/>
  <c r="X44" i="193"/>
  <c r="W44" i="193"/>
  <c r="V44" i="193"/>
  <c r="U44" i="193"/>
  <c r="T44" i="193"/>
  <c r="S44" i="193"/>
  <c r="R44" i="193"/>
  <c r="Q44" i="193"/>
  <c r="P44" i="193"/>
  <c r="O44" i="193"/>
  <c r="N44" i="193"/>
  <c r="M44" i="193"/>
  <c r="L44" i="193"/>
  <c r="K44" i="193"/>
  <c r="I44" i="193"/>
  <c r="H44" i="193"/>
  <c r="G44" i="193"/>
  <c r="F44" i="193"/>
  <c r="AA41" i="193"/>
  <c r="HN41" i="193"/>
  <c r="HM41" i="193"/>
  <c r="HL41" i="193"/>
  <c r="HK41" i="193"/>
  <c r="HG41" i="193"/>
  <c r="HF41" i="193"/>
  <c r="HE41" i="193"/>
  <c r="HD41" i="193"/>
  <c r="HC41" i="193"/>
  <c r="HB41" i="193"/>
  <c r="HA41" i="193"/>
  <c r="GZ41" i="193"/>
  <c r="GY41" i="193"/>
  <c r="GX41" i="193"/>
  <c r="GW41" i="193"/>
  <c r="GV41" i="193"/>
  <c r="GU41" i="193"/>
  <c r="GT41" i="193"/>
  <c r="GS41" i="193"/>
  <c r="GR41" i="193"/>
  <c r="GQ41" i="193"/>
  <c r="GP41" i="193"/>
  <c r="GO41" i="193"/>
  <c r="GN41" i="193"/>
  <c r="GM41" i="193"/>
  <c r="GL41" i="193"/>
  <c r="GK41" i="193"/>
  <c r="GJ41" i="193"/>
  <c r="GI41" i="193"/>
  <c r="GH41" i="193"/>
  <c r="GG41" i="193"/>
  <c r="GF41" i="193"/>
  <c r="GE41" i="193"/>
  <c r="GD41" i="193"/>
  <c r="GC41" i="193"/>
  <c r="GB41" i="193"/>
  <c r="FY41" i="193"/>
  <c r="FW41" i="193"/>
  <c r="FV41" i="193"/>
  <c r="FU41" i="193"/>
  <c r="FT41" i="193"/>
  <c r="FP41" i="193"/>
  <c r="FO41" i="193"/>
  <c r="FN41" i="193"/>
  <c r="FM41" i="193"/>
  <c r="FL41" i="193"/>
  <c r="FK41" i="193"/>
  <c r="FJ41" i="193"/>
  <c r="FI41" i="193"/>
  <c r="FH41" i="193"/>
  <c r="FG41" i="193"/>
  <c r="FF41" i="193"/>
  <c r="FE41" i="193"/>
  <c r="FD41" i="193"/>
  <c r="FC41" i="193"/>
  <c r="FB41" i="193"/>
  <c r="FA41" i="193"/>
  <c r="EZ41" i="193"/>
  <c r="EY41" i="193"/>
  <c r="EX41" i="193"/>
  <c r="EW41" i="193"/>
  <c r="EV41" i="193"/>
  <c r="EU41" i="193"/>
  <c r="ET41" i="193"/>
  <c r="ES41" i="193"/>
  <c r="ER41" i="193"/>
  <c r="EQ41" i="193"/>
  <c r="EP41" i="193"/>
  <c r="EO41" i="193"/>
  <c r="EN41" i="193"/>
  <c r="EM41" i="193"/>
  <c r="EL41" i="193"/>
  <c r="EK41" i="193"/>
  <c r="EJ41" i="193"/>
  <c r="EI41" i="193"/>
  <c r="EH41" i="193"/>
  <c r="EG41" i="193"/>
  <c r="EF41" i="193"/>
  <c r="EE41" i="193"/>
  <c r="ED41" i="193"/>
  <c r="EC41" i="193"/>
  <c r="EB41" i="193"/>
  <c r="EA41" i="193"/>
  <c r="DZ41" i="193"/>
  <c r="DY41" i="193"/>
  <c r="DX41" i="193"/>
  <c r="DW41" i="193"/>
  <c r="DV41" i="193"/>
  <c r="DU41" i="193"/>
  <c r="DT41" i="193"/>
  <c r="DS41" i="193"/>
  <c r="DR41" i="193"/>
  <c r="DQ41" i="193"/>
  <c r="DO41" i="193"/>
  <c r="DN41" i="193"/>
  <c r="DM41" i="193"/>
  <c r="DL41" i="193"/>
  <c r="DG41" i="193"/>
  <c r="DF41" i="193"/>
  <c r="DE41" i="193"/>
  <c r="DA41" i="193"/>
  <c r="CZ41" i="193"/>
  <c r="CY41" i="193"/>
  <c r="CX41" i="193"/>
  <c r="CW41" i="193"/>
  <c r="CV41" i="193"/>
  <c r="CU41" i="193"/>
  <c r="CT41" i="193"/>
  <c r="CS41" i="193"/>
  <c r="CR41" i="193"/>
  <c r="CQ41" i="193"/>
  <c r="CP41" i="193"/>
  <c r="CO41" i="193"/>
  <c r="CN41" i="193"/>
  <c r="CM41" i="193"/>
  <c r="CL41" i="193"/>
  <c r="CK41" i="193"/>
  <c r="CJ41" i="193"/>
  <c r="CI41" i="193"/>
  <c r="CH41" i="193"/>
  <c r="CG41" i="193"/>
  <c r="CF41" i="193"/>
  <c r="CE41" i="193"/>
  <c r="CD41" i="193"/>
  <c r="CC41" i="193"/>
  <c r="CB41" i="193"/>
  <c r="CA41" i="193"/>
  <c r="BZ41" i="193"/>
  <c r="BY41" i="193"/>
  <c r="BX41" i="193"/>
  <c r="BW41" i="193"/>
  <c r="BV41" i="193"/>
  <c r="BS41" i="193"/>
  <c r="BQ41" i="193"/>
  <c r="BP41" i="193"/>
  <c r="BO41" i="193"/>
  <c r="BN41" i="193"/>
  <c r="BJ41" i="193"/>
  <c r="BI41" i="193"/>
  <c r="BH41" i="193"/>
  <c r="BG41" i="193"/>
  <c r="BF41" i="193"/>
  <c r="BE41" i="193"/>
  <c r="BD41" i="193"/>
  <c r="BC41" i="193"/>
  <c r="BB41" i="193"/>
  <c r="BA41" i="193"/>
  <c r="AZ41" i="193"/>
  <c r="AY41" i="193"/>
  <c r="AX41" i="193"/>
  <c r="AW41" i="193"/>
  <c r="AV41" i="193"/>
  <c r="AU41" i="193"/>
  <c r="AT41" i="193"/>
  <c r="AS41" i="193"/>
  <c r="AR41" i="193"/>
  <c r="AQ41" i="193"/>
  <c r="AP41" i="193"/>
  <c r="AO41" i="193"/>
  <c r="AN41" i="193"/>
  <c r="AM41" i="193"/>
  <c r="AL41" i="193"/>
  <c r="AK41" i="193"/>
  <c r="AH41" i="193"/>
  <c r="AG41" i="193"/>
  <c r="AF41" i="193"/>
  <c r="AE41" i="193"/>
  <c r="AD41" i="193"/>
  <c r="AC41" i="193"/>
  <c r="AB41" i="193"/>
  <c r="Z41" i="193"/>
  <c r="X41" i="193"/>
  <c r="W41" i="193"/>
  <c r="V41" i="193"/>
  <c r="U41" i="193"/>
  <c r="T41" i="193"/>
  <c r="S41" i="193"/>
  <c r="R41" i="193"/>
  <c r="Q41" i="193"/>
  <c r="P41" i="193"/>
  <c r="O41" i="193"/>
  <c r="N41" i="193"/>
  <c r="M41" i="193"/>
  <c r="L41" i="193"/>
  <c r="K41" i="193"/>
  <c r="I41" i="193"/>
  <c r="H41" i="193"/>
  <c r="G41" i="193"/>
  <c r="F41" i="193"/>
  <c r="BE38" i="193"/>
  <c r="BL38" i="193"/>
  <c r="HN38" i="193"/>
  <c r="HM38" i="193"/>
  <c r="HL38" i="193"/>
  <c r="HK38" i="193"/>
  <c r="HG38" i="193"/>
  <c r="HF38" i="193"/>
  <c r="HE38" i="193"/>
  <c r="HD38" i="193"/>
  <c r="HC38" i="193"/>
  <c r="HB38" i="193"/>
  <c r="HA38" i="193"/>
  <c r="GZ38" i="193"/>
  <c r="GY38" i="193"/>
  <c r="GX38" i="193"/>
  <c r="GW38" i="193"/>
  <c r="GV38" i="193"/>
  <c r="GU38" i="193"/>
  <c r="GT38" i="193"/>
  <c r="GS38" i="193"/>
  <c r="GR38" i="193"/>
  <c r="GQ38" i="193"/>
  <c r="GP38" i="193"/>
  <c r="GO38" i="193"/>
  <c r="GN38" i="193"/>
  <c r="GM38" i="193"/>
  <c r="GL38" i="193"/>
  <c r="GK38" i="193"/>
  <c r="GJ38" i="193"/>
  <c r="GI38" i="193"/>
  <c r="GH38" i="193"/>
  <c r="GG38" i="193"/>
  <c r="GF38" i="193"/>
  <c r="GE38" i="193"/>
  <c r="GD38" i="193"/>
  <c r="GC38" i="193"/>
  <c r="GB38" i="193"/>
  <c r="GA38" i="193"/>
  <c r="FZ38" i="193"/>
  <c r="FY38" i="193"/>
  <c r="FX38" i="193"/>
  <c r="FW38" i="193"/>
  <c r="FV38" i="193"/>
  <c r="FU38" i="193"/>
  <c r="FT38" i="193"/>
  <c r="FP38" i="193"/>
  <c r="FO38" i="193"/>
  <c r="FN38" i="193"/>
  <c r="FM38" i="193"/>
  <c r="FL38" i="193"/>
  <c r="FK38" i="193"/>
  <c r="FJ38" i="193"/>
  <c r="FI38" i="193"/>
  <c r="FH38" i="193"/>
  <c r="FG38" i="193"/>
  <c r="FF38" i="193"/>
  <c r="FE38" i="193"/>
  <c r="FD38" i="193"/>
  <c r="FC38" i="193"/>
  <c r="FB38" i="193"/>
  <c r="FA38" i="193"/>
  <c r="EZ38" i="193"/>
  <c r="EY38" i="193"/>
  <c r="EX38" i="193"/>
  <c r="EW38" i="193"/>
  <c r="EV38" i="193"/>
  <c r="EU38" i="193"/>
  <c r="ET38" i="193"/>
  <c r="ES38" i="193"/>
  <c r="ER38" i="193"/>
  <c r="EQ38" i="193"/>
  <c r="EP38" i="193"/>
  <c r="EO38" i="193"/>
  <c r="EN38" i="193"/>
  <c r="EM38" i="193"/>
  <c r="EL38" i="193"/>
  <c r="EK38" i="193"/>
  <c r="EJ38" i="193"/>
  <c r="EI38" i="193"/>
  <c r="EH38" i="193"/>
  <c r="EG38" i="193"/>
  <c r="EF38" i="193"/>
  <c r="EE38" i="193"/>
  <c r="ED38" i="193"/>
  <c r="EC38" i="193"/>
  <c r="EB38" i="193"/>
  <c r="EA38" i="193"/>
  <c r="DZ38" i="193"/>
  <c r="DY38" i="193"/>
  <c r="DX38" i="193"/>
  <c r="DW38" i="193"/>
  <c r="DV38" i="193"/>
  <c r="DU38" i="193"/>
  <c r="DT38" i="193"/>
  <c r="DS38" i="193"/>
  <c r="DR38" i="193"/>
  <c r="DQ38" i="193"/>
  <c r="DO38" i="193"/>
  <c r="DN38" i="193"/>
  <c r="DM38" i="193"/>
  <c r="DL38" i="193"/>
  <c r="DG38" i="193"/>
  <c r="DF38" i="193"/>
  <c r="DE38" i="193"/>
  <c r="DA38" i="193"/>
  <c r="CZ38" i="193"/>
  <c r="CY38" i="193"/>
  <c r="CX38" i="193"/>
  <c r="CW38" i="193"/>
  <c r="CV38" i="193"/>
  <c r="CU38" i="193"/>
  <c r="CT38" i="193"/>
  <c r="CS38" i="193"/>
  <c r="CR38" i="193"/>
  <c r="CQ38" i="193"/>
  <c r="CP38" i="193"/>
  <c r="CO38" i="193"/>
  <c r="CN38" i="193"/>
  <c r="CM38" i="193"/>
  <c r="CL38" i="193"/>
  <c r="CK38" i="193"/>
  <c r="CJ38" i="193"/>
  <c r="CI38" i="193"/>
  <c r="CH38" i="193"/>
  <c r="CG38" i="193"/>
  <c r="CF38" i="193"/>
  <c r="CE38" i="193"/>
  <c r="CD38" i="193"/>
  <c r="CC38" i="193"/>
  <c r="CB38" i="193"/>
  <c r="CA38" i="193"/>
  <c r="BZ38" i="193"/>
  <c r="BY38" i="193"/>
  <c r="BX38" i="193"/>
  <c r="BW38" i="193"/>
  <c r="BV38" i="193"/>
  <c r="BU38" i="193"/>
  <c r="BT38" i="193"/>
  <c r="BS38" i="193"/>
  <c r="BR38" i="193"/>
  <c r="BQ38" i="193"/>
  <c r="BP38" i="193"/>
  <c r="BO38" i="193"/>
  <c r="BN38" i="193"/>
  <c r="BJ38" i="193"/>
  <c r="BI38" i="193"/>
  <c r="BH38" i="193"/>
  <c r="BG38" i="193"/>
  <c r="BF38" i="193"/>
  <c r="BD38" i="193"/>
  <c r="BC38" i="193"/>
  <c r="BB38" i="193"/>
  <c r="BA38" i="193"/>
  <c r="AZ38" i="193"/>
  <c r="AY38" i="193"/>
  <c r="AX38" i="193"/>
  <c r="AW38" i="193"/>
  <c r="AV38" i="193"/>
  <c r="AU38" i="193"/>
  <c r="AT38" i="193"/>
  <c r="AS38" i="193"/>
  <c r="AR38" i="193"/>
  <c r="AQ38" i="193"/>
  <c r="AP38" i="193"/>
  <c r="AO38" i="193"/>
  <c r="AN38" i="193"/>
  <c r="AM38" i="193"/>
  <c r="AL38" i="193"/>
  <c r="AK38" i="193"/>
  <c r="AJ38" i="193"/>
  <c r="AI38" i="193"/>
  <c r="AH38" i="193"/>
  <c r="AG38" i="193"/>
  <c r="AF38" i="193"/>
  <c r="AE38" i="193"/>
  <c r="AD38" i="193"/>
  <c r="AC38" i="193"/>
  <c r="AB38" i="193"/>
  <c r="AA38" i="193"/>
  <c r="Z38" i="193"/>
  <c r="Y38" i="193"/>
  <c r="X38" i="193"/>
  <c r="W38" i="193"/>
  <c r="V38" i="193"/>
  <c r="U38" i="193"/>
  <c r="T38" i="193"/>
  <c r="S38" i="193"/>
  <c r="R38" i="193"/>
  <c r="Q38" i="193"/>
  <c r="P38" i="193"/>
  <c r="O38" i="193"/>
  <c r="N38" i="193"/>
  <c r="M38" i="193"/>
  <c r="L38" i="193"/>
  <c r="K38" i="193"/>
  <c r="I38" i="193"/>
  <c r="H38" i="193"/>
  <c r="G38" i="193"/>
  <c r="F38" i="193"/>
  <c r="HN35" i="193"/>
  <c r="DS35" i="193"/>
  <c r="HM35" i="193"/>
  <c r="HL35" i="193"/>
  <c r="HK35" i="193"/>
  <c r="HG35" i="193"/>
  <c r="HF35" i="193"/>
  <c r="HE35" i="193"/>
  <c r="HD35" i="193"/>
  <c r="HC35" i="193"/>
  <c r="HB35" i="193"/>
  <c r="HA35" i="193"/>
  <c r="GZ35" i="193"/>
  <c r="GY35" i="193"/>
  <c r="GX35" i="193"/>
  <c r="GW35" i="193"/>
  <c r="GV35" i="193"/>
  <c r="GU35" i="193"/>
  <c r="GT35" i="193"/>
  <c r="GS35" i="193"/>
  <c r="GR35" i="193"/>
  <c r="GQ35" i="193"/>
  <c r="GP35" i="193"/>
  <c r="GO35" i="193"/>
  <c r="GN35" i="193"/>
  <c r="GM35" i="193"/>
  <c r="GL35" i="193"/>
  <c r="GK35" i="193"/>
  <c r="GJ35" i="193"/>
  <c r="GI35" i="193"/>
  <c r="GH35" i="193"/>
  <c r="GG35" i="193"/>
  <c r="GF35" i="193"/>
  <c r="GE35" i="193"/>
  <c r="GC35" i="193"/>
  <c r="GB35" i="193"/>
  <c r="GA35" i="193"/>
  <c r="FZ35" i="193"/>
  <c r="FY35" i="193"/>
  <c r="FX35" i="193"/>
  <c r="FW35" i="193"/>
  <c r="FV35" i="193"/>
  <c r="FU35" i="193"/>
  <c r="FT35" i="193"/>
  <c r="FP35" i="193"/>
  <c r="FO35" i="193"/>
  <c r="FN35" i="193"/>
  <c r="FM35" i="193"/>
  <c r="FL35" i="193"/>
  <c r="FK35" i="193"/>
  <c r="FJ35" i="193"/>
  <c r="FI35" i="193"/>
  <c r="FH35" i="193"/>
  <c r="FG35" i="193"/>
  <c r="FF35" i="193"/>
  <c r="FE35" i="193"/>
  <c r="FD35" i="193"/>
  <c r="FC35" i="193"/>
  <c r="FB35" i="193"/>
  <c r="FA35" i="193"/>
  <c r="EZ35" i="193"/>
  <c r="EY35" i="193"/>
  <c r="EX35" i="193"/>
  <c r="EW35" i="193"/>
  <c r="EV35" i="193"/>
  <c r="EU35" i="193"/>
  <c r="ET35" i="193"/>
  <c r="ES35" i="193"/>
  <c r="ER35" i="193"/>
  <c r="EQ35" i="193"/>
  <c r="EP35" i="193"/>
  <c r="EO35" i="193"/>
  <c r="EN35" i="193"/>
  <c r="EM35" i="193"/>
  <c r="EL35" i="193"/>
  <c r="EK35" i="193"/>
  <c r="EJ35" i="193"/>
  <c r="EI35" i="193"/>
  <c r="EH35" i="193"/>
  <c r="EG35" i="193"/>
  <c r="EF35" i="193"/>
  <c r="EE35" i="193"/>
  <c r="ED35" i="193"/>
  <c r="EC35" i="193"/>
  <c r="EB35" i="193"/>
  <c r="EA35" i="193"/>
  <c r="DZ35" i="193"/>
  <c r="DY35" i="193"/>
  <c r="DX35" i="193"/>
  <c r="DV35" i="193"/>
  <c r="DU35" i="193"/>
  <c r="DT35" i="193"/>
  <c r="DR35" i="193"/>
  <c r="DQ35" i="193"/>
  <c r="DO35" i="193"/>
  <c r="DN35" i="193"/>
  <c r="DM35" i="193"/>
  <c r="DL35" i="193"/>
  <c r="DG35" i="193"/>
  <c r="DF35" i="193"/>
  <c r="DE35" i="193"/>
  <c r="DA35" i="193"/>
  <c r="CZ35" i="193"/>
  <c r="CY35" i="193"/>
  <c r="CX35" i="193"/>
  <c r="CW35" i="193"/>
  <c r="CV35" i="193"/>
  <c r="CU35" i="193"/>
  <c r="CT35" i="193"/>
  <c r="CS35" i="193"/>
  <c r="CR35" i="193"/>
  <c r="CQ35" i="193"/>
  <c r="CP35" i="193"/>
  <c r="CO35" i="193"/>
  <c r="CN35" i="193"/>
  <c r="CM35" i="193"/>
  <c r="CL35" i="193"/>
  <c r="CK35" i="193"/>
  <c r="CJ35" i="193"/>
  <c r="CI35" i="193"/>
  <c r="CH35" i="193"/>
  <c r="CG35" i="193"/>
  <c r="CF35" i="193"/>
  <c r="CE35" i="193"/>
  <c r="CD35" i="193"/>
  <c r="CC35" i="193"/>
  <c r="CB35" i="193"/>
  <c r="CA35" i="193"/>
  <c r="BZ35" i="193"/>
  <c r="BY35" i="193"/>
  <c r="BX35" i="193"/>
  <c r="BW35" i="193"/>
  <c r="BV35" i="193"/>
  <c r="BU35" i="193"/>
  <c r="BT35" i="193"/>
  <c r="BS35" i="193"/>
  <c r="BR35" i="193"/>
  <c r="BQ35" i="193"/>
  <c r="BP35" i="193"/>
  <c r="BO35" i="193"/>
  <c r="BN35" i="193"/>
  <c r="BJ35" i="193"/>
  <c r="BI35" i="193"/>
  <c r="BH35" i="193"/>
  <c r="BG35" i="193"/>
  <c r="BF35" i="193"/>
  <c r="BE35" i="193"/>
  <c r="BD35" i="193"/>
  <c r="BC35" i="193"/>
  <c r="BB35" i="193"/>
  <c r="BA35" i="193"/>
  <c r="AZ35" i="193"/>
  <c r="AY35" i="193"/>
  <c r="AX35" i="193"/>
  <c r="AW35" i="193"/>
  <c r="AV35" i="193"/>
  <c r="AU35" i="193"/>
  <c r="AT35" i="193"/>
  <c r="AS35" i="193"/>
  <c r="AR35" i="193"/>
  <c r="AQ35" i="193"/>
  <c r="AP35" i="193"/>
  <c r="AO35" i="193"/>
  <c r="AN35" i="193"/>
  <c r="AM35" i="193"/>
  <c r="AL35" i="193"/>
  <c r="AK35" i="193"/>
  <c r="AJ35" i="193"/>
  <c r="AI35" i="193"/>
  <c r="AH35" i="193"/>
  <c r="AG35" i="193"/>
  <c r="AF35" i="193"/>
  <c r="AE35" i="193"/>
  <c r="AD35" i="193"/>
  <c r="AC35" i="193"/>
  <c r="AB35" i="193"/>
  <c r="AA35" i="193"/>
  <c r="Z35" i="193"/>
  <c r="Y35" i="193"/>
  <c r="X35" i="193"/>
  <c r="W35" i="193"/>
  <c r="U35" i="193"/>
  <c r="T35" i="193"/>
  <c r="S35" i="193"/>
  <c r="P35" i="193"/>
  <c r="O35" i="193"/>
  <c r="N35" i="193"/>
  <c r="L35" i="193"/>
  <c r="K35" i="193"/>
  <c r="I35" i="193"/>
  <c r="H35" i="193"/>
  <c r="G35" i="193"/>
  <c r="F35" i="193"/>
  <c r="HN32" i="193"/>
  <c r="BE32" i="193"/>
  <c r="BL32" i="193"/>
  <c r="HM32" i="193"/>
  <c r="HL32" i="193"/>
  <c r="HK32" i="193"/>
  <c r="HG32" i="193"/>
  <c r="HF32" i="193"/>
  <c r="HE32" i="193"/>
  <c r="HD32" i="193"/>
  <c r="HC32" i="193"/>
  <c r="HB32" i="193"/>
  <c r="HA32" i="193"/>
  <c r="GZ32" i="193"/>
  <c r="GY32" i="193"/>
  <c r="GX32" i="193"/>
  <c r="GW32" i="193"/>
  <c r="GV32" i="193"/>
  <c r="GU32" i="193"/>
  <c r="GT32" i="193"/>
  <c r="GS32" i="193"/>
  <c r="GR32" i="193"/>
  <c r="GQ32" i="193"/>
  <c r="GP32" i="193"/>
  <c r="GO32" i="193"/>
  <c r="GN32" i="193"/>
  <c r="GM32" i="193"/>
  <c r="GL32" i="193"/>
  <c r="GK32" i="193"/>
  <c r="GJ32" i="193"/>
  <c r="GI32" i="193"/>
  <c r="GH32" i="193"/>
  <c r="GG32" i="193"/>
  <c r="GF32" i="193"/>
  <c r="GE32" i="193"/>
  <c r="GD32" i="193"/>
  <c r="GC32" i="193"/>
  <c r="GB32" i="193"/>
  <c r="FY32" i="193"/>
  <c r="FW32" i="193"/>
  <c r="FV32" i="193"/>
  <c r="FU32" i="193"/>
  <c r="FT32" i="193"/>
  <c r="FP32" i="193"/>
  <c r="FO32" i="193"/>
  <c r="FN32" i="193"/>
  <c r="FM32" i="193"/>
  <c r="FL32" i="193"/>
  <c r="FK32" i="193"/>
  <c r="FJ32" i="193"/>
  <c r="FI32" i="193"/>
  <c r="FH32" i="193"/>
  <c r="FG32" i="193"/>
  <c r="FF32" i="193"/>
  <c r="FE32" i="193"/>
  <c r="FD32" i="193"/>
  <c r="FB32" i="193"/>
  <c r="FA32" i="193"/>
  <c r="EZ32" i="193"/>
  <c r="EY32" i="193"/>
  <c r="EX32" i="193"/>
  <c r="EW32" i="193"/>
  <c r="EV32" i="193"/>
  <c r="EU32" i="193"/>
  <c r="ET32" i="193"/>
  <c r="ES32" i="193"/>
  <c r="ER32" i="193"/>
  <c r="EQ32" i="193"/>
  <c r="EP32" i="193"/>
  <c r="EO32" i="193"/>
  <c r="EN32" i="193"/>
  <c r="EM32" i="193"/>
  <c r="EL32" i="193"/>
  <c r="EK32" i="193"/>
  <c r="EJ32" i="193"/>
  <c r="EI32" i="193"/>
  <c r="EH32" i="193"/>
  <c r="EG32" i="193"/>
  <c r="EF32" i="193"/>
  <c r="EE32" i="193"/>
  <c r="ED32" i="193"/>
  <c r="EC32" i="193"/>
  <c r="EB32" i="193"/>
  <c r="EA32" i="193"/>
  <c r="DZ32" i="193"/>
  <c r="DY32" i="193"/>
  <c r="DX32" i="193"/>
  <c r="DW32" i="193"/>
  <c r="DV32" i="193"/>
  <c r="DU32" i="193"/>
  <c r="DT32" i="193"/>
  <c r="DS32" i="193"/>
  <c r="DR32" i="193"/>
  <c r="DQ32" i="193"/>
  <c r="DO32" i="193"/>
  <c r="DN32" i="193"/>
  <c r="DM32" i="193"/>
  <c r="DL32" i="193"/>
  <c r="DG32" i="193"/>
  <c r="DF32" i="193"/>
  <c r="DE32" i="193"/>
  <c r="DA32" i="193"/>
  <c r="CZ32" i="193"/>
  <c r="CY32" i="193"/>
  <c r="CX32" i="193"/>
  <c r="CW32" i="193"/>
  <c r="CV32" i="193"/>
  <c r="CU32" i="193"/>
  <c r="CT32" i="193"/>
  <c r="CS32" i="193"/>
  <c r="CR32" i="193"/>
  <c r="CQ32" i="193"/>
  <c r="CP32" i="193"/>
  <c r="CO32" i="193"/>
  <c r="CN32" i="193"/>
  <c r="CM32" i="193"/>
  <c r="CL32" i="193"/>
  <c r="CK32" i="193"/>
  <c r="CJ32" i="193"/>
  <c r="CI32" i="193"/>
  <c r="CH32" i="193"/>
  <c r="CG32" i="193"/>
  <c r="CF32" i="193"/>
  <c r="CE32" i="193"/>
  <c r="CD32" i="193"/>
  <c r="CC32" i="193"/>
  <c r="CB32" i="193"/>
  <c r="CA32" i="193"/>
  <c r="BZ32" i="193"/>
  <c r="BY32" i="193"/>
  <c r="BW32" i="193"/>
  <c r="BV32" i="193"/>
  <c r="BS32" i="193"/>
  <c r="BQ32" i="193"/>
  <c r="BP32" i="193"/>
  <c r="BO32" i="193"/>
  <c r="BN32" i="193"/>
  <c r="BJ32" i="193"/>
  <c r="BI32" i="193"/>
  <c r="BH32" i="193"/>
  <c r="BG32" i="193"/>
  <c r="BF32" i="193"/>
  <c r="BD32" i="193"/>
  <c r="BC32" i="193"/>
  <c r="BB32" i="193"/>
  <c r="BA32" i="193"/>
  <c r="AZ32" i="193"/>
  <c r="AY32" i="193"/>
  <c r="AX32" i="193"/>
  <c r="AV32" i="193"/>
  <c r="AU32" i="193"/>
  <c r="AT32" i="193"/>
  <c r="AS32" i="193"/>
  <c r="AR32" i="193"/>
  <c r="AP32" i="193"/>
  <c r="AO32" i="193"/>
  <c r="AN32" i="193"/>
  <c r="AM32" i="193"/>
  <c r="AL32" i="193"/>
  <c r="AK32" i="193"/>
  <c r="AJ32" i="193"/>
  <c r="AI32" i="193"/>
  <c r="AH32" i="193"/>
  <c r="AG32" i="193"/>
  <c r="AF32" i="193"/>
  <c r="AE32" i="193"/>
  <c r="AD32" i="193"/>
  <c r="AC32" i="193"/>
  <c r="AB32" i="193"/>
  <c r="AA32" i="193"/>
  <c r="Z32" i="193"/>
  <c r="Y32" i="193"/>
  <c r="X32" i="193"/>
  <c r="W32" i="193"/>
  <c r="V32" i="193"/>
  <c r="U32" i="193"/>
  <c r="T32" i="193"/>
  <c r="S32" i="193"/>
  <c r="R32" i="193"/>
  <c r="Q32" i="193"/>
  <c r="P32" i="193"/>
  <c r="O32" i="193"/>
  <c r="N32" i="193"/>
  <c r="M32" i="193"/>
  <c r="L32" i="193"/>
  <c r="K32" i="193"/>
  <c r="I32" i="193"/>
  <c r="H32" i="193"/>
  <c r="G32" i="193"/>
  <c r="F32" i="193"/>
  <c r="DP29" i="193"/>
  <c r="HN29" i="193"/>
  <c r="HM29" i="193"/>
  <c r="HL29" i="193"/>
  <c r="HK29" i="193"/>
  <c r="HG29" i="193"/>
  <c r="HF29" i="193"/>
  <c r="HE29" i="193"/>
  <c r="HD29" i="193"/>
  <c r="HC29" i="193"/>
  <c r="HB29" i="193"/>
  <c r="HA29" i="193"/>
  <c r="GZ29" i="193"/>
  <c r="GY29" i="193"/>
  <c r="GX29" i="193"/>
  <c r="GW29" i="193"/>
  <c r="GV29" i="193"/>
  <c r="GU29" i="193"/>
  <c r="GT29" i="193"/>
  <c r="GS29" i="193"/>
  <c r="GR29" i="193"/>
  <c r="GQ29" i="193"/>
  <c r="GP29" i="193"/>
  <c r="GO29" i="193"/>
  <c r="GN29" i="193"/>
  <c r="GM29" i="193"/>
  <c r="GL29" i="193"/>
  <c r="GK29" i="193"/>
  <c r="GJ29" i="193"/>
  <c r="GI29" i="193"/>
  <c r="GH29" i="193"/>
  <c r="GG29" i="193"/>
  <c r="GF29" i="193"/>
  <c r="GE29" i="193"/>
  <c r="GD29" i="193"/>
  <c r="GC29" i="193"/>
  <c r="GB29" i="193"/>
  <c r="GA29" i="193"/>
  <c r="FZ29" i="193"/>
  <c r="FY29" i="193"/>
  <c r="FX29" i="193"/>
  <c r="FW29" i="193"/>
  <c r="FV29" i="193"/>
  <c r="FU29" i="193"/>
  <c r="FT29" i="193"/>
  <c r="FP29" i="193"/>
  <c r="FO29" i="193"/>
  <c r="FN29" i="193"/>
  <c r="FM29" i="193"/>
  <c r="FL29" i="193"/>
  <c r="FK29" i="193"/>
  <c r="FJ29" i="193"/>
  <c r="FI29" i="193"/>
  <c r="FH29" i="193"/>
  <c r="FG29" i="193"/>
  <c r="FF29" i="193"/>
  <c r="FE29" i="193"/>
  <c r="FD29" i="193"/>
  <c r="FC29" i="193"/>
  <c r="FB29" i="193"/>
  <c r="FA29" i="193"/>
  <c r="EZ29" i="193"/>
  <c r="EY29" i="193"/>
  <c r="EX29" i="193"/>
  <c r="EW29" i="193"/>
  <c r="EV29" i="193"/>
  <c r="EU29" i="193"/>
  <c r="ET29" i="193"/>
  <c r="ES29" i="193"/>
  <c r="ER29" i="193"/>
  <c r="EQ29" i="193"/>
  <c r="EP29" i="193"/>
  <c r="EO29" i="193"/>
  <c r="EN29" i="193"/>
  <c r="EM29" i="193"/>
  <c r="EL29" i="193"/>
  <c r="EK29" i="193"/>
  <c r="EJ29" i="193"/>
  <c r="EI29" i="193"/>
  <c r="EH29" i="193"/>
  <c r="EG29" i="193"/>
  <c r="EF29" i="193"/>
  <c r="EE29" i="193"/>
  <c r="ED29" i="193"/>
  <c r="EC29" i="193"/>
  <c r="EB29" i="193"/>
  <c r="EA29" i="193"/>
  <c r="DZ29" i="193"/>
  <c r="DY29" i="193"/>
  <c r="DX29" i="193"/>
  <c r="DW29" i="193"/>
  <c r="DV29" i="193"/>
  <c r="DU29" i="193"/>
  <c r="DT29" i="193"/>
  <c r="DS29" i="193"/>
  <c r="DR29" i="193"/>
  <c r="DQ29" i="193"/>
  <c r="DO29" i="193"/>
  <c r="DN29" i="193"/>
  <c r="DM29" i="193"/>
  <c r="DL29" i="193"/>
  <c r="DG29" i="193"/>
  <c r="DF29" i="193"/>
  <c r="DE29" i="193"/>
  <c r="DA29" i="193"/>
  <c r="CZ29" i="193"/>
  <c r="CY29" i="193"/>
  <c r="CX29" i="193"/>
  <c r="CW29" i="193"/>
  <c r="CV29" i="193"/>
  <c r="CU29" i="193"/>
  <c r="CT29" i="193"/>
  <c r="CS29" i="193"/>
  <c r="CR29" i="193"/>
  <c r="CQ29" i="193"/>
  <c r="CP29" i="193"/>
  <c r="CO29" i="193"/>
  <c r="CN29" i="193"/>
  <c r="CM29" i="193"/>
  <c r="CL29" i="193"/>
  <c r="CK29" i="193"/>
  <c r="CJ29" i="193"/>
  <c r="CI29" i="193"/>
  <c r="CH29" i="193"/>
  <c r="CG29" i="193"/>
  <c r="CF29" i="193"/>
  <c r="CE29" i="193"/>
  <c r="CD29" i="193"/>
  <c r="CC29" i="193"/>
  <c r="CB29" i="193"/>
  <c r="CA29" i="193"/>
  <c r="BZ29" i="193"/>
  <c r="BY29" i="193"/>
  <c r="BX29" i="193"/>
  <c r="BW29" i="193"/>
  <c r="BV29" i="193"/>
  <c r="BU29" i="193"/>
  <c r="BT29" i="193"/>
  <c r="BS29" i="193"/>
  <c r="BR29" i="193"/>
  <c r="BQ29" i="193"/>
  <c r="BP29" i="193"/>
  <c r="BO29" i="193"/>
  <c r="BN29" i="193"/>
  <c r="BJ29" i="193"/>
  <c r="BI29" i="193"/>
  <c r="BH29" i="193"/>
  <c r="BG29" i="193"/>
  <c r="BF29" i="193"/>
  <c r="BE29" i="193"/>
  <c r="BD29" i="193"/>
  <c r="BC29" i="193"/>
  <c r="BB29" i="193"/>
  <c r="BA29" i="193"/>
  <c r="AZ29" i="193"/>
  <c r="AY29" i="193"/>
  <c r="AX29" i="193"/>
  <c r="AW29" i="193"/>
  <c r="AV29" i="193"/>
  <c r="AU29" i="193"/>
  <c r="AT29" i="193"/>
  <c r="AS29" i="193"/>
  <c r="AR29" i="193"/>
  <c r="AQ29" i="193"/>
  <c r="AP29" i="193"/>
  <c r="AO29" i="193"/>
  <c r="AN29" i="193"/>
  <c r="AM29" i="193"/>
  <c r="AL29" i="193"/>
  <c r="AK29" i="193"/>
  <c r="AJ29" i="193"/>
  <c r="AI29" i="193"/>
  <c r="AH29" i="193"/>
  <c r="AG29" i="193"/>
  <c r="AF29" i="193"/>
  <c r="AE29" i="193"/>
  <c r="AD29" i="193"/>
  <c r="AC29" i="193"/>
  <c r="AB29" i="193"/>
  <c r="AA29" i="193"/>
  <c r="Z29" i="193"/>
  <c r="Y29" i="193"/>
  <c r="X29" i="193"/>
  <c r="W29" i="193"/>
  <c r="V29" i="193"/>
  <c r="U29" i="193"/>
  <c r="T29" i="193"/>
  <c r="S29" i="193"/>
  <c r="R29" i="193"/>
  <c r="Q29" i="193"/>
  <c r="P29" i="193"/>
  <c r="O29" i="193"/>
  <c r="N29" i="193"/>
  <c r="M29" i="193"/>
  <c r="L29" i="193"/>
  <c r="K29" i="193"/>
  <c r="I29" i="193"/>
  <c r="H29" i="193"/>
  <c r="G29" i="193"/>
  <c r="F29" i="193"/>
  <c r="DP26" i="193"/>
  <c r="HI26" i="193"/>
  <c r="DD26" i="193"/>
  <c r="HN26" i="193"/>
  <c r="HM26" i="193"/>
  <c r="HL26" i="193"/>
  <c r="HK26" i="193"/>
  <c r="HG26" i="193"/>
  <c r="HF26" i="193"/>
  <c r="HE26" i="193"/>
  <c r="HD26" i="193"/>
  <c r="HC26" i="193"/>
  <c r="HB26" i="193"/>
  <c r="HA26" i="193"/>
  <c r="GZ26" i="193"/>
  <c r="GY26" i="193"/>
  <c r="GX26" i="193"/>
  <c r="GW26" i="193"/>
  <c r="GV26" i="193"/>
  <c r="GU26" i="193"/>
  <c r="GT26" i="193"/>
  <c r="GS26" i="193"/>
  <c r="GR26" i="193"/>
  <c r="GQ26" i="193"/>
  <c r="GP26" i="193"/>
  <c r="GO26" i="193"/>
  <c r="GN26" i="193"/>
  <c r="GM26" i="193"/>
  <c r="GL26" i="193"/>
  <c r="GK26" i="193"/>
  <c r="GJ26" i="193"/>
  <c r="GI26" i="193"/>
  <c r="GH26" i="193"/>
  <c r="GG26" i="193"/>
  <c r="GF26" i="193"/>
  <c r="GE26" i="193"/>
  <c r="GD26" i="193"/>
  <c r="GC26" i="193"/>
  <c r="GB26" i="193"/>
  <c r="GA26" i="193"/>
  <c r="FZ26" i="193"/>
  <c r="FY26" i="193"/>
  <c r="FX26" i="193"/>
  <c r="FW26" i="193"/>
  <c r="FV26" i="193"/>
  <c r="FU26" i="193"/>
  <c r="FT26" i="193"/>
  <c r="FP26" i="193"/>
  <c r="FO26" i="193"/>
  <c r="FN26" i="193"/>
  <c r="FM26" i="193"/>
  <c r="FL26" i="193"/>
  <c r="FK26" i="193"/>
  <c r="FJ26" i="193"/>
  <c r="FI26" i="193"/>
  <c r="FH26" i="193"/>
  <c r="FG26" i="193"/>
  <c r="FF26" i="193"/>
  <c r="FE26" i="193"/>
  <c r="FD26" i="193"/>
  <c r="FC26" i="193"/>
  <c r="FB26" i="193"/>
  <c r="FA26" i="193"/>
  <c r="EZ26" i="193"/>
  <c r="EY26" i="193"/>
  <c r="EX26" i="193"/>
  <c r="EW26" i="193"/>
  <c r="EV26" i="193"/>
  <c r="EU26" i="193"/>
  <c r="ET26" i="193"/>
  <c r="ES26" i="193"/>
  <c r="ER26" i="193"/>
  <c r="EQ26" i="193"/>
  <c r="EP26" i="193"/>
  <c r="EO26" i="193"/>
  <c r="EN26" i="193"/>
  <c r="EM26" i="193"/>
  <c r="EL26" i="193"/>
  <c r="EK26" i="193"/>
  <c r="EJ26" i="193"/>
  <c r="EI26" i="193"/>
  <c r="EH26" i="193"/>
  <c r="EG26" i="193"/>
  <c r="EF26" i="193"/>
  <c r="EE26" i="193"/>
  <c r="ED26" i="193"/>
  <c r="EC26" i="193"/>
  <c r="EB26" i="193"/>
  <c r="EA26" i="193"/>
  <c r="DZ26" i="193"/>
  <c r="DY26" i="193"/>
  <c r="DX26" i="193"/>
  <c r="DW26" i="193"/>
  <c r="DV26" i="193"/>
  <c r="DU26" i="193"/>
  <c r="DT26" i="193"/>
  <c r="DS26" i="193"/>
  <c r="DR26" i="193"/>
  <c r="DQ26" i="193"/>
  <c r="DO26" i="193"/>
  <c r="DN26" i="193"/>
  <c r="DM26" i="193"/>
  <c r="DL26" i="193"/>
  <c r="DG26" i="193"/>
  <c r="DF26" i="193"/>
  <c r="DE26" i="193"/>
  <c r="DA26" i="193"/>
  <c r="CZ26" i="193"/>
  <c r="CY26" i="193"/>
  <c r="CX26" i="193"/>
  <c r="CW26" i="193"/>
  <c r="CV26" i="193"/>
  <c r="CU26" i="193"/>
  <c r="CT26" i="193"/>
  <c r="CS26" i="193"/>
  <c r="CR26" i="193"/>
  <c r="CQ26" i="193"/>
  <c r="CP26" i="193"/>
  <c r="CO26" i="193"/>
  <c r="CN26" i="193"/>
  <c r="CM26" i="193"/>
  <c r="CL26" i="193"/>
  <c r="CK26" i="193"/>
  <c r="CJ26" i="193"/>
  <c r="CI26" i="193"/>
  <c r="CH26" i="193"/>
  <c r="CG26" i="193"/>
  <c r="CF26" i="193"/>
  <c r="CE26" i="193"/>
  <c r="CD26" i="193"/>
  <c r="CC26" i="193"/>
  <c r="CB26" i="193"/>
  <c r="CA26" i="193"/>
  <c r="BZ26" i="193"/>
  <c r="BY26" i="193"/>
  <c r="BX26" i="193"/>
  <c r="BW26" i="193"/>
  <c r="BV26" i="193"/>
  <c r="BU26" i="193"/>
  <c r="BT26" i="193"/>
  <c r="BS26" i="193"/>
  <c r="BR26" i="193"/>
  <c r="BQ26" i="193"/>
  <c r="BP26" i="193"/>
  <c r="BO26" i="193"/>
  <c r="BN26" i="193"/>
  <c r="BJ26" i="193"/>
  <c r="BI26" i="193"/>
  <c r="BH26" i="193"/>
  <c r="BG26" i="193"/>
  <c r="BF26" i="193"/>
  <c r="BE26" i="193"/>
  <c r="BD26" i="193"/>
  <c r="BC26" i="193"/>
  <c r="BB26" i="193"/>
  <c r="BA26" i="193"/>
  <c r="AZ26" i="193"/>
  <c r="AY26" i="193"/>
  <c r="AX26" i="193"/>
  <c r="AW26" i="193"/>
  <c r="AV26" i="193"/>
  <c r="AU26" i="193"/>
  <c r="AT26" i="193"/>
  <c r="AS26" i="193"/>
  <c r="AR26" i="193"/>
  <c r="AQ26" i="193"/>
  <c r="AP26" i="193"/>
  <c r="AO26" i="193"/>
  <c r="AN26" i="193"/>
  <c r="AM26" i="193"/>
  <c r="AL26" i="193"/>
  <c r="AK26" i="193"/>
  <c r="AJ26" i="193"/>
  <c r="AI26" i="193"/>
  <c r="AH26" i="193"/>
  <c r="AG26" i="193"/>
  <c r="AF26" i="193"/>
  <c r="AE26" i="193"/>
  <c r="AD26" i="193"/>
  <c r="AC26" i="193"/>
  <c r="AB26" i="193"/>
  <c r="AA26" i="193"/>
  <c r="Z26" i="193"/>
  <c r="Y26" i="193"/>
  <c r="X26" i="193"/>
  <c r="W26" i="193"/>
  <c r="V26" i="193"/>
  <c r="U26" i="193"/>
  <c r="T26" i="193"/>
  <c r="S26" i="193"/>
  <c r="R26" i="193"/>
  <c r="Q26" i="193"/>
  <c r="P26" i="193"/>
  <c r="O26" i="193"/>
  <c r="N26" i="193"/>
  <c r="M26" i="193"/>
  <c r="L26" i="193"/>
  <c r="K26" i="193"/>
  <c r="I26" i="193"/>
  <c r="H26" i="193"/>
  <c r="G26" i="193"/>
  <c r="F26" i="193"/>
  <c r="HM23" i="193"/>
  <c r="HL23" i="193"/>
  <c r="HK23" i="193"/>
  <c r="HG23" i="193"/>
  <c r="HF23" i="193"/>
  <c r="HE23" i="193"/>
  <c r="HD23" i="193"/>
  <c r="HC23" i="193"/>
  <c r="HB23" i="193"/>
  <c r="HA23" i="193"/>
  <c r="GZ23" i="193"/>
  <c r="GY23" i="193"/>
  <c r="GX23" i="193"/>
  <c r="GW23" i="193"/>
  <c r="GV23" i="193"/>
  <c r="GU23" i="193"/>
  <c r="GT23" i="193"/>
  <c r="GS23" i="193"/>
  <c r="GR23" i="193"/>
  <c r="GQ23" i="193"/>
  <c r="GP23" i="193"/>
  <c r="GO23" i="193"/>
  <c r="GN23" i="193"/>
  <c r="GM23" i="193"/>
  <c r="GL23" i="193"/>
  <c r="GK23" i="193"/>
  <c r="GJ23" i="193"/>
  <c r="GI23" i="193"/>
  <c r="GH23" i="193"/>
  <c r="GG23" i="193"/>
  <c r="GF23" i="193"/>
  <c r="GE23" i="193"/>
  <c r="GD23" i="193"/>
  <c r="GC23" i="193"/>
  <c r="GB23" i="193"/>
  <c r="FY23" i="193"/>
  <c r="FW23" i="193"/>
  <c r="FV23" i="193"/>
  <c r="FU23" i="193"/>
  <c r="FT23" i="193"/>
  <c r="FP23" i="193"/>
  <c r="FO23" i="193"/>
  <c r="FN23" i="193"/>
  <c r="FM23" i="193"/>
  <c r="FL23" i="193"/>
  <c r="FJ23" i="193"/>
  <c r="FI23" i="193"/>
  <c r="FH23" i="193"/>
  <c r="FG23" i="193"/>
  <c r="FF23" i="193"/>
  <c r="FE23" i="193"/>
  <c r="FC23" i="193"/>
  <c r="FB23" i="193"/>
  <c r="FA23" i="193"/>
  <c r="EZ23" i="193"/>
  <c r="EY23" i="193"/>
  <c r="EX23" i="193"/>
  <c r="EW23" i="193"/>
  <c r="EV23" i="193"/>
  <c r="EU23" i="193"/>
  <c r="ET23" i="193"/>
  <c r="ES23" i="193"/>
  <c r="ER23" i="193"/>
  <c r="EQ23" i="193"/>
  <c r="EP23" i="193"/>
  <c r="EO23" i="193"/>
  <c r="EN23" i="193"/>
  <c r="EM23" i="193"/>
  <c r="EL23" i="193"/>
  <c r="EK23" i="193"/>
  <c r="EJ23" i="193"/>
  <c r="EI23" i="193"/>
  <c r="EH23" i="193"/>
  <c r="EG23" i="193"/>
  <c r="EF23" i="193"/>
  <c r="EE23" i="193"/>
  <c r="ED23" i="193"/>
  <c r="EC23" i="193"/>
  <c r="EB23" i="193"/>
  <c r="EA23" i="193"/>
  <c r="DZ23" i="193"/>
  <c r="DY23" i="193"/>
  <c r="DX23" i="193"/>
  <c r="DW23" i="193"/>
  <c r="DV23" i="193"/>
  <c r="DU23" i="193"/>
  <c r="DT23" i="193"/>
  <c r="DS23" i="193"/>
  <c r="DR23" i="193"/>
  <c r="DQ23" i="193"/>
  <c r="DO23" i="193"/>
  <c r="DN23" i="193"/>
  <c r="DM23" i="193"/>
  <c r="DL23" i="193"/>
  <c r="DG23" i="193"/>
  <c r="DF23" i="193"/>
  <c r="DE23" i="193"/>
  <c r="DA23" i="193"/>
  <c r="CZ23" i="193"/>
  <c r="CY23" i="193"/>
  <c r="CX23" i="193"/>
  <c r="CW23" i="193"/>
  <c r="CV23" i="193"/>
  <c r="CU23" i="193"/>
  <c r="CT23" i="193"/>
  <c r="CS23" i="193"/>
  <c r="CR23" i="193"/>
  <c r="CQ23" i="193"/>
  <c r="CP23" i="193"/>
  <c r="CO23" i="193"/>
  <c r="CN23" i="193"/>
  <c r="CM23" i="193"/>
  <c r="CL23" i="193"/>
  <c r="CK23" i="193"/>
  <c r="CJ23" i="193"/>
  <c r="CI23" i="193"/>
  <c r="CH23" i="193"/>
  <c r="CG23" i="193"/>
  <c r="CF23" i="193"/>
  <c r="CE23" i="193"/>
  <c r="CD23" i="193"/>
  <c r="CC23" i="193"/>
  <c r="CB23" i="193"/>
  <c r="CA23" i="193"/>
  <c r="BZ23" i="193"/>
  <c r="BY23" i="193"/>
  <c r="BX23" i="193"/>
  <c r="BW23" i="193"/>
  <c r="BV23" i="193"/>
  <c r="BS23" i="193"/>
  <c r="BQ23" i="193"/>
  <c r="BP23" i="193"/>
  <c r="BO23" i="193"/>
  <c r="BN23" i="193"/>
  <c r="BJ23" i="193"/>
  <c r="BI23" i="193"/>
  <c r="BH23" i="193"/>
  <c r="BG23" i="193"/>
  <c r="BF23" i="193"/>
  <c r="BD23" i="193"/>
  <c r="BC23" i="193"/>
  <c r="BB23" i="193"/>
  <c r="BA23" i="193"/>
  <c r="AZ23" i="193"/>
  <c r="AY23" i="193"/>
  <c r="AW23" i="193"/>
  <c r="AV23" i="193"/>
  <c r="AU23" i="193"/>
  <c r="AT23" i="193"/>
  <c r="AS23" i="193"/>
  <c r="AR23" i="193"/>
  <c r="AQ23" i="193"/>
  <c r="AP23" i="193"/>
  <c r="AO23" i="193"/>
  <c r="AN23" i="193"/>
  <c r="AM23" i="193"/>
  <c r="AL23" i="193"/>
  <c r="AK23" i="193"/>
  <c r="AJ23" i="193"/>
  <c r="AI23" i="193"/>
  <c r="AH23" i="193"/>
  <c r="AG23" i="193"/>
  <c r="AF23" i="193"/>
  <c r="AE23" i="193"/>
  <c r="AD23" i="193"/>
  <c r="AC23" i="193"/>
  <c r="AB23" i="193"/>
  <c r="AA23" i="193"/>
  <c r="Z23" i="193"/>
  <c r="Y23" i="193"/>
  <c r="X23" i="193"/>
  <c r="W23" i="193"/>
  <c r="V23" i="193"/>
  <c r="U23" i="193"/>
  <c r="T23" i="193"/>
  <c r="S23" i="193"/>
  <c r="R23" i="193"/>
  <c r="Q23" i="193"/>
  <c r="P23" i="193"/>
  <c r="O23" i="193"/>
  <c r="N23" i="193"/>
  <c r="M23" i="193"/>
  <c r="L23" i="193"/>
  <c r="K23" i="193"/>
  <c r="I23" i="193"/>
  <c r="H23" i="193"/>
  <c r="G23" i="193"/>
  <c r="F23" i="193"/>
  <c r="HJ20" i="193"/>
  <c r="FS20" i="193"/>
  <c r="HN20" i="193"/>
  <c r="HM20" i="193"/>
  <c r="HL20" i="193"/>
  <c r="HK20" i="193"/>
  <c r="HG20" i="193"/>
  <c r="HF20" i="193"/>
  <c r="HE20" i="193"/>
  <c r="HD20" i="193"/>
  <c r="HC20" i="193"/>
  <c r="HB20" i="193"/>
  <c r="HA20" i="193"/>
  <c r="GZ20" i="193"/>
  <c r="GY20" i="193"/>
  <c r="GX20" i="193"/>
  <c r="GW20" i="193"/>
  <c r="GV20" i="193"/>
  <c r="GU20" i="193"/>
  <c r="GT20" i="193"/>
  <c r="GS20" i="193"/>
  <c r="GR20" i="193"/>
  <c r="GQ20" i="193"/>
  <c r="GP20" i="193"/>
  <c r="GO20" i="193"/>
  <c r="GN20" i="193"/>
  <c r="GM20" i="193"/>
  <c r="GL20" i="193"/>
  <c r="GK20" i="193"/>
  <c r="GJ20" i="193"/>
  <c r="GI20" i="193"/>
  <c r="GH20" i="193"/>
  <c r="GG20" i="193"/>
  <c r="GF20" i="193"/>
  <c r="GE20" i="193"/>
  <c r="GD20" i="193"/>
  <c r="GC20" i="193"/>
  <c r="GB20" i="193"/>
  <c r="GA20" i="193"/>
  <c r="FZ20" i="193"/>
  <c r="FY20" i="193"/>
  <c r="FX20" i="193"/>
  <c r="FW20" i="193"/>
  <c r="FV20" i="193"/>
  <c r="FU20" i="193"/>
  <c r="FT20" i="193"/>
  <c r="FP20" i="193"/>
  <c r="FO20" i="193"/>
  <c r="FN20" i="193"/>
  <c r="FM20" i="193"/>
  <c r="FL20" i="193"/>
  <c r="FK20" i="193"/>
  <c r="FJ20" i="193"/>
  <c r="FI20" i="193"/>
  <c r="FH20" i="193"/>
  <c r="FG20" i="193"/>
  <c r="FF20" i="193"/>
  <c r="FE20" i="193"/>
  <c r="FD20" i="193"/>
  <c r="FC20" i="193"/>
  <c r="FB20" i="193"/>
  <c r="FA20" i="193"/>
  <c r="EZ20" i="193"/>
  <c r="EY20" i="193"/>
  <c r="EX20" i="193"/>
  <c r="EW20" i="193"/>
  <c r="EV20" i="193"/>
  <c r="EU20" i="193"/>
  <c r="ET20" i="193"/>
  <c r="ES20" i="193"/>
  <c r="ER20" i="193"/>
  <c r="EQ20" i="193"/>
  <c r="EP20" i="193"/>
  <c r="EO20" i="193"/>
  <c r="EN20" i="193"/>
  <c r="EM20" i="193"/>
  <c r="EL20" i="193"/>
  <c r="EK20" i="193"/>
  <c r="EJ20" i="193"/>
  <c r="EI20" i="193"/>
  <c r="EH20" i="193"/>
  <c r="EG20" i="193"/>
  <c r="EF20" i="193"/>
  <c r="EE20" i="193"/>
  <c r="ED20" i="193"/>
  <c r="EC20" i="193"/>
  <c r="EB20" i="193"/>
  <c r="EA20" i="193"/>
  <c r="DZ20" i="193"/>
  <c r="DY20" i="193"/>
  <c r="DX20" i="193"/>
  <c r="DW20" i="193"/>
  <c r="DV20" i="193"/>
  <c r="DU20" i="193"/>
  <c r="DT20" i="193"/>
  <c r="DS20" i="193"/>
  <c r="DR20" i="193"/>
  <c r="DQ20" i="193"/>
  <c r="DP20" i="193"/>
  <c r="DO20" i="193"/>
  <c r="DN20" i="193"/>
  <c r="DM20" i="193"/>
  <c r="DL20" i="193"/>
  <c r="DG20" i="193"/>
  <c r="DF20" i="193"/>
  <c r="DE20" i="193"/>
  <c r="DA20" i="193"/>
  <c r="CZ20" i="193"/>
  <c r="CY20" i="193"/>
  <c r="CX20" i="193"/>
  <c r="CW20" i="193"/>
  <c r="CV20" i="193"/>
  <c r="CU20" i="193"/>
  <c r="CT20" i="193"/>
  <c r="CS20" i="193"/>
  <c r="CR20" i="193"/>
  <c r="CQ20" i="193"/>
  <c r="CP20" i="193"/>
  <c r="CO20" i="193"/>
  <c r="CN20" i="193"/>
  <c r="CM20" i="193"/>
  <c r="CL20" i="193"/>
  <c r="CK20" i="193"/>
  <c r="CJ20" i="193"/>
  <c r="CI20" i="193"/>
  <c r="CH20" i="193"/>
  <c r="CG20" i="193"/>
  <c r="CF20" i="193"/>
  <c r="CE20" i="193"/>
  <c r="CD20" i="193"/>
  <c r="CC20" i="193"/>
  <c r="CB20" i="193"/>
  <c r="CA20" i="193"/>
  <c r="BZ20" i="193"/>
  <c r="BY20" i="193"/>
  <c r="BX20" i="193"/>
  <c r="BW20" i="193"/>
  <c r="BV20" i="193"/>
  <c r="BU20" i="193"/>
  <c r="BT20" i="193"/>
  <c r="BS20" i="193"/>
  <c r="BR20" i="193"/>
  <c r="BQ20" i="193"/>
  <c r="BP20" i="193"/>
  <c r="BO20" i="193"/>
  <c r="BN20" i="193"/>
  <c r="BJ20" i="193"/>
  <c r="BI20" i="193"/>
  <c r="BH20" i="193"/>
  <c r="BG20" i="193"/>
  <c r="BF20" i="193"/>
  <c r="BE20" i="193"/>
  <c r="BD20" i="193"/>
  <c r="BC20" i="193"/>
  <c r="BB20" i="193"/>
  <c r="BA20" i="193"/>
  <c r="AZ20" i="193"/>
  <c r="AY20" i="193"/>
  <c r="AX20" i="193"/>
  <c r="AW20" i="193"/>
  <c r="AV20" i="193"/>
  <c r="AU20" i="193"/>
  <c r="AT20" i="193"/>
  <c r="AS20" i="193"/>
  <c r="AR20" i="193"/>
  <c r="AQ20" i="193"/>
  <c r="AP20" i="193"/>
  <c r="AO20" i="193"/>
  <c r="AN20" i="193"/>
  <c r="AM20" i="193"/>
  <c r="AL20" i="193"/>
  <c r="AK20" i="193"/>
  <c r="AJ20" i="193"/>
  <c r="AI20" i="193"/>
  <c r="AH20" i="193"/>
  <c r="AG20" i="193"/>
  <c r="AF20" i="193"/>
  <c r="AE20" i="193"/>
  <c r="AD20" i="193"/>
  <c r="AC20" i="193"/>
  <c r="AB20" i="193"/>
  <c r="AA20" i="193"/>
  <c r="Z20" i="193"/>
  <c r="Y20" i="193"/>
  <c r="X20" i="193"/>
  <c r="W20" i="193"/>
  <c r="V20" i="193"/>
  <c r="U20" i="193"/>
  <c r="T20" i="193"/>
  <c r="S20" i="193"/>
  <c r="R20" i="193"/>
  <c r="Q20" i="193"/>
  <c r="P20" i="193"/>
  <c r="O20" i="193"/>
  <c r="N20" i="193"/>
  <c r="M20" i="193"/>
  <c r="L20" i="193"/>
  <c r="K20" i="193"/>
  <c r="I20" i="193"/>
  <c r="H20" i="193"/>
  <c r="G20" i="193"/>
  <c r="F20" i="193"/>
  <c r="HN17" i="193"/>
  <c r="HM17" i="193"/>
  <c r="HL17" i="193"/>
  <c r="HK17" i="193"/>
  <c r="HG17" i="193"/>
  <c r="HF17" i="193"/>
  <c r="HE17" i="193"/>
  <c r="HD17" i="193"/>
  <c r="HC17" i="193"/>
  <c r="HB17" i="193"/>
  <c r="HA17" i="193"/>
  <c r="GZ17" i="193"/>
  <c r="GY17" i="193"/>
  <c r="GX17" i="193"/>
  <c r="GW17" i="193"/>
  <c r="GV17" i="193"/>
  <c r="GU17" i="193"/>
  <c r="GT17" i="193"/>
  <c r="GS17" i="193"/>
  <c r="GR17" i="193"/>
  <c r="GQ17" i="193"/>
  <c r="GP17" i="193"/>
  <c r="GO17" i="193"/>
  <c r="GN17" i="193"/>
  <c r="GM17" i="193"/>
  <c r="GL17" i="193"/>
  <c r="GK17" i="193"/>
  <c r="GJ17" i="193"/>
  <c r="GI17" i="193"/>
  <c r="GH17" i="193"/>
  <c r="GG17" i="193"/>
  <c r="GF17" i="193"/>
  <c r="GE17" i="193"/>
  <c r="GD17" i="193"/>
  <c r="GC17" i="193"/>
  <c r="GB17" i="193"/>
  <c r="GA17" i="193"/>
  <c r="FZ17" i="193"/>
  <c r="FY17" i="193"/>
  <c r="FX17" i="193"/>
  <c r="FW17" i="193"/>
  <c r="FV17" i="193"/>
  <c r="FU17" i="193"/>
  <c r="FT17" i="193"/>
  <c r="FP17" i="193"/>
  <c r="FO17" i="193"/>
  <c r="FN17" i="193"/>
  <c r="FM17" i="193"/>
  <c r="FL17" i="193"/>
  <c r="FK17" i="193"/>
  <c r="FJ17" i="193"/>
  <c r="FI17" i="193"/>
  <c r="FH17" i="193"/>
  <c r="FG17" i="193"/>
  <c r="FF17" i="193"/>
  <c r="FE17" i="193"/>
  <c r="FD17" i="193"/>
  <c r="FC17" i="193"/>
  <c r="FB17" i="193"/>
  <c r="FA17" i="193"/>
  <c r="EZ17" i="193"/>
  <c r="EY17" i="193"/>
  <c r="EX17" i="193"/>
  <c r="EW17" i="193"/>
  <c r="EV17" i="193"/>
  <c r="EU17" i="193"/>
  <c r="ET17" i="193"/>
  <c r="ES17" i="193"/>
  <c r="ER17" i="193"/>
  <c r="EQ17" i="193"/>
  <c r="EP17" i="193"/>
  <c r="EO17" i="193"/>
  <c r="EN17" i="193"/>
  <c r="EM17" i="193"/>
  <c r="EL17" i="193"/>
  <c r="EK17" i="193"/>
  <c r="EJ17" i="193"/>
  <c r="EI17" i="193"/>
  <c r="EH17" i="193"/>
  <c r="EG17" i="193"/>
  <c r="EF17" i="193"/>
  <c r="EE17" i="193"/>
  <c r="ED17" i="193"/>
  <c r="EC17" i="193"/>
  <c r="EB17" i="193"/>
  <c r="EA17" i="193"/>
  <c r="DZ17" i="193"/>
  <c r="DY17" i="193"/>
  <c r="DX17" i="193"/>
  <c r="DW17" i="193"/>
  <c r="DV17" i="193"/>
  <c r="DU17" i="193"/>
  <c r="DT17" i="193"/>
  <c r="DS17" i="193"/>
  <c r="DR17" i="193"/>
  <c r="DQ17" i="193"/>
  <c r="DO17" i="193"/>
  <c r="DN17" i="193"/>
  <c r="DM17" i="193"/>
  <c r="DL17" i="193"/>
  <c r="DG17" i="193"/>
  <c r="DF17" i="193"/>
  <c r="DE17" i="193"/>
  <c r="DA17" i="193"/>
  <c r="CZ17" i="193"/>
  <c r="CY17" i="193"/>
  <c r="CX17" i="193"/>
  <c r="CW17" i="193"/>
  <c r="CV17" i="193"/>
  <c r="CU17" i="193"/>
  <c r="CT17" i="193"/>
  <c r="CS17" i="193"/>
  <c r="CR17" i="193"/>
  <c r="CQ17" i="193"/>
  <c r="CP17" i="193"/>
  <c r="CO17" i="193"/>
  <c r="CN17" i="193"/>
  <c r="CM17" i="193"/>
  <c r="CL17" i="193"/>
  <c r="CK17" i="193"/>
  <c r="CJ17" i="193"/>
  <c r="CI17" i="193"/>
  <c r="CH17" i="193"/>
  <c r="CG17" i="193"/>
  <c r="CF17" i="193"/>
  <c r="CE17" i="193"/>
  <c r="CD17" i="193"/>
  <c r="CC17" i="193"/>
  <c r="CB17" i="193"/>
  <c r="CA17" i="193"/>
  <c r="BZ17" i="193"/>
  <c r="BY17" i="193"/>
  <c r="BX17" i="193"/>
  <c r="BW17" i="193"/>
  <c r="BV17" i="193"/>
  <c r="BU17" i="193"/>
  <c r="BT17" i="193"/>
  <c r="BS17" i="193"/>
  <c r="BR17" i="193"/>
  <c r="BQ17" i="193"/>
  <c r="BP17" i="193"/>
  <c r="BO17" i="193"/>
  <c r="BN17" i="193"/>
  <c r="BJ17" i="193"/>
  <c r="BI17" i="193"/>
  <c r="BG17" i="193"/>
  <c r="BF17" i="193"/>
  <c r="BE17" i="193"/>
  <c r="BD17" i="193"/>
  <c r="BC17" i="193"/>
  <c r="BB17" i="193"/>
  <c r="BA17" i="193"/>
  <c r="AZ17" i="193"/>
  <c r="AY17" i="193"/>
  <c r="AX17" i="193"/>
  <c r="AW17" i="193"/>
  <c r="AV17" i="193"/>
  <c r="AU17" i="193"/>
  <c r="AT17" i="193"/>
  <c r="AS17" i="193"/>
  <c r="AR17" i="193"/>
  <c r="AQ17" i="193"/>
  <c r="AP17" i="193"/>
  <c r="AO17" i="193"/>
  <c r="AN17" i="193"/>
  <c r="AM17" i="193"/>
  <c r="AL17" i="193"/>
  <c r="AK17" i="193"/>
  <c r="AJ17" i="193"/>
  <c r="AI17" i="193"/>
  <c r="AH17" i="193"/>
  <c r="AG17" i="193"/>
  <c r="AF17" i="193"/>
  <c r="AE17" i="193"/>
  <c r="AD17" i="193"/>
  <c r="AC17" i="193"/>
  <c r="AB17" i="193"/>
  <c r="Z17" i="193"/>
  <c r="Y17" i="193"/>
  <c r="X17" i="193"/>
  <c r="W17" i="193"/>
  <c r="V17" i="193"/>
  <c r="U17" i="193"/>
  <c r="T17" i="193"/>
  <c r="S17" i="193"/>
  <c r="R17" i="193"/>
  <c r="Q17" i="193"/>
  <c r="P17" i="193"/>
  <c r="O17" i="193"/>
  <c r="N17" i="193"/>
  <c r="M17" i="193"/>
  <c r="L17" i="193"/>
  <c r="K17" i="193"/>
  <c r="I17" i="193"/>
  <c r="H17" i="193"/>
  <c r="G17" i="193"/>
  <c r="F17" i="193"/>
  <c r="HN14" i="193"/>
  <c r="HM14" i="193"/>
  <c r="HL14" i="193"/>
  <c r="HK14" i="193"/>
  <c r="HG14" i="193"/>
  <c r="HF14" i="193"/>
  <c r="HE14" i="193"/>
  <c r="HD14" i="193"/>
  <c r="HC14" i="193"/>
  <c r="HB14" i="193"/>
  <c r="HA14" i="193"/>
  <c r="GZ14" i="193"/>
  <c r="GY14" i="193"/>
  <c r="GX14" i="193"/>
  <c r="GW14" i="193"/>
  <c r="GV14" i="193"/>
  <c r="GU14" i="193"/>
  <c r="GT14" i="193"/>
  <c r="GS14" i="193"/>
  <c r="GR14" i="193"/>
  <c r="GQ14" i="193"/>
  <c r="GP14" i="193"/>
  <c r="GO14" i="193"/>
  <c r="GN14" i="193"/>
  <c r="GM14" i="193"/>
  <c r="GL14" i="193"/>
  <c r="GK14" i="193"/>
  <c r="GJ14" i="193"/>
  <c r="GI14" i="193"/>
  <c r="GH14" i="193"/>
  <c r="GG14" i="193"/>
  <c r="GF14" i="193"/>
  <c r="GE14" i="193"/>
  <c r="GD14" i="193"/>
  <c r="GC14" i="193"/>
  <c r="GB14" i="193"/>
  <c r="GA14" i="193"/>
  <c r="FZ14" i="193"/>
  <c r="FY14" i="193"/>
  <c r="FX14" i="193"/>
  <c r="FW14" i="193"/>
  <c r="FV14" i="193"/>
  <c r="FU14" i="193"/>
  <c r="FT14" i="193"/>
  <c r="FP14" i="193"/>
  <c r="FO14" i="193"/>
  <c r="FN14" i="193"/>
  <c r="FM14" i="193"/>
  <c r="FK14" i="193"/>
  <c r="FJ14" i="193"/>
  <c r="FI14" i="193"/>
  <c r="FH14" i="193"/>
  <c r="FG14" i="193"/>
  <c r="FF14" i="193"/>
  <c r="FE14" i="193"/>
  <c r="FD14" i="193"/>
  <c r="FC14" i="193"/>
  <c r="FB14" i="193"/>
  <c r="FA14" i="193"/>
  <c r="EZ14" i="193"/>
  <c r="EY14" i="193"/>
  <c r="EX14" i="193"/>
  <c r="EW14" i="193"/>
  <c r="EV14" i="193"/>
  <c r="EU14" i="193"/>
  <c r="ET14" i="193"/>
  <c r="ES14" i="193"/>
  <c r="ER14" i="193"/>
  <c r="EQ14" i="193"/>
  <c r="EP14" i="193"/>
  <c r="EO14" i="193"/>
  <c r="EN14" i="193"/>
  <c r="EM14" i="193"/>
  <c r="EL14" i="193"/>
  <c r="EK14" i="193"/>
  <c r="EJ14" i="193"/>
  <c r="EI14" i="193"/>
  <c r="EH14" i="193"/>
  <c r="EG14" i="193"/>
  <c r="EF14" i="193"/>
  <c r="EE14" i="193"/>
  <c r="ED14" i="193"/>
  <c r="EC14" i="193"/>
  <c r="EB14" i="193"/>
  <c r="EA14" i="193"/>
  <c r="DZ14" i="193"/>
  <c r="DY14" i="193"/>
  <c r="DX14" i="193"/>
  <c r="DW14" i="193"/>
  <c r="DV14" i="193"/>
  <c r="DU14" i="193"/>
  <c r="DT14" i="193"/>
  <c r="DS14" i="193"/>
  <c r="DR14" i="193"/>
  <c r="DQ14" i="193"/>
  <c r="DO14" i="193"/>
  <c r="DN14" i="193"/>
  <c r="DM14" i="193"/>
  <c r="DL14" i="193"/>
  <c r="DG14" i="193"/>
  <c r="DF14" i="193"/>
  <c r="DE14" i="193"/>
  <c r="DA14" i="193"/>
  <c r="CZ14" i="193"/>
  <c r="CY14" i="193"/>
  <c r="CX14" i="193"/>
  <c r="CW14" i="193"/>
  <c r="CV14" i="193"/>
  <c r="CU14" i="193"/>
  <c r="CT14" i="193"/>
  <c r="CS14" i="193"/>
  <c r="CR14" i="193"/>
  <c r="CQ14" i="193"/>
  <c r="CP14" i="193"/>
  <c r="CO14" i="193"/>
  <c r="CN14" i="193"/>
  <c r="CM14" i="193"/>
  <c r="CL14" i="193"/>
  <c r="CK14" i="193"/>
  <c r="CJ14" i="193"/>
  <c r="CI14" i="193"/>
  <c r="CH14" i="193"/>
  <c r="CG14" i="193"/>
  <c r="CF14" i="193"/>
  <c r="CE14" i="193"/>
  <c r="CD14" i="193"/>
  <c r="CC14" i="193"/>
  <c r="CB14" i="193"/>
  <c r="CA14" i="193"/>
  <c r="BZ14" i="193"/>
  <c r="BY14" i="193"/>
  <c r="BX14" i="193"/>
  <c r="BW14" i="193"/>
  <c r="BV14" i="193"/>
  <c r="BU14" i="193"/>
  <c r="BT14" i="193"/>
  <c r="BS14" i="193"/>
  <c r="BR14" i="193"/>
  <c r="BQ14" i="193"/>
  <c r="BP14" i="193"/>
  <c r="BO14" i="193"/>
  <c r="BN14" i="193"/>
  <c r="BJ14" i="193"/>
  <c r="BI14" i="193"/>
  <c r="BH14" i="193"/>
  <c r="BG14" i="193"/>
  <c r="BE14" i="193"/>
  <c r="BD14" i="193"/>
  <c r="BC14" i="193"/>
  <c r="BB14" i="193"/>
  <c r="BA14" i="193"/>
  <c r="AZ14" i="193"/>
  <c r="AY14" i="193"/>
  <c r="AX14" i="193"/>
  <c r="AW14" i="193"/>
  <c r="AV14" i="193"/>
  <c r="AU14" i="193"/>
  <c r="AT14" i="193"/>
  <c r="AS14" i="193"/>
  <c r="AR14" i="193"/>
  <c r="AQ14" i="193"/>
  <c r="AP14" i="193"/>
  <c r="AO14" i="193"/>
  <c r="AN14" i="193"/>
  <c r="AM14" i="193"/>
  <c r="AL14" i="193"/>
  <c r="AK14" i="193"/>
  <c r="AJ14" i="193"/>
  <c r="AI14" i="193"/>
  <c r="AH14" i="193"/>
  <c r="AG14" i="193"/>
  <c r="AF14" i="193"/>
  <c r="AE14" i="193"/>
  <c r="AD14" i="193"/>
  <c r="AC14" i="193"/>
  <c r="AB14" i="193"/>
  <c r="AA14" i="193"/>
  <c r="Z14" i="193"/>
  <c r="Y14" i="193"/>
  <c r="X14" i="193"/>
  <c r="W14" i="193"/>
  <c r="V14" i="193"/>
  <c r="U14" i="193"/>
  <c r="T14" i="193"/>
  <c r="S14" i="193"/>
  <c r="R14" i="193"/>
  <c r="Q14" i="193"/>
  <c r="P14" i="193"/>
  <c r="O14" i="193"/>
  <c r="N14" i="193"/>
  <c r="M14" i="193"/>
  <c r="L14" i="193"/>
  <c r="K14" i="193"/>
  <c r="I14" i="193"/>
  <c r="H14" i="193"/>
  <c r="G14" i="193"/>
  <c r="F14" i="193"/>
  <c r="HI35" i="193" l="1"/>
  <c r="DB85" i="193"/>
  <c r="DD65" i="193"/>
  <c r="FS65" i="193"/>
  <c r="FS71" i="193"/>
  <c r="FS74" i="193"/>
  <c r="DD29" i="193"/>
  <c r="FS29" i="193"/>
  <c r="BM53" i="193"/>
  <c r="HI65" i="193"/>
  <c r="BM68" i="193"/>
  <c r="FS59" i="193"/>
  <c r="DP65" i="193"/>
  <c r="BM59" i="193"/>
  <c r="DP59" i="193"/>
  <c r="DK71" i="193"/>
  <c r="DC17" i="193"/>
  <c r="DD41" i="193"/>
  <c r="HQ21" i="193"/>
  <c r="BK88" i="193"/>
  <c r="BH17" i="193"/>
  <c r="FS23" i="193"/>
  <c r="FK23" i="193"/>
  <c r="FK11" i="193"/>
  <c r="FK104" i="193" s="1"/>
  <c r="HP52" i="193"/>
  <c r="HN89" i="193"/>
  <c r="HN12" i="193"/>
  <c r="FS26" i="193"/>
  <c r="DP32" i="193"/>
  <c r="EF80" i="193"/>
  <c r="BK90" i="193"/>
  <c r="BK12" i="193" s="1"/>
  <c r="N89" i="193"/>
  <c r="DJ96" i="193"/>
  <c r="FL14" i="193"/>
  <c r="M35" i="193"/>
  <c r="Q35" i="193"/>
  <c r="DC29" i="193"/>
  <c r="R35" i="193"/>
  <c r="AX23" i="193"/>
  <c r="D16" i="193"/>
  <c r="BE23" i="193"/>
  <c r="HN23" i="193"/>
  <c r="HN13" i="193"/>
  <c r="GD13" i="193"/>
  <c r="GD11" i="193" s="1"/>
  <c r="GD104" i="193" s="1"/>
  <c r="DD35" i="193"/>
  <c r="AI41" i="193"/>
  <c r="AJ41" i="193"/>
  <c r="AH59" i="193"/>
  <c r="AZ89" i="193"/>
  <c r="AQ32" i="193"/>
  <c r="AW32" i="193"/>
  <c r="DS11" i="193"/>
  <c r="DS104" i="193" s="1"/>
  <c r="HI12" i="193"/>
  <c r="HI44" i="193"/>
  <c r="AF56" i="193"/>
  <c r="HJ17" i="193"/>
  <c r="HJ12" i="193"/>
  <c r="HI13" i="193"/>
  <c r="AE56" i="193"/>
  <c r="AY86" i="193"/>
  <c r="EW89" i="193"/>
  <c r="E17" i="193"/>
  <c r="HJ13" i="193"/>
  <c r="BX32" i="193"/>
  <c r="V35" i="193"/>
  <c r="FS41" i="193"/>
  <c r="HQ67" i="193"/>
  <c r="ED80" i="193"/>
  <c r="BK37" i="193"/>
  <c r="HS57" i="193"/>
  <c r="HP61" i="193"/>
  <c r="HI59" i="193"/>
  <c r="DJ19" i="193"/>
  <c r="HQ97" i="193"/>
  <c r="HP16" i="193"/>
  <c r="D49" i="193"/>
  <c r="FQ61" i="193"/>
  <c r="HQ79" i="193"/>
  <c r="HP69" i="193"/>
  <c r="HP87" i="193"/>
  <c r="BL41" i="193"/>
  <c r="FP110" i="193"/>
  <c r="BM35" i="193"/>
  <c r="DK95" i="193"/>
  <c r="BF14" i="193"/>
  <c r="BM17" i="193"/>
  <c r="D31" i="193"/>
  <c r="HJ32" i="193"/>
  <c r="DB35" i="193"/>
  <c r="DP35" i="193"/>
  <c r="DP38" i="193"/>
  <c r="Y41" i="193"/>
  <c r="DP41" i="193"/>
  <c r="DJ79" i="193"/>
  <c r="HQ94" i="193"/>
  <c r="FL110" i="193"/>
  <c r="DD68" i="193"/>
  <c r="BL95" i="193"/>
  <c r="HS15" i="193"/>
  <c r="D28" i="193"/>
  <c r="DC32" i="193"/>
  <c r="HP40" i="193"/>
  <c r="HJ44" i="193"/>
  <c r="BK46" i="193"/>
  <c r="BK44" i="193" s="1"/>
  <c r="J50" i="193"/>
  <c r="HI83" i="193"/>
  <c r="HI29" i="193"/>
  <c r="DJ40" i="193"/>
  <c r="DK44" i="193"/>
  <c r="DC56" i="193"/>
  <c r="DJ64" i="193"/>
  <c r="HR78" i="193"/>
  <c r="X80" i="193"/>
  <c r="FR80" i="193"/>
  <c r="BK84" i="193"/>
  <c r="HR84" i="193" s="1"/>
  <c r="BW86" i="193"/>
  <c r="FQ88" i="193"/>
  <c r="HS90" i="193"/>
  <c r="HP19" i="193"/>
  <c r="HP58" i="193"/>
  <c r="FR89" i="193"/>
  <c r="DD17" i="193"/>
  <c r="HR22" i="193"/>
  <c r="DJ22" i="193"/>
  <c r="DD23" i="193"/>
  <c r="DK32" i="193"/>
  <c r="DD38" i="193"/>
  <c r="FS38" i="193"/>
  <c r="J38" i="193"/>
  <c r="BM41" i="193"/>
  <c r="DP44" i="193"/>
  <c r="HQ48" i="193"/>
  <c r="HP49" i="193"/>
  <c r="FR50" i="193"/>
  <c r="FS56" i="193"/>
  <c r="HQ58" i="193"/>
  <c r="HQ63" i="193"/>
  <c r="E62" i="193"/>
  <c r="HP62" i="193" s="1"/>
  <c r="DJ67" i="193"/>
  <c r="HH67" i="193"/>
  <c r="DP77" i="193"/>
  <c r="D84" i="193"/>
  <c r="FR83" i="193"/>
  <c r="DJ88" i="193"/>
  <c r="HQ15" i="193"/>
  <c r="FS14" i="193"/>
  <c r="DC14" i="193"/>
  <c r="J20" i="193"/>
  <c r="HQ20" i="193" s="1"/>
  <c r="HQ22" i="193"/>
  <c r="HS37" i="193"/>
  <c r="J47" i="193"/>
  <c r="D70" i="193"/>
  <c r="D68" i="193" s="1"/>
  <c r="DD77" i="193"/>
  <c r="FS86" i="193"/>
  <c r="EH11" i="193"/>
  <c r="EH104" i="193" s="1"/>
  <c r="EL11" i="193"/>
  <c r="EL104" i="193" s="1"/>
  <c r="EL105" i="193" s="1"/>
  <c r="EX11" i="193"/>
  <c r="EX104" i="193" s="1"/>
  <c r="FN11" i="193"/>
  <c r="FN104" i="193" s="1"/>
  <c r="FY11" i="193"/>
  <c r="FY104" i="193" s="1"/>
  <c r="EY11" i="193"/>
  <c r="EY104" i="193" s="1"/>
  <c r="FG11" i="193"/>
  <c r="FG104" i="193" s="1"/>
  <c r="FO11" i="193"/>
  <c r="FO104" i="193" s="1"/>
  <c r="FO105" i="193" s="1"/>
  <c r="FZ11" i="193"/>
  <c r="FZ104" i="193" s="1"/>
  <c r="ER11" i="193"/>
  <c r="ER104" i="193" s="1"/>
  <c r="GA11" i="193"/>
  <c r="GA104" i="193" s="1"/>
  <c r="FS98" i="193"/>
  <c r="DJ97" i="193"/>
  <c r="FS95" i="193"/>
  <c r="DD89" i="193"/>
  <c r="BK91" i="193"/>
  <c r="HH86" i="193"/>
  <c r="DK86" i="193"/>
  <c r="DD83" i="193"/>
  <c r="FQ85" i="193"/>
  <c r="BK85" i="193"/>
  <c r="FS80" i="193"/>
  <c r="DC80" i="193"/>
  <c r="BM80" i="193"/>
  <c r="HQ81" i="193"/>
  <c r="BL77" i="193"/>
  <c r="HJ77" i="193"/>
  <c r="BM77" i="193"/>
  <c r="DC77" i="193"/>
  <c r="D79" i="193"/>
  <c r="HS79" i="193"/>
  <c r="BM71" i="193"/>
  <c r="D73" i="193"/>
  <c r="DD71" i="193"/>
  <c r="HQ72" i="193"/>
  <c r="DJ73" i="193"/>
  <c r="DJ71" i="193" s="1"/>
  <c r="FQ65" i="193"/>
  <c r="FQ67" i="193"/>
  <c r="DC62" i="193"/>
  <c r="HQ64" i="193"/>
  <c r="E59" i="193"/>
  <c r="HP60" i="193"/>
  <c r="HJ56" i="193"/>
  <c r="J56" i="193"/>
  <c r="D55" i="193"/>
  <c r="HR55" i="193"/>
  <c r="EA11" i="193"/>
  <c r="EA104" i="193" s="1"/>
  <c r="E41" i="193"/>
  <c r="BK41" i="193"/>
  <c r="BM38" i="193"/>
  <c r="HS40" i="193"/>
  <c r="HQ33" i="193"/>
  <c r="BL29" i="193"/>
  <c r="BM26" i="193"/>
  <c r="BK26" i="193"/>
  <c r="BL26" i="193"/>
  <c r="GL11" i="193"/>
  <c r="GL104" i="193" s="1"/>
  <c r="FR23" i="193"/>
  <c r="DK23" i="193"/>
  <c r="HJ23" i="193"/>
  <c r="GX11" i="193"/>
  <c r="GX104" i="193" s="1"/>
  <c r="DO11" i="193"/>
  <c r="DO104" i="193" s="1"/>
  <c r="GE11" i="193"/>
  <c r="GE104" i="193" s="1"/>
  <c r="GI11" i="193"/>
  <c r="GI104" i="193" s="1"/>
  <c r="GM11" i="193"/>
  <c r="GM104" i="193" s="1"/>
  <c r="GQ11" i="193"/>
  <c r="GQ104" i="193" s="1"/>
  <c r="GU11" i="193"/>
  <c r="GU104" i="193" s="1"/>
  <c r="GY11" i="193"/>
  <c r="GY104" i="193" s="1"/>
  <c r="HC11" i="193"/>
  <c r="HC104" i="193" s="1"/>
  <c r="HG11" i="193"/>
  <c r="HG104" i="193" s="1"/>
  <c r="EE11" i="193"/>
  <c r="EE104" i="193" s="1"/>
  <c r="DC20" i="193"/>
  <c r="DQ11" i="193"/>
  <c r="HK11" i="193"/>
  <c r="HK104" i="193" s="1"/>
  <c r="DV11" i="193"/>
  <c r="DV104" i="193" s="1"/>
  <c r="FS17" i="193"/>
  <c r="HJ14" i="193"/>
  <c r="EJ11" i="193"/>
  <c r="EJ104" i="193" s="1"/>
  <c r="EN11" i="193"/>
  <c r="EN104" i="193" s="1"/>
  <c r="EV11" i="193"/>
  <c r="EV104" i="193" s="1"/>
  <c r="EZ11" i="193"/>
  <c r="EZ104" i="193" s="1"/>
  <c r="FD11" i="193"/>
  <c r="FD104" i="193" s="1"/>
  <c r="FH11" i="193"/>
  <c r="FH104" i="193" s="1"/>
  <c r="FP11" i="193"/>
  <c r="FP104" i="193" s="1"/>
  <c r="FW11" i="193"/>
  <c r="FW104" i="193" s="1"/>
  <c r="DG11" i="193"/>
  <c r="DZ11" i="193"/>
  <c r="DZ104" i="193" s="1"/>
  <c r="EM11" i="193"/>
  <c r="EM104" i="193" s="1"/>
  <c r="EQ11" i="193"/>
  <c r="EQ104" i="193" s="1"/>
  <c r="FC11" i="193"/>
  <c r="FC104" i="193" s="1"/>
  <c r="FV11" i="193"/>
  <c r="FV104" i="193" s="1"/>
  <c r="DC44" i="193"/>
  <c r="DI54" i="193"/>
  <c r="FR53" i="193"/>
  <c r="HP57" i="193"/>
  <c r="HP94" i="193"/>
  <c r="DJ94" i="193"/>
  <c r="EU11" i="193"/>
  <c r="EU104" i="193" s="1"/>
  <c r="DU11" i="193"/>
  <c r="DU104" i="193" s="1"/>
  <c r="DD20" i="193"/>
  <c r="E23" i="193"/>
  <c r="HP23" i="193" s="1"/>
  <c r="HQ36" i="193"/>
  <c r="E38" i="193"/>
  <c r="BM44" i="193"/>
  <c r="HP48" i="193"/>
  <c r="HS52" i="193"/>
  <c r="HI50" i="193"/>
  <c r="J53" i="193"/>
  <c r="DD59" i="193"/>
  <c r="HP63" i="193"/>
  <c r="HJ65" i="193"/>
  <c r="DJ76" i="193"/>
  <c r="DK74" i="193"/>
  <c r="FS77" i="193"/>
  <c r="DB80" i="193"/>
  <c r="BK82" i="193"/>
  <c r="BL80" i="193"/>
  <c r="DC92" i="193"/>
  <c r="FQ59" i="193"/>
  <c r="FR59" i="193"/>
  <c r="EI11" i="193"/>
  <c r="EI104" i="193" s="1"/>
  <c r="EI105" i="193" s="1"/>
  <c r="ED11" i="193"/>
  <c r="ED104" i="193" s="1"/>
  <c r="DE11" i="193"/>
  <c r="DR11" i="193"/>
  <c r="DX11" i="193"/>
  <c r="DX104" i="193" s="1"/>
  <c r="EB11" i="193"/>
  <c r="EB104" i="193" s="1"/>
  <c r="EF11" i="193"/>
  <c r="EF104" i="193" s="1"/>
  <c r="FT11" i="193"/>
  <c r="FT104" i="193" s="1"/>
  <c r="GG11" i="193"/>
  <c r="GG104" i="193" s="1"/>
  <c r="GO11" i="193"/>
  <c r="GO104" i="193" s="1"/>
  <c r="GS11" i="193"/>
  <c r="GS104" i="193" s="1"/>
  <c r="GW11" i="193"/>
  <c r="GW104" i="193" s="1"/>
  <c r="HA11" i="193"/>
  <c r="HA104" i="193" s="1"/>
  <c r="HE11" i="193"/>
  <c r="HE104" i="193" s="1"/>
  <c r="HL11" i="193"/>
  <c r="HL104" i="193" s="1"/>
  <c r="BL17" i="193"/>
  <c r="HP21" i="193"/>
  <c r="DK20" i="193"/>
  <c r="HI23" i="193"/>
  <c r="HP28" i="193"/>
  <c r="DJ28" i="193"/>
  <c r="HP31" i="193"/>
  <c r="DJ31" i="193"/>
  <c r="DB44" i="193"/>
  <c r="BL50" i="193"/>
  <c r="HS58" i="193"/>
  <c r="DB65" i="193"/>
  <c r="DC65" i="193"/>
  <c r="BL68" i="193"/>
  <c r="FR71" i="193"/>
  <c r="HQ76" i="193"/>
  <c r="HI86" i="193"/>
  <c r="DD86" i="193"/>
  <c r="DB86" i="193"/>
  <c r="HP43" i="193"/>
  <c r="DJ43" i="193"/>
  <c r="FS47" i="193"/>
  <c r="DD62" i="193"/>
  <c r="DB62" i="193"/>
  <c r="BL65" i="193"/>
  <c r="DN11" i="193"/>
  <c r="DT11" i="193"/>
  <c r="DT104" i="193" s="1"/>
  <c r="FB11" i="193"/>
  <c r="FB104" i="193" s="1"/>
  <c r="FU11" i="193"/>
  <c r="FU104" i="193" s="1"/>
  <c r="GC11" i="193"/>
  <c r="GC104" i="193" s="1"/>
  <c r="GH11" i="193"/>
  <c r="GH104" i="193" s="1"/>
  <c r="GP11" i="193"/>
  <c r="GP104" i="193" s="1"/>
  <c r="GT11" i="193"/>
  <c r="GT104" i="193" s="1"/>
  <c r="HB11" i="193"/>
  <c r="HB104" i="193" s="1"/>
  <c r="HF11" i="193"/>
  <c r="HF104" i="193" s="1"/>
  <c r="BM29" i="193"/>
  <c r="BK29" i="193"/>
  <c r="FR32" i="193"/>
  <c r="HI41" i="193"/>
  <c r="DK47" i="193"/>
  <c r="HJ53" i="193"/>
  <c r="HQ55" i="193"/>
  <c r="DK56" i="193"/>
  <c r="HP56" i="193" s="1"/>
  <c r="HJ59" i="193"/>
  <c r="HS61" i="193"/>
  <c r="HR69" i="193"/>
  <c r="DB74" i="193"/>
  <c r="DC74" i="193"/>
  <c r="BK77" i="193"/>
  <c r="HP85" i="193"/>
  <c r="DJ85" i="193"/>
  <c r="HQ96" i="193"/>
  <c r="DP95" i="193"/>
  <c r="HP15" i="193"/>
  <c r="DD14" i="193"/>
  <c r="BM20" i="193"/>
  <c r="HP24" i="193"/>
  <c r="HH34" i="193"/>
  <c r="BL35" i="193"/>
  <c r="HJ41" i="193"/>
  <c r="DD44" i="193"/>
  <c r="HP54" i="193"/>
  <c r="DJ55" i="193"/>
  <c r="DJ53" i="193" s="1"/>
  <c r="BK61" i="193"/>
  <c r="HJ62" i="193"/>
  <c r="BM62" i="193"/>
  <c r="BM65" i="193"/>
  <c r="HP73" i="193"/>
  <c r="HP75" i="193"/>
  <c r="DD74" i="193"/>
  <c r="HP79" i="193"/>
  <c r="D82" i="193"/>
  <c r="DJ84" i="193"/>
  <c r="DJ83" i="193" s="1"/>
  <c r="FS92" i="193"/>
  <c r="HP25" i="193"/>
  <c r="HQ27" i="193"/>
  <c r="HQ30" i="193"/>
  <c r="HQ39" i="193"/>
  <c r="HJ38" i="193"/>
  <c r="HP46" i="193"/>
  <c r="DD47" i="193"/>
  <c r="HQ60" i="193"/>
  <c r="DJ61" i="193"/>
  <c r="HP67" i="193"/>
  <c r="HQ70" i="193"/>
  <c r="HQ73" i="193"/>
  <c r="BM74" i="193"/>
  <c r="HQ78" i="193"/>
  <c r="DD80" i="193"/>
  <c r="HP88" i="193"/>
  <c r="BM14" i="193"/>
  <c r="FS32" i="193"/>
  <c r="HP36" i="193"/>
  <c r="DB38" i="193"/>
  <c r="HR39" i="193"/>
  <c r="FR38" i="193"/>
  <c r="HR42" i="193"/>
  <c r="BM47" i="193"/>
  <c r="D52" i="193"/>
  <c r="D50" i="193" s="1"/>
  <c r="BM50" i="193"/>
  <c r="BM56" i="193"/>
  <c r="D58" i="193"/>
  <c r="DB59" i="193"/>
  <c r="HQ66" i="193"/>
  <c r="J71" i="193"/>
  <c r="FQ84" i="193"/>
  <c r="E83" i="193"/>
  <c r="HP96" i="193"/>
  <c r="DY11" i="193"/>
  <c r="DY104" i="193" s="1"/>
  <c r="EC11" i="193"/>
  <c r="EC104" i="193" s="1"/>
  <c r="EK11" i="193"/>
  <c r="EK104" i="193" s="1"/>
  <c r="EK105" i="193" s="1"/>
  <c r="EO11" i="193"/>
  <c r="EO104" i="193" s="1"/>
  <c r="ES11" i="193"/>
  <c r="ES104" i="193" s="1"/>
  <c r="EW11" i="193"/>
  <c r="EW104" i="193" s="1"/>
  <c r="FA11" i="193"/>
  <c r="FA104" i="193" s="1"/>
  <c r="FE11" i="193"/>
  <c r="FE104" i="193" s="1"/>
  <c r="FI11" i="193"/>
  <c r="FI104" i="193" s="1"/>
  <c r="FM11" i="193"/>
  <c r="FM104" i="193" s="1"/>
  <c r="HM11" i="193"/>
  <c r="HM104" i="193" s="1"/>
  <c r="DM11" i="193"/>
  <c r="DM104" i="193" s="1"/>
  <c r="EP11" i="193"/>
  <c r="EP104" i="193" s="1"/>
  <c r="ET11" i="193"/>
  <c r="ET104" i="193" s="1"/>
  <c r="FF11" i="193"/>
  <c r="FF104" i="193" s="1"/>
  <c r="FJ11" i="193"/>
  <c r="FJ104" i="193" s="1"/>
  <c r="FJ105" i="193" s="1"/>
  <c r="FX11" i="193"/>
  <c r="FX104" i="193" s="1"/>
  <c r="GB11" i="193"/>
  <c r="GB104" i="193" s="1"/>
  <c r="GK11" i="193"/>
  <c r="GK104" i="193" s="1"/>
  <c r="DJ112" i="193"/>
  <c r="DL11" i="193"/>
  <c r="GF11" i="193"/>
  <c r="GF104" i="193" s="1"/>
  <c r="GJ11" i="193"/>
  <c r="GJ104" i="193" s="1"/>
  <c r="GR11" i="193"/>
  <c r="GR104" i="193" s="1"/>
  <c r="GV11" i="193"/>
  <c r="GV104" i="193" s="1"/>
  <c r="GZ11" i="193"/>
  <c r="GZ104" i="193" s="1"/>
  <c r="HD11" i="193"/>
  <c r="HD104" i="193" s="1"/>
  <c r="DP14" i="193"/>
  <c r="DP17" i="193"/>
  <c r="BM23" i="193"/>
  <c r="HP18" i="193"/>
  <c r="AA17" i="193"/>
  <c r="DF11" i="193"/>
  <c r="D29" i="193"/>
  <c r="HH14" i="193"/>
  <c r="FR14" i="193"/>
  <c r="HQ18" i="193"/>
  <c r="FR17" i="193"/>
  <c r="DC26" i="193"/>
  <c r="HJ35" i="193"/>
  <c r="E35" i="193"/>
  <c r="HP37" i="193"/>
  <c r="DC41" i="193"/>
  <c r="J41" i="193"/>
  <c r="FR44" i="193"/>
  <c r="HQ49" i="193"/>
  <c r="DP47" i="193"/>
  <c r="DW11" i="193"/>
  <c r="DW104" i="193" s="1"/>
  <c r="DK14" i="193"/>
  <c r="HQ24" i="193"/>
  <c r="FQ25" i="193"/>
  <c r="FQ23" i="193" s="1"/>
  <c r="HJ26" i="193"/>
  <c r="HR28" i="193"/>
  <c r="DK29" i="193"/>
  <c r="HP30" i="193"/>
  <c r="HQ31" i="193"/>
  <c r="J29" i="193"/>
  <c r="HQ29" i="193" s="1"/>
  <c r="FC32" i="193"/>
  <c r="HP33" i="193"/>
  <c r="E32" i="193"/>
  <c r="BM32" i="193"/>
  <c r="FQ34" i="193"/>
  <c r="FR35" i="193"/>
  <c r="J35" i="193"/>
  <c r="FQ37" i="193"/>
  <c r="HR37" i="193" s="1"/>
  <c r="GD35" i="193"/>
  <c r="DC38" i="193"/>
  <c r="FS44" i="193"/>
  <c r="D46" i="193"/>
  <c r="E44" i="193"/>
  <c r="HP44" i="193" s="1"/>
  <c r="HS46" i="193"/>
  <c r="HI47" i="193"/>
  <c r="DB47" i="193"/>
  <c r="DC50" i="193"/>
  <c r="J59" i="193"/>
  <c r="D61" i="193"/>
  <c r="BL14" i="193"/>
  <c r="HP34" i="193"/>
  <c r="DC35" i="193"/>
  <c r="HI38" i="193"/>
  <c r="DK38" i="193"/>
  <c r="HP39" i="193"/>
  <c r="DK41" i="193"/>
  <c r="HP42" i="193"/>
  <c r="FR41" i="193"/>
  <c r="J44" i="193"/>
  <c r="HH44" i="193"/>
  <c r="HS44" i="193" s="1"/>
  <c r="FS50" i="193"/>
  <c r="DS50" i="193"/>
  <c r="HH56" i="193"/>
  <c r="DI57" i="193"/>
  <c r="HP22" i="193"/>
  <c r="D22" i="193"/>
  <c r="E20" i="193"/>
  <c r="GN11" i="193"/>
  <c r="GN104" i="193" s="1"/>
  <c r="E14" i="193"/>
  <c r="DJ16" i="193"/>
  <c r="DI16" i="193" s="1"/>
  <c r="HI17" i="193"/>
  <c r="FR20" i="193"/>
  <c r="BL23" i="193"/>
  <c r="BK25" i="193"/>
  <c r="C25" i="193" s="1"/>
  <c r="FD23" i="193"/>
  <c r="DK26" i="193"/>
  <c r="HP27" i="193"/>
  <c r="HQ28" i="193"/>
  <c r="J26" i="193"/>
  <c r="HQ26" i="193" s="1"/>
  <c r="HJ29" i="193"/>
  <c r="HR31" i="193"/>
  <c r="DD32" i="193"/>
  <c r="HI32" i="193"/>
  <c r="DB32" i="193"/>
  <c r="DK35" i="193"/>
  <c r="DW35" i="193"/>
  <c r="BL44" i="193"/>
  <c r="HQ45" i="193"/>
  <c r="E47" i="193"/>
  <c r="HP47" i="193" s="1"/>
  <c r="BL47" i="193"/>
  <c r="DJ49" i="193"/>
  <c r="DK50" i="193"/>
  <c r="HP50" i="193" s="1"/>
  <c r="HP51" i="193"/>
  <c r="BK52" i="193"/>
  <c r="C54" i="193"/>
  <c r="DP53" i="193"/>
  <c r="HQ54" i="193"/>
  <c r="HH53" i="193"/>
  <c r="HS63" i="193"/>
  <c r="HR66" i="193"/>
  <c r="HQ68" i="193"/>
  <c r="HQ69" i="193"/>
  <c r="HP72" i="193"/>
  <c r="E71" i="193"/>
  <c r="BL71" i="193"/>
  <c r="HP76" i="193"/>
  <c r="D76" i="193"/>
  <c r="HS87" i="193"/>
  <c r="AD56" i="193"/>
  <c r="DC59" i="193"/>
  <c r="HQ61" i="193"/>
  <c r="DJ70" i="193"/>
  <c r="DJ68" i="193" s="1"/>
  <c r="HP70" i="193"/>
  <c r="HQ75" i="193"/>
  <c r="J74" i="193"/>
  <c r="HQ74" i="193" s="1"/>
  <c r="HS75" i="193"/>
  <c r="HH74" i="193"/>
  <c r="DK80" i="193"/>
  <c r="HP81" i="193"/>
  <c r="E80" i="193"/>
  <c r="J83" i="193"/>
  <c r="HQ85" i="193"/>
  <c r="HI14" i="193"/>
  <c r="DK17" i="193"/>
  <c r="BL20" i="193"/>
  <c r="HI20" i="193"/>
  <c r="DC23" i="193"/>
  <c r="E26" i="193"/>
  <c r="FR26" i="193"/>
  <c r="E29" i="193"/>
  <c r="FR29" i="193"/>
  <c r="HQ42" i="193"/>
  <c r="HP45" i="193"/>
  <c r="HQ51" i="193"/>
  <c r="DK53" i="193"/>
  <c r="HP53" i="193" s="1"/>
  <c r="FS53" i="193"/>
  <c r="HS55" i="193"/>
  <c r="HP55" i="193"/>
  <c r="HI56" i="193"/>
  <c r="FR62" i="193"/>
  <c r="J65" i="193"/>
  <c r="HQ65" i="193" s="1"/>
  <c r="HH65" i="193"/>
  <c r="DK65" i="193"/>
  <c r="HP65" i="193" s="1"/>
  <c r="HP66" i="193"/>
  <c r="DP71" i="193"/>
  <c r="HI71" i="193"/>
  <c r="DB71" i="193"/>
  <c r="E74" i="193"/>
  <c r="HR76" i="193"/>
  <c r="J80" i="193"/>
  <c r="HP82" i="193"/>
  <c r="HQ84" i="193"/>
  <c r="DP83" i="193"/>
  <c r="FR92" i="193"/>
  <c r="J98" i="193"/>
  <c r="HQ98" i="193" s="1"/>
  <c r="BL56" i="193"/>
  <c r="HQ57" i="193"/>
  <c r="BL59" i="193"/>
  <c r="DK59" i="193"/>
  <c r="J62" i="193"/>
  <c r="HQ62" i="193" s="1"/>
  <c r="HP64" i="193"/>
  <c r="D64" i="193"/>
  <c r="D67" i="193"/>
  <c r="BK68" i="193"/>
  <c r="DC68" i="193"/>
  <c r="FQ71" i="193"/>
  <c r="FR74" i="193"/>
  <c r="J77" i="193"/>
  <c r="DK77" i="193"/>
  <c r="HP77" i="193" s="1"/>
  <c r="HP78" i="193"/>
  <c r="BK80" i="193"/>
  <c r="HI80" i="193"/>
  <c r="EG80" i="193"/>
  <c r="DJ82" i="193"/>
  <c r="HS82" i="193"/>
  <c r="DB84" i="193"/>
  <c r="DC83" i="193"/>
  <c r="HR82" i="193"/>
  <c r="HQ87" i="193"/>
  <c r="DP86" i="193"/>
  <c r="FQ90" i="193"/>
  <c r="FQ12" i="193" s="1"/>
  <c r="FS89" i="193"/>
  <c r="HP91" i="193"/>
  <c r="DJ91" i="193"/>
  <c r="BM92" i="193"/>
  <c r="DC95" i="193"/>
  <c r="DB95" i="193"/>
  <c r="HJ95" i="193"/>
  <c r="FR98" i="193"/>
  <c r="BL62" i="193"/>
  <c r="HI62" i="193"/>
  <c r="FR65" i="193"/>
  <c r="HP68" i="193"/>
  <c r="DC71" i="193"/>
  <c r="BL74" i="193"/>
  <c r="HI74" i="193"/>
  <c r="FR77" i="193"/>
  <c r="FS83" i="193"/>
  <c r="HH85" i="193"/>
  <c r="HS85" i="193" s="1"/>
  <c r="FR86" i="193"/>
  <c r="BL86" i="193"/>
  <c r="FQ86" i="193"/>
  <c r="HJ86" i="193"/>
  <c r="E86" i="193"/>
  <c r="HP86" i="193" s="1"/>
  <c r="BL89" i="193"/>
  <c r="DK89" i="193"/>
  <c r="HQ92" i="193"/>
  <c r="HP93" i="193"/>
  <c r="DK92" i="193"/>
  <c r="DK83" i="193"/>
  <c r="HH84" i="193"/>
  <c r="HP84" i="193"/>
  <c r="D85" i="193"/>
  <c r="J86" i="193"/>
  <c r="AV86" i="193"/>
  <c r="HQ90" i="193"/>
  <c r="DP89" i="193"/>
  <c r="DC89" i="193"/>
  <c r="HJ89" i="193"/>
  <c r="DJ95" i="193"/>
  <c r="D97" i="193"/>
  <c r="E95" i="193"/>
  <c r="HS97" i="193"/>
  <c r="HI95" i="193"/>
  <c r="DK98" i="193"/>
  <c r="DJ90" i="193"/>
  <c r="HI92" i="193"/>
  <c r="BM95" i="193"/>
  <c r="HJ98" i="193"/>
  <c r="FQ91" i="193"/>
  <c r="HQ93" i="193"/>
  <c r="HJ92" i="193"/>
  <c r="D94" i="193"/>
  <c r="D92" i="193" s="1"/>
  <c r="E92" i="193"/>
  <c r="J95" i="193"/>
  <c r="FR95" i="193"/>
  <c r="HP97" i="193"/>
  <c r="HI98" i="193"/>
  <c r="EJ109" i="193"/>
  <c r="DI130" i="196"/>
  <c r="DI129" i="196"/>
  <c r="HQ47" i="193" l="1"/>
  <c r="C46" i="193"/>
  <c r="HR46" i="193"/>
  <c r="BK13" i="193"/>
  <c r="DJ12" i="193"/>
  <c r="HP74" i="193"/>
  <c r="HP71" i="193"/>
  <c r="HR91" i="193"/>
  <c r="FQ13" i="193"/>
  <c r="HQ38" i="193"/>
  <c r="BK95" i="193"/>
  <c r="HH89" i="193"/>
  <c r="DJ62" i="193"/>
  <c r="D53" i="193"/>
  <c r="BK20" i="193"/>
  <c r="D40" i="193"/>
  <c r="D38" i="193" s="1"/>
  <c r="HQ41" i="193"/>
  <c r="BK92" i="193"/>
  <c r="HP17" i="193"/>
  <c r="HS25" i="193"/>
  <c r="DI22" i="193"/>
  <c r="HQ71" i="193"/>
  <c r="D90" i="193"/>
  <c r="D12" i="193" s="1"/>
  <c r="DJ58" i="193"/>
  <c r="DI58" i="193" s="1"/>
  <c r="DI56" i="193" s="1"/>
  <c r="DP56" i="193"/>
  <c r="HQ56" i="193" s="1"/>
  <c r="HN11" i="193"/>
  <c r="DJ111" i="193" s="1"/>
  <c r="HR88" i="193"/>
  <c r="HQ77" i="193"/>
  <c r="HQ59" i="193"/>
  <c r="FL11" i="193"/>
  <c r="FL104" i="193" s="1"/>
  <c r="FK105" i="193" s="1"/>
  <c r="HQ35" i="193"/>
  <c r="DJ37" i="193"/>
  <c r="DI37" i="193" s="1"/>
  <c r="D34" i="193"/>
  <c r="D32" i="193" s="1"/>
  <c r="J32" i="193"/>
  <c r="HQ32" i="193" s="1"/>
  <c r="DB77" i="193"/>
  <c r="DB92" i="193"/>
  <c r="DB14" i="193"/>
  <c r="DB56" i="193"/>
  <c r="BK89" i="193"/>
  <c r="HH77" i="193"/>
  <c r="HR60" i="193"/>
  <c r="C96" i="193"/>
  <c r="BM86" i="193"/>
  <c r="HS64" i="193"/>
  <c r="C28" i="193"/>
  <c r="HS78" i="193"/>
  <c r="DJ34" i="193"/>
  <c r="DI34" i="193" s="1"/>
  <c r="DP11" i="193"/>
  <c r="BK59" i="193"/>
  <c r="HR59" i="193" s="1"/>
  <c r="E89" i="193"/>
  <c r="HP89" i="193" s="1"/>
  <c r="D26" i="193"/>
  <c r="HP90" i="193"/>
  <c r="HP20" i="193"/>
  <c r="DI61" i="193"/>
  <c r="HH12" i="193"/>
  <c r="C22" i="193"/>
  <c r="C20" i="193" s="1"/>
  <c r="DI49" i="193"/>
  <c r="HH13" i="193"/>
  <c r="HQ16" i="193"/>
  <c r="DB17" i="193"/>
  <c r="J14" i="193"/>
  <c r="HQ14" i="193" s="1"/>
  <c r="BK53" i="193"/>
  <c r="BK62" i="193"/>
  <c r="BK83" i="193"/>
  <c r="HS43" i="193"/>
  <c r="HR49" i="193"/>
  <c r="HP95" i="193"/>
  <c r="HS54" i="193"/>
  <c r="FQ47" i="193"/>
  <c r="HS69" i="193"/>
  <c r="DI55" i="193"/>
  <c r="DI53" i="193" s="1"/>
  <c r="BK35" i="193"/>
  <c r="EH105" i="193"/>
  <c r="HQ83" i="193"/>
  <c r="HR73" i="193"/>
  <c r="DI45" i="193"/>
  <c r="DI67" i="193"/>
  <c r="C60" i="193"/>
  <c r="HQ44" i="193"/>
  <c r="DJ74" i="193"/>
  <c r="HH50" i="193"/>
  <c r="BK17" i="193"/>
  <c r="C78" i="193"/>
  <c r="DI73" i="193"/>
  <c r="HS67" i="193"/>
  <c r="EI110" i="193"/>
  <c r="C64" i="193"/>
  <c r="HS65" i="193"/>
  <c r="DJ46" i="193"/>
  <c r="DI46" i="193" s="1"/>
  <c r="DI44" i="193" s="1"/>
  <c r="DI43" i="193"/>
  <c r="HH38" i="193"/>
  <c r="HS38" i="193" s="1"/>
  <c r="DJ20" i="193"/>
  <c r="HP59" i="193"/>
  <c r="C69" i="193"/>
  <c r="D59" i="193"/>
  <c r="HQ40" i="193"/>
  <c r="C61" i="193"/>
  <c r="HQ43" i="193"/>
  <c r="HQ46" i="193"/>
  <c r="HH23" i="193"/>
  <c r="FQ80" i="193"/>
  <c r="HR80" i="193" s="1"/>
  <c r="HR67" i="193"/>
  <c r="HS66" i="193"/>
  <c r="C66" i="193"/>
  <c r="HS45" i="193"/>
  <c r="HH41" i="193"/>
  <c r="BK14" i="193"/>
  <c r="HR18" i="193"/>
  <c r="DI88" i="193"/>
  <c r="DB20" i="193"/>
  <c r="D77" i="193"/>
  <c r="DI75" i="193"/>
  <c r="BK71" i="193"/>
  <c r="HR71" i="193" s="1"/>
  <c r="HR64" i="193"/>
  <c r="D43" i="193"/>
  <c r="C43" i="193" s="1"/>
  <c r="HP35" i="193"/>
  <c r="HP41" i="193"/>
  <c r="DI36" i="193"/>
  <c r="HP32" i="193"/>
  <c r="HS14" i="193"/>
  <c r="FQ83" i="193"/>
  <c r="HS22" i="193"/>
  <c r="HS76" i="193"/>
  <c r="C75" i="193"/>
  <c r="FN110" i="193"/>
  <c r="DI97" i="193"/>
  <c r="DI76" i="193"/>
  <c r="HS16" i="193"/>
  <c r="HS18" i="193"/>
  <c r="HP92" i="193"/>
  <c r="HQ86" i="193"/>
  <c r="HP83" i="193"/>
  <c r="HR85" i="193"/>
  <c r="C82" i="193"/>
  <c r="HR79" i="193"/>
  <c r="DI63" i="193"/>
  <c r="DI64" i="193"/>
  <c r="HH62" i="193"/>
  <c r="HS62" i="193" s="1"/>
  <c r="HH59" i="193"/>
  <c r="HS59" i="193" s="1"/>
  <c r="HS56" i="193"/>
  <c r="D56" i="193"/>
  <c r="HR58" i="193"/>
  <c r="DJ47" i="193"/>
  <c r="DQ104" i="193"/>
  <c r="DQ105" i="193" s="1"/>
  <c r="DI40" i="193"/>
  <c r="C39" i="193"/>
  <c r="C36" i="193"/>
  <c r="DN104" i="193"/>
  <c r="DI24" i="193"/>
  <c r="EK110" i="193"/>
  <c r="HI11" i="193"/>
  <c r="HI104" i="193" s="1"/>
  <c r="EJ110" i="193"/>
  <c r="FR11" i="193"/>
  <c r="FR104" i="193" s="1"/>
  <c r="EJ105" i="193"/>
  <c r="DR104" i="193"/>
  <c r="DR105" i="193" s="1"/>
  <c r="DR110" i="193"/>
  <c r="FM110" i="193"/>
  <c r="C67" i="193"/>
  <c r="BK74" i="193"/>
  <c r="HS60" i="193"/>
  <c r="FQ77" i="193"/>
  <c r="HR77" i="193" s="1"/>
  <c r="HS86" i="193"/>
  <c r="C52" i="193"/>
  <c r="FQ56" i="193"/>
  <c r="C93" i="193"/>
  <c r="HS88" i="193"/>
  <c r="C79" i="193"/>
  <c r="HR61" i="193"/>
  <c r="BK65" i="193"/>
  <c r="HR65" i="193" s="1"/>
  <c r="HR54" i="193"/>
  <c r="FQ53" i="193"/>
  <c r="HS73" i="193"/>
  <c r="HQ95" i="193"/>
  <c r="D88" i="193"/>
  <c r="C88" i="193" s="1"/>
  <c r="DI70" i="193"/>
  <c r="C76" i="193"/>
  <c r="HQ53" i="193"/>
  <c r="HR48" i="193"/>
  <c r="HP38" i="193"/>
  <c r="HH17" i="193"/>
  <c r="BK38" i="193"/>
  <c r="DI79" i="193"/>
  <c r="HR72" i="193"/>
  <c r="HS74" i="193"/>
  <c r="HP26" i="193"/>
  <c r="EM105" i="193"/>
  <c r="HS39" i="193"/>
  <c r="EL110" i="193"/>
  <c r="DL104" i="193"/>
  <c r="EH110" i="193"/>
  <c r="FJ110" i="193"/>
  <c r="EX110" i="193"/>
  <c r="HO75" i="193"/>
  <c r="DI82" i="193"/>
  <c r="DJ80" i="193"/>
  <c r="DI90" i="193"/>
  <c r="DJ89" i="193"/>
  <c r="DJ98" i="193"/>
  <c r="C85" i="193"/>
  <c r="D83" i="193"/>
  <c r="BK86" i="193"/>
  <c r="HR86" i="193" s="1"/>
  <c r="HR87" i="193"/>
  <c r="HR97" i="193"/>
  <c r="DI91" i="193"/>
  <c r="HS81" i="193"/>
  <c r="HH80" i="193"/>
  <c r="HS80" i="193" s="1"/>
  <c r="DI81" i="193"/>
  <c r="HS70" i="193"/>
  <c r="C70" i="193"/>
  <c r="BK56" i="193"/>
  <c r="C87" i="193"/>
  <c r="HS72" i="193"/>
  <c r="HH71" i="193"/>
  <c r="HS71" i="193" s="1"/>
  <c r="DI72" i="193"/>
  <c r="D65" i="193"/>
  <c r="HP80" i="193"/>
  <c r="C72" i="193"/>
  <c r="D71" i="193"/>
  <c r="HR52" i="193"/>
  <c r="DI51" i="193"/>
  <c r="HS28" i="193"/>
  <c r="HH26" i="193"/>
  <c r="FQ20" i="193"/>
  <c r="HR20" i="193" s="1"/>
  <c r="HR21" i="193"/>
  <c r="EW110" i="193"/>
  <c r="DQ110" i="193"/>
  <c r="DI39" i="193"/>
  <c r="DJ38" i="193"/>
  <c r="DB26" i="193"/>
  <c r="C27" i="193"/>
  <c r="HS27" i="193"/>
  <c r="DP23" i="193"/>
  <c r="C58" i="193"/>
  <c r="C49" i="193"/>
  <c r="HR19" i="193"/>
  <c r="FQ17" i="193"/>
  <c r="C31" i="193"/>
  <c r="FS11" i="193"/>
  <c r="FS104" i="193" s="1"/>
  <c r="HH92" i="193"/>
  <c r="HS93" i="193"/>
  <c r="HS94" i="193"/>
  <c r="DI94" i="193"/>
  <c r="HH95" i="193"/>
  <c r="HS95" i="193" s="1"/>
  <c r="HS96" i="193"/>
  <c r="HQ82" i="193"/>
  <c r="DP80" i="193"/>
  <c r="HQ80" i="193" s="1"/>
  <c r="DI78" i="193"/>
  <c r="DJ77" i="193"/>
  <c r="FQ74" i="193"/>
  <c r="HR75" i="193"/>
  <c r="D98" i="193"/>
  <c r="C98" i="193"/>
  <c r="DB68" i="193"/>
  <c r="HS68" i="193" s="1"/>
  <c r="HR81" i="193"/>
  <c r="HS33" i="193"/>
  <c r="HH32" i="193"/>
  <c r="HS32" i="193" s="1"/>
  <c r="DI33" i="193"/>
  <c r="DI27" i="193"/>
  <c r="DJ26" i="193"/>
  <c r="HO54" i="193"/>
  <c r="DI42" i="193"/>
  <c r="DJ41" i="193"/>
  <c r="DI28" i="193"/>
  <c r="DB50" i="193"/>
  <c r="HS51" i="193"/>
  <c r="C51" i="193"/>
  <c r="HS48" i="193"/>
  <c r="HH47" i="193"/>
  <c r="HS47" i="193" s="1"/>
  <c r="DI48" i="193"/>
  <c r="C33" i="193"/>
  <c r="HS31" i="193"/>
  <c r="HH29" i="193"/>
  <c r="HR25" i="193"/>
  <c r="DB23" i="193"/>
  <c r="DI15" i="193"/>
  <c r="DJ14" i="193"/>
  <c r="HP13" i="193"/>
  <c r="DK11" i="193"/>
  <c r="FK110" i="193"/>
  <c r="HJ11" i="193"/>
  <c r="HJ104" i="193" s="1"/>
  <c r="EQ105" i="193" s="1"/>
  <c r="FO110" i="193"/>
  <c r="DJ56" i="193"/>
  <c r="D37" i="193"/>
  <c r="HS34" i="193"/>
  <c r="DB53" i="193"/>
  <c r="HS53" i="193" s="1"/>
  <c r="DI31" i="193"/>
  <c r="C18" i="193"/>
  <c r="DI21" i="193"/>
  <c r="HH98" i="193"/>
  <c r="C97" i="193"/>
  <c r="DB89" i="193"/>
  <c r="D95" i="193"/>
  <c r="HH83" i="193"/>
  <c r="HS84" i="193"/>
  <c r="DI93" i="193"/>
  <c r="DJ92" i="193"/>
  <c r="FQ98" i="193"/>
  <c r="HR98" i="193" s="1"/>
  <c r="HR70" i="193"/>
  <c r="HR68" i="193"/>
  <c r="DI69" i="193"/>
  <c r="D62" i="193"/>
  <c r="C63" i="193"/>
  <c r="DJ59" i="193"/>
  <c r="DI60" i="193"/>
  <c r="FQ62" i="193"/>
  <c r="HR62" i="193" s="1"/>
  <c r="HR63" i="193"/>
  <c r="HR94" i="193"/>
  <c r="C81" i="193"/>
  <c r="D80" i="193"/>
  <c r="C73" i="193"/>
  <c r="D74" i="193"/>
  <c r="HR57" i="193"/>
  <c r="C55" i="193"/>
  <c r="HR30" i="193"/>
  <c r="FQ29" i="193"/>
  <c r="HR29" i="193" s="1"/>
  <c r="BK23" i="193"/>
  <c r="HR23" i="193" s="1"/>
  <c r="DI18" i="193"/>
  <c r="DJ17" i="193"/>
  <c r="C16" i="193"/>
  <c r="HR24" i="193"/>
  <c r="EG50" i="193"/>
  <c r="BK50" i="193"/>
  <c r="C45" i="193"/>
  <c r="C44" i="193" s="1"/>
  <c r="D44" i="193"/>
  <c r="HR43" i="193"/>
  <c r="FQ41" i="193"/>
  <c r="HR41" i="193" s="1"/>
  <c r="HQ37" i="193"/>
  <c r="BK47" i="193"/>
  <c r="HR47" i="193" s="1"/>
  <c r="HR40" i="193"/>
  <c r="FQ38" i="193"/>
  <c r="FQ35" i="193"/>
  <c r="HR36" i="193"/>
  <c r="HP29" i="193"/>
  <c r="D25" i="193"/>
  <c r="J23" i="193"/>
  <c r="HH20" i="193"/>
  <c r="HS21" i="193"/>
  <c r="D14" i="193"/>
  <c r="C15" i="193"/>
  <c r="FQ44" i="193"/>
  <c r="HR44" i="193" s="1"/>
  <c r="HR45" i="193"/>
  <c r="DB41" i="193"/>
  <c r="HS42" i="193"/>
  <c r="C42" i="193"/>
  <c r="HS36" i="193"/>
  <c r="HH35" i="193"/>
  <c r="HS35" i="193" s="1"/>
  <c r="BK34" i="193"/>
  <c r="HO22" i="193"/>
  <c r="FQ14" i="193"/>
  <c r="HR15" i="193"/>
  <c r="HP12" i="193"/>
  <c r="HQ34" i="193"/>
  <c r="DI19" i="193"/>
  <c r="D91" i="193"/>
  <c r="J89" i="193"/>
  <c r="HQ89" i="193" s="1"/>
  <c r="HQ91" i="193"/>
  <c r="FQ95" i="193"/>
  <c r="HR95" i="193" s="1"/>
  <c r="HR96" i="193"/>
  <c r="C94" i="193"/>
  <c r="HP98" i="193"/>
  <c r="DI96" i="193"/>
  <c r="HS91" i="193"/>
  <c r="DI87" i="193"/>
  <c r="DJ86" i="193"/>
  <c r="FQ89" i="193"/>
  <c r="HR90" i="193"/>
  <c r="DB83" i="193"/>
  <c r="C84" i="193"/>
  <c r="FQ92" i="193"/>
  <c r="HR92" i="193" s="1"/>
  <c r="HR93" i="193"/>
  <c r="DI66" i="193"/>
  <c r="DJ65" i="193"/>
  <c r="HQ88" i="193"/>
  <c r="DI84" i="193"/>
  <c r="DI85" i="193"/>
  <c r="C57" i="193"/>
  <c r="C48" i="193"/>
  <c r="D47" i="193"/>
  <c r="DB29" i="193"/>
  <c r="HS30" i="193"/>
  <c r="C30" i="193"/>
  <c r="HQ25" i="193"/>
  <c r="DJ25" i="193"/>
  <c r="HR16" i="193"/>
  <c r="HR33" i="193"/>
  <c r="HS19" i="193"/>
  <c r="HR51" i="193"/>
  <c r="FQ50" i="193"/>
  <c r="DI30" i="193"/>
  <c r="DJ29" i="193"/>
  <c r="HR27" i="193"/>
  <c r="FQ26" i="193"/>
  <c r="HR26" i="193" s="1"/>
  <c r="HP14" i="193"/>
  <c r="FQ32" i="193"/>
  <c r="HS49" i="193"/>
  <c r="FS35" i="193"/>
  <c r="D20" i="193"/>
  <c r="J17" i="193"/>
  <c r="HQ17" i="193" s="1"/>
  <c r="D19" i="193"/>
  <c r="HQ19" i="193"/>
  <c r="HS24" i="193"/>
  <c r="C24" i="193"/>
  <c r="HQ12" i="193"/>
  <c r="HN34" i="196"/>
  <c r="FJ127" i="196"/>
  <c r="DQ127" i="196"/>
  <c r="DR127" i="196"/>
  <c r="EH127" i="196"/>
  <c r="C62" i="193" l="1"/>
  <c r="HO62" i="193" s="1"/>
  <c r="C40" i="193"/>
  <c r="HS89" i="193"/>
  <c r="HS50" i="193"/>
  <c r="HS77" i="193"/>
  <c r="C41" i="193"/>
  <c r="HR17" i="193"/>
  <c r="HR89" i="193"/>
  <c r="C90" i="193"/>
  <c r="C12" i="193" s="1"/>
  <c r="HR34" i="193"/>
  <c r="BK11" i="193"/>
  <c r="D13" i="193"/>
  <c r="D11" i="193" s="1"/>
  <c r="DJ32" i="193"/>
  <c r="C47" i="193"/>
  <c r="HS23" i="193"/>
  <c r="HO43" i="193"/>
  <c r="DP50" i="193"/>
  <c r="HQ50" i="193" s="1"/>
  <c r="DI74" i="193"/>
  <c r="HO67" i="193"/>
  <c r="DJ35" i="193"/>
  <c r="D41" i="193"/>
  <c r="HO49" i="193"/>
  <c r="HS92" i="193"/>
  <c r="HQ52" i="193"/>
  <c r="HR56" i="193"/>
  <c r="C26" i="193"/>
  <c r="DJ52" i="193"/>
  <c r="DI52" i="193" s="1"/>
  <c r="HO36" i="193"/>
  <c r="HO64" i="193"/>
  <c r="DI62" i="193"/>
  <c r="HR35" i="193"/>
  <c r="HS98" i="193"/>
  <c r="HO24" i="193"/>
  <c r="HR14" i="193"/>
  <c r="C29" i="193"/>
  <c r="HS17" i="193"/>
  <c r="HR53" i="193"/>
  <c r="HR83" i="193"/>
  <c r="DI35" i="193"/>
  <c r="DJ44" i="193"/>
  <c r="HS41" i="193"/>
  <c r="C80" i="193"/>
  <c r="HO61" i="193"/>
  <c r="HS20" i="193"/>
  <c r="C65" i="193"/>
  <c r="HO76" i="193"/>
  <c r="C50" i="193"/>
  <c r="HR74" i="193"/>
  <c r="C59" i="193"/>
  <c r="HO70" i="193"/>
  <c r="D86" i="193"/>
  <c r="HS83" i="193"/>
  <c r="C83" i="193"/>
  <c r="HR50" i="193"/>
  <c r="HO44" i="193"/>
  <c r="HR38" i="193"/>
  <c r="EU110" i="193"/>
  <c r="HS26" i="193"/>
  <c r="EQ110" i="193"/>
  <c r="EM110" i="193"/>
  <c r="HQ13" i="193"/>
  <c r="C56" i="193"/>
  <c r="HO56" i="193" s="1"/>
  <c r="HO58" i="193"/>
  <c r="C74" i="193"/>
  <c r="C95" i="193"/>
  <c r="HO79" i="193"/>
  <c r="C68" i="193"/>
  <c r="HS13" i="193"/>
  <c r="BK32" i="193"/>
  <c r="HR32" i="193" s="1"/>
  <c r="C53" i="193"/>
  <c r="HO53" i="193" s="1"/>
  <c r="C77" i="193"/>
  <c r="DS110" i="193"/>
  <c r="C19" i="193"/>
  <c r="HR12" i="193"/>
  <c r="FQ11" i="193"/>
  <c r="C23" i="193"/>
  <c r="D23" i="193"/>
  <c r="EG11" i="193"/>
  <c r="EG104" i="193" s="1"/>
  <c r="DS105" i="193" s="1"/>
  <c r="DI92" i="193"/>
  <c r="HO93" i="193"/>
  <c r="DI20" i="193"/>
  <c r="HO20" i="193" s="1"/>
  <c r="HO21" i="193"/>
  <c r="C37" i="193"/>
  <c r="D35" i="193"/>
  <c r="EY110" i="193"/>
  <c r="DK104" i="193"/>
  <c r="HP11" i="193"/>
  <c r="HS29" i="193"/>
  <c r="DI77" i="193"/>
  <c r="HO78" i="193"/>
  <c r="HO16" i="193"/>
  <c r="HO51" i="193"/>
  <c r="HO81" i="193"/>
  <c r="DI80" i="193"/>
  <c r="HO88" i="193"/>
  <c r="DI98" i="193"/>
  <c r="HO98" i="193" s="1"/>
  <c r="DI89" i="193"/>
  <c r="HO40" i="193"/>
  <c r="DI95" i="193"/>
  <c r="HO96" i="193"/>
  <c r="HO84" i="193"/>
  <c r="DI83" i="193"/>
  <c r="DI65" i="193"/>
  <c r="HO66" i="193"/>
  <c r="C91" i="193"/>
  <c r="HO91" i="193" s="1"/>
  <c r="D89" i="193"/>
  <c r="HO69" i="193"/>
  <c r="DI68" i="193"/>
  <c r="EC110" i="193"/>
  <c r="HO48" i="193"/>
  <c r="DI47" i="193"/>
  <c r="HO28" i="193"/>
  <c r="DI26" i="193"/>
  <c r="HO27" i="193"/>
  <c r="HO94" i="193"/>
  <c r="HO45" i="193"/>
  <c r="DI38" i="193"/>
  <c r="HO39" i="193"/>
  <c r="HO57" i="193"/>
  <c r="C86" i="193"/>
  <c r="HO97" i="193"/>
  <c r="HS12" i="193"/>
  <c r="HO82" i="193"/>
  <c r="DP104" i="193"/>
  <c r="HQ11" i="193"/>
  <c r="DI29" i="193"/>
  <c r="HO30" i="193"/>
  <c r="DI25" i="193"/>
  <c r="DJ23" i="193"/>
  <c r="HO87" i="193"/>
  <c r="DI86" i="193"/>
  <c r="C38" i="193"/>
  <c r="D17" i="193"/>
  <c r="HO31" i="193"/>
  <c r="HO33" i="193"/>
  <c r="DI32" i="193"/>
  <c r="DI71" i="193"/>
  <c r="HO72" i="193"/>
  <c r="C34" i="193"/>
  <c r="C32" i="193" s="1"/>
  <c r="HH11" i="193"/>
  <c r="HO85" i="193"/>
  <c r="HO46" i="193"/>
  <c r="C92" i="193"/>
  <c r="C14" i="193"/>
  <c r="HO18" i="193"/>
  <c r="DI17" i="193"/>
  <c r="HO73" i="193"/>
  <c r="HO60" i="193"/>
  <c r="DI59" i="193"/>
  <c r="DI14" i="193"/>
  <c r="HO15" i="193"/>
  <c r="HO55" i="193"/>
  <c r="DI41" i="193"/>
  <c r="HO42" i="193"/>
  <c r="HO63" i="193"/>
  <c r="HQ23" i="193"/>
  <c r="C71" i="193"/>
  <c r="EY127" i="196"/>
  <c r="DS37" i="196"/>
  <c r="AW112" i="196"/>
  <c r="HN91" i="196"/>
  <c r="HN88" i="196"/>
  <c r="AY88" i="196"/>
  <c r="AZ91" i="196"/>
  <c r="HO41" i="193" l="1"/>
  <c r="HO90" i="193"/>
  <c r="HO47" i="193"/>
  <c r="HO59" i="193"/>
  <c r="C13" i="193"/>
  <c r="C11" i="193" s="1"/>
  <c r="DI13" i="193"/>
  <c r="DJ13" i="193"/>
  <c r="DJ11" i="193" s="1"/>
  <c r="DJ104" i="193" s="1"/>
  <c r="HO26" i="193"/>
  <c r="HO68" i="193"/>
  <c r="HO74" i="193"/>
  <c r="DI50" i="193"/>
  <c r="HO50" i="193" s="1"/>
  <c r="HO52" i="193"/>
  <c r="DJ50" i="193"/>
  <c r="HO29" i="193"/>
  <c r="HO86" i="193"/>
  <c r="HO83" i="193"/>
  <c r="HO19" i="193"/>
  <c r="HO65" i="193"/>
  <c r="HO95" i="193"/>
  <c r="HO80" i="193"/>
  <c r="HR11" i="193"/>
  <c r="HR13" i="193"/>
  <c r="C17" i="193"/>
  <c r="HO17" i="193" s="1"/>
  <c r="HO38" i="193"/>
  <c r="HO77" i="193"/>
  <c r="HO14" i="193"/>
  <c r="HO12" i="193"/>
  <c r="HH104" i="193"/>
  <c r="HS11" i="193"/>
  <c r="HO25" i="193"/>
  <c r="DI23" i="193"/>
  <c r="HO23" i="193" s="1"/>
  <c r="C35" i="193"/>
  <c r="HO35" i="193" s="1"/>
  <c r="HO37" i="193"/>
  <c r="FQ104" i="193"/>
  <c r="HO34" i="193"/>
  <c r="C89" i="193"/>
  <c r="HO89" i="193" s="1"/>
  <c r="HO71" i="193"/>
  <c r="HO32" i="193"/>
  <c r="HO92" i="193"/>
  <c r="GD37" i="196"/>
  <c r="BX37" i="196"/>
  <c r="M37" i="196"/>
  <c r="C113" i="193" l="1"/>
  <c r="DI11" i="193"/>
  <c r="HO11" i="193" s="1"/>
  <c r="DI105" i="193"/>
  <c r="HO13" i="193"/>
  <c r="AZ12" i="196"/>
  <c r="AZ13" i="196"/>
  <c r="AZ14" i="196"/>
  <c r="AZ17" i="196"/>
  <c r="AZ20" i="196"/>
  <c r="AZ23" i="196"/>
  <c r="AZ26" i="196"/>
  <c r="AZ29" i="196"/>
  <c r="AZ32" i="196"/>
  <c r="AZ35" i="196"/>
  <c r="AZ38" i="196"/>
  <c r="AZ41" i="196"/>
  <c r="AZ44" i="196"/>
  <c r="AZ47" i="196"/>
  <c r="AZ50" i="196"/>
  <c r="AZ53" i="196"/>
  <c r="AZ56" i="196"/>
  <c r="AZ59" i="196"/>
  <c r="AZ62" i="196"/>
  <c r="AZ65" i="196"/>
  <c r="AZ68" i="196"/>
  <c r="AZ71" i="196"/>
  <c r="AZ74" i="196"/>
  <c r="AZ77" i="196"/>
  <c r="AZ80" i="196"/>
  <c r="AZ83" i="196"/>
  <c r="AZ86" i="196"/>
  <c r="AZ89" i="196"/>
  <c r="AZ92" i="196"/>
  <c r="AZ95" i="196"/>
  <c r="AZ98" i="196"/>
  <c r="AZ101" i="196"/>
  <c r="AZ104" i="196"/>
  <c r="AZ107" i="196"/>
  <c r="AZ110" i="196"/>
  <c r="FF12" i="196"/>
  <c r="FF13" i="196"/>
  <c r="FF14" i="196"/>
  <c r="FF17" i="196"/>
  <c r="FF20" i="196"/>
  <c r="FF23" i="196"/>
  <c r="FF26" i="196"/>
  <c r="FF29" i="196"/>
  <c r="FF32" i="196"/>
  <c r="FF35" i="196"/>
  <c r="FF38" i="196"/>
  <c r="FF41" i="196"/>
  <c r="FF44" i="196"/>
  <c r="FF47" i="196"/>
  <c r="FF50" i="196"/>
  <c r="FF53" i="196"/>
  <c r="FF56" i="196"/>
  <c r="FF59" i="196"/>
  <c r="FF62" i="196"/>
  <c r="FF65" i="196"/>
  <c r="FF68" i="196"/>
  <c r="FF71" i="196"/>
  <c r="FF74" i="196"/>
  <c r="FF77" i="196"/>
  <c r="FF80" i="196"/>
  <c r="FF83" i="196"/>
  <c r="FF86" i="196"/>
  <c r="FF89" i="196"/>
  <c r="FF92" i="196"/>
  <c r="FF95" i="196"/>
  <c r="FF98" i="196"/>
  <c r="FF101" i="196"/>
  <c r="FF104" i="196"/>
  <c r="FF107" i="196"/>
  <c r="FF110" i="196"/>
  <c r="FF113" i="196"/>
  <c r="BJ112" i="196"/>
  <c r="FP115" i="196"/>
  <c r="FK115" i="196"/>
  <c r="FK127" i="196" s="1"/>
  <c r="EJ115" i="196"/>
  <c r="AF112" i="196"/>
  <c r="AE112" i="196"/>
  <c r="AD112" i="196"/>
  <c r="BE112" i="196"/>
  <c r="AV112" i="196"/>
  <c r="DI104" i="193" l="1"/>
  <c r="FF117" i="196"/>
  <c r="FF118" i="196"/>
  <c r="FF116" i="196" s="1"/>
  <c r="AZ11" i="196"/>
  <c r="FF11" i="196"/>
  <c r="FF122" i="196" s="1"/>
  <c r="DN114" i="196" l="1"/>
  <c r="H111" i="196"/>
  <c r="BH109" i="196"/>
  <c r="BH107" i="196" s="1"/>
  <c r="BJ107" i="196"/>
  <c r="AW109" i="196"/>
  <c r="AQ109" i="196"/>
  <c r="AV109" i="196"/>
  <c r="BG109" i="196" l="1"/>
  <c r="HN111" i="196"/>
  <c r="HN112" i="196"/>
  <c r="BJ110" i="196" l="1"/>
  <c r="FP127" i="196"/>
  <c r="FO127" i="196"/>
  <c r="FN127" i="196"/>
  <c r="FM127" i="196"/>
  <c r="FL127" i="196"/>
  <c r="EX127" i="196"/>
  <c r="EW127" i="196"/>
  <c r="EU127" i="196"/>
  <c r="EM127" i="196"/>
  <c r="EL127" i="196"/>
  <c r="EK127" i="196"/>
  <c r="EJ127" i="196"/>
  <c r="EI127" i="196"/>
  <c r="HJ115" i="196"/>
  <c r="HI115" i="196"/>
  <c r="GO115" i="196"/>
  <c r="GO113" i="196" s="1"/>
  <c r="GJ115" i="196"/>
  <c r="GJ113" i="196" s="1"/>
  <c r="GD115" i="196"/>
  <c r="GC115" i="196"/>
  <c r="GC113" i="196" s="1"/>
  <c r="FR115" i="196"/>
  <c r="EQ115" i="196"/>
  <c r="EQ127" i="196" s="1"/>
  <c r="EE115" i="196"/>
  <c r="DT115" i="196"/>
  <c r="DT113" i="196" s="1"/>
  <c r="DS115" i="196"/>
  <c r="DK115" i="196"/>
  <c r="HJ114" i="196"/>
  <c r="HI114" i="196"/>
  <c r="HA114" i="196"/>
  <c r="FS114" i="196"/>
  <c r="DP114" i="196"/>
  <c r="DK114" i="196"/>
  <c r="HM113" i="196"/>
  <c r="HL113" i="196"/>
  <c r="HK113" i="196"/>
  <c r="HG113" i="196"/>
  <c r="HF113" i="196"/>
  <c r="HE113" i="196"/>
  <c r="HD113" i="196"/>
  <c r="HC113" i="196"/>
  <c r="HB113" i="196"/>
  <c r="GZ113" i="196"/>
  <c r="GY113" i="196"/>
  <c r="GX113" i="196"/>
  <c r="GW113" i="196"/>
  <c r="GV113" i="196"/>
  <c r="GU113" i="196"/>
  <c r="GT113" i="196"/>
  <c r="GS113" i="196"/>
  <c r="GR113" i="196"/>
  <c r="GQ113" i="196"/>
  <c r="GP113" i="196"/>
  <c r="GN113" i="196"/>
  <c r="GM113" i="196"/>
  <c r="GL113" i="196"/>
  <c r="GK113" i="196"/>
  <c r="GI113" i="196"/>
  <c r="GH113" i="196"/>
  <c r="GG113" i="196"/>
  <c r="GF113" i="196"/>
  <c r="GE113" i="196"/>
  <c r="GB113" i="196"/>
  <c r="GA113" i="196"/>
  <c r="FZ113" i="196"/>
  <c r="FY113" i="196"/>
  <c r="FX113" i="196"/>
  <c r="FW113" i="196"/>
  <c r="FV113" i="196"/>
  <c r="FU113" i="196"/>
  <c r="FT113" i="196"/>
  <c r="FP113" i="196"/>
  <c r="FO113" i="196"/>
  <c r="FN113" i="196"/>
  <c r="FM113" i="196"/>
  <c r="FL113" i="196"/>
  <c r="FJ113" i="196"/>
  <c r="FI113" i="196"/>
  <c r="FH113" i="196"/>
  <c r="FG113" i="196"/>
  <c r="FD113" i="196"/>
  <c r="FC113" i="196"/>
  <c r="FB113" i="196"/>
  <c r="FA113" i="196"/>
  <c r="EZ113" i="196"/>
  <c r="EY113" i="196"/>
  <c r="EX113" i="196"/>
  <c r="EW113" i="196"/>
  <c r="EV113" i="196"/>
  <c r="EU113" i="196"/>
  <c r="ET113" i="196"/>
  <c r="ES113" i="196"/>
  <c r="ER113" i="196"/>
  <c r="EP113" i="196"/>
  <c r="EO113" i="196"/>
  <c r="EN113" i="196"/>
  <c r="EM113" i="196"/>
  <c r="EL113" i="196"/>
  <c r="EK113" i="196"/>
  <c r="EJ113" i="196"/>
  <c r="EI113" i="196"/>
  <c r="EH113" i="196"/>
  <c r="EG113" i="196"/>
  <c r="EF113" i="196"/>
  <c r="ED113" i="196"/>
  <c r="EC113" i="196"/>
  <c r="EB113" i="196"/>
  <c r="EA113" i="196"/>
  <c r="DZ113" i="196"/>
  <c r="DY113" i="196"/>
  <c r="DX113" i="196"/>
  <c r="DW113" i="196"/>
  <c r="DV113" i="196"/>
  <c r="DU113" i="196"/>
  <c r="DR113" i="196"/>
  <c r="DQ113" i="196"/>
  <c r="DO113" i="196"/>
  <c r="DN113" i="196"/>
  <c r="DM113" i="196"/>
  <c r="DL113" i="196"/>
  <c r="HJ112" i="196"/>
  <c r="HI112" i="196"/>
  <c r="FS112" i="196"/>
  <c r="FR112" i="196"/>
  <c r="DP112" i="196"/>
  <c r="DK112" i="196"/>
  <c r="DD112" i="196"/>
  <c r="DC112" i="196"/>
  <c r="BM112" i="196"/>
  <c r="BL112" i="196"/>
  <c r="AV110" i="196"/>
  <c r="AD110" i="196"/>
  <c r="AA112" i="196"/>
  <c r="AA110" i="196" s="1"/>
  <c r="E112" i="196"/>
  <c r="HJ111" i="196"/>
  <c r="HI111" i="196"/>
  <c r="FS111" i="196"/>
  <c r="FR111" i="196"/>
  <c r="DP111" i="196"/>
  <c r="DK111" i="196"/>
  <c r="DD111" i="196"/>
  <c r="DC111" i="196"/>
  <c r="BM111" i="196"/>
  <c r="BL111" i="196"/>
  <c r="J111" i="196"/>
  <c r="E111" i="196"/>
  <c r="HN110" i="196"/>
  <c r="HM110" i="196"/>
  <c r="HL110" i="196"/>
  <c r="HK110" i="196"/>
  <c r="HG110" i="196"/>
  <c r="HF110" i="196"/>
  <c r="HE110" i="196"/>
  <c r="HD110" i="196"/>
  <c r="HC110" i="196"/>
  <c r="HB110" i="196"/>
  <c r="HA110" i="196"/>
  <c r="GZ110" i="196"/>
  <c r="GY110" i="196"/>
  <c r="GX110" i="196"/>
  <c r="GW110" i="196"/>
  <c r="GV110" i="196"/>
  <c r="GU110" i="196"/>
  <c r="GT110" i="196"/>
  <c r="GS110" i="196"/>
  <c r="GR110" i="196"/>
  <c r="GQ110" i="196"/>
  <c r="GP110" i="196"/>
  <c r="GO110" i="196"/>
  <c r="GN110" i="196"/>
  <c r="GM110" i="196"/>
  <c r="GL110" i="196"/>
  <c r="GK110" i="196"/>
  <c r="GJ110" i="196"/>
  <c r="GI110" i="196"/>
  <c r="GH110" i="196"/>
  <c r="GG110" i="196"/>
  <c r="GF110" i="196"/>
  <c r="GE110" i="196"/>
  <c r="GD110" i="196"/>
  <c r="GC110" i="196"/>
  <c r="GB110" i="196"/>
  <c r="GA110" i="196"/>
  <c r="FZ110" i="196"/>
  <c r="FY110" i="196"/>
  <c r="FX110" i="196"/>
  <c r="FW110" i="196"/>
  <c r="FV110" i="196"/>
  <c r="FU110" i="196"/>
  <c r="FT110" i="196"/>
  <c r="FP110" i="196"/>
  <c r="FO110" i="196"/>
  <c r="FN110" i="196"/>
  <c r="FM110" i="196"/>
  <c r="FL110" i="196"/>
  <c r="FK110" i="196"/>
  <c r="FJ110" i="196"/>
  <c r="FI110" i="196"/>
  <c r="FH110" i="196"/>
  <c r="FG110" i="196"/>
  <c r="FE110" i="196"/>
  <c r="FD110" i="196"/>
  <c r="FC110" i="196"/>
  <c r="FB110" i="196"/>
  <c r="FA110" i="196"/>
  <c r="EZ110" i="196"/>
  <c r="EY110" i="196"/>
  <c r="EX110" i="196"/>
  <c r="EW110" i="196"/>
  <c r="EV110" i="196"/>
  <c r="EU110" i="196"/>
  <c r="ET110" i="196"/>
  <c r="ES110" i="196"/>
  <c r="ER110" i="196"/>
  <c r="EQ110" i="196"/>
  <c r="EP110" i="196"/>
  <c r="EO110" i="196"/>
  <c r="EN110" i="196"/>
  <c r="EM110" i="196"/>
  <c r="EL110" i="196"/>
  <c r="EK110" i="196"/>
  <c r="EJ110" i="196"/>
  <c r="EI110" i="196"/>
  <c r="EH110" i="196"/>
  <c r="EG110" i="196"/>
  <c r="EF110" i="196"/>
  <c r="EE110" i="196"/>
  <c r="ED110" i="196"/>
  <c r="EC110" i="196"/>
  <c r="EB110" i="196"/>
  <c r="EA110" i="196"/>
  <c r="DZ110" i="196"/>
  <c r="DY110" i="196"/>
  <c r="DX110" i="196"/>
  <c r="DW110" i="196"/>
  <c r="DV110" i="196"/>
  <c r="DU110" i="196"/>
  <c r="DT110" i="196"/>
  <c r="DS110" i="196"/>
  <c r="DR110" i="196"/>
  <c r="DQ110" i="196"/>
  <c r="DO110" i="196"/>
  <c r="DN110" i="196"/>
  <c r="DM110" i="196"/>
  <c r="DL110" i="196"/>
  <c r="DG110" i="196"/>
  <c r="DF110" i="196"/>
  <c r="DE110" i="196"/>
  <c r="DA110" i="196"/>
  <c r="CZ110" i="196"/>
  <c r="CY110" i="196"/>
  <c r="CX110" i="196"/>
  <c r="CW110" i="196"/>
  <c r="CV110" i="196"/>
  <c r="CU110" i="196"/>
  <c r="CT110" i="196"/>
  <c r="CS110" i="196"/>
  <c r="CR110" i="196"/>
  <c r="CQ110" i="196"/>
  <c r="CP110" i="196"/>
  <c r="CO110" i="196"/>
  <c r="CN110" i="196"/>
  <c r="CM110" i="196"/>
  <c r="CL110" i="196"/>
  <c r="CK110" i="196"/>
  <c r="CJ110" i="196"/>
  <c r="CI110" i="196"/>
  <c r="CH110" i="196"/>
  <c r="CG110" i="196"/>
  <c r="CF110" i="196"/>
  <c r="CE110" i="196"/>
  <c r="CD110" i="196"/>
  <c r="CC110" i="196"/>
  <c r="CB110" i="196"/>
  <c r="CA110" i="196"/>
  <c r="BZ110" i="196"/>
  <c r="BY110" i="196"/>
  <c r="BX110" i="196"/>
  <c r="BW110" i="196"/>
  <c r="BV110" i="196"/>
  <c r="BU110" i="196"/>
  <c r="BT110" i="196"/>
  <c r="BS110" i="196"/>
  <c r="BR110" i="196"/>
  <c r="BQ110" i="196"/>
  <c r="BP110" i="196"/>
  <c r="BO110" i="196"/>
  <c r="BN110" i="196"/>
  <c r="BI110" i="196"/>
  <c r="BH110" i="196"/>
  <c r="BG110" i="196"/>
  <c r="BF110" i="196"/>
  <c r="BE110" i="196"/>
  <c r="BD110" i="196"/>
  <c r="BC110" i="196"/>
  <c r="BB110" i="196"/>
  <c r="BA110" i="196"/>
  <c r="AY110" i="196"/>
  <c r="AX110" i="196"/>
  <c r="AW110" i="196"/>
  <c r="AU110" i="196"/>
  <c r="AT110" i="196"/>
  <c r="AS110" i="196"/>
  <c r="AR110" i="196"/>
  <c r="AQ110" i="196"/>
  <c r="AP110" i="196"/>
  <c r="AO110" i="196"/>
  <c r="AN110" i="196"/>
  <c r="AM110" i="196"/>
  <c r="AL110" i="196"/>
  <c r="AK110" i="196"/>
  <c r="AJ110" i="196"/>
  <c r="AI110" i="196"/>
  <c r="AH110" i="196"/>
  <c r="AG110" i="196"/>
  <c r="AF110" i="196"/>
  <c r="AE110" i="196"/>
  <c r="AC110" i="196"/>
  <c r="AB110" i="196"/>
  <c r="Z110" i="196"/>
  <c r="Y110" i="196"/>
  <c r="X110" i="196"/>
  <c r="W110" i="196"/>
  <c r="V110" i="196"/>
  <c r="U110" i="196"/>
  <c r="T110" i="196"/>
  <c r="S110" i="196"/>
  <c r="R110" i="196"/>
  <c r="Q110" i="196"/>
  <c r="P110" i="196"/>
  <c r="O110" i="196"/>
  <c r="N110" i="196"/>
  <c r="M110" i="196"/>
  <c r="L110" i="196"/>
  <c r="K110" i="196"/>
  <c r="I110" i="196"/>
  <c r="H110" i="196"/>
  <c r="G110" i="196"/>
  <c r="F110" i="196"/>
  <c r="HJ109" i="196"/>
  <c r="HI109" i="196"/>
  <c r="FS109" i="196"/>
  <c r="FR109" i="196"/>
  <c r="DP109" i="196"/>
  <c r="DK109" i="196"/>
  <c r="DD109" i="196"/>
  <c r="DC109" i="196"/>
  <c r="BM109" i="196"/>
  <c r="BL109" i="196"/>
  <c r="J109" i="196"/>
  <c r="E109" i="196"/>
  <c r="HJ108" i="196"/>
  <c r="HI108" i="196"/>
  <c r="FS108" i="196"/>
  <c r="FR108" i="196"/>
  <c r="FR107" i="196" s="1"/>
  <c r="DP108" i="196"/>
  <c r="DP107" i="196" s="1"/>
  <c r="DK108" i="196"/>
  <c r="DD108" i="196"/>
  <c r="DC108" i="196"/>
  <c r="BM108" i="196"/>
  <c r="BM107" i="196" s="1"/>
  <c r="BL108" i="196"/>
  <c r="J108" i="196"/>
  <c r="E108" i="196"/>
  <c r="HN107" i="196"/>
  <c r="DJ130" i="196" s="1"/>
  <c r="HM107" i="196"/>
  <c r="HL107" i="196"/>
  <c r="HK107" i="196"/>
  <c r="HJ107" i="196"/>
  <c r="HG107" i="196"/>
  <c r="HF107" i="196"/>
  <c r="HE107" i="196"/>
  <c r="HD107" i="196"/>
  <c r="HC107" i="196"/>
  <c r="HB107" i="196"/>
  <c r="HA107" i="196"/>
  <c r="GZ107" i="196"/>
  <c r="GY107" i="196"/>
  <c r="GX107" i="196"/>
  <c r="GW107" i="196"/>
  <c r="GV107" i="196"/>
  <c r="GU107" i="196"/>
  <c r="GT107" i="196"/>
  <c r="GS107" i="196"/>
  <c r="GR107" i="196"/>
  <c r="GQ107" i="196"/>
  <c r="GP107" i="196"/>
  <c r="GO107" i="196"/>
  <c r="GN107" i="196"/>
  <c r="GM107" i="196"/>
  <c r="GL107" i="196"/>
  <c r="GK107" i="196"/>
  <c r="GJ107" i="196"/>
  <c r="GI107" i="196"/>
  <c r="GH107" i="196"/>
  <c r="GG107" i="196"/>
  <c r="GF107" i="196"/>
  <c r="GE107" i="196"/>
  <c r="GD107" i="196"/>
  <c r="GC107" i="196"/>
  <c r="GB107" i="196"/>
  <c r="GA107" i="196"/>
  <c r="FZ107" i="196"/>
  <c r="FY107" i="196"/>
  <c r="FX107" i="196"/>
  <c r="FW107" i="196"/>
  <c r="FV107" i="196"/>
  <c r="FU107" i="196"/>
  <c r="FT107" i="196"/>
  <c r="FP107" i="196"/>
  <c r="FO107" i="196"/>
  <c r="FN107" i="196"/>
  <c r="FM107" i="196"/>
  <c r="FL107" i="196"/>
  <c r="FK107" i="196"/>
  <c r="FJ107" i="196"/>
  <c r="FI107" i="196"/>
  <c r="FH107" i="196"/>
  <c r="FG107" i="196"/>
  <c r="FE107" i="196"/>
  <c r="FD107" i="196"/>
  <c r="FC107" i="196"/>
  <c r="FB107" i="196"/>
  <c r="FA107" i="196"/>
  <c r="EZ107" i="196"/>
  <c r="EY107" i="196"/>
  <c r="EX107" i="196"/>
  <c r="EW107" i="196"/>
  <c r="EV107" i="196"/>
  <c r="EU107" i="196"/>
  <c r="ET107" i="196"/>
  <c r="ES107" i="196"/>
  <c r="ER107" i="196"/>
  <c r="EQ107" i="196"/>
  <c r="EP107" i="196"/>
  <c r="EO107" i="196"/>
  <c r="EN107" i="196"/>
  <c r="EM107" i="196"/>
  <c r="EL107" i="196"/>
  <c r="EK107" i="196"/>
  <c r="EJ107" i="196"/>
  <c r="EI107" i="196"/>
  <c r="EH107" i="196"/>
  <c r="EG107" i="196"/>
  <c r="EF107" i="196"/>
  <c r="EE107" i="196"/>
  <c r="ED107" i="196"/>
  <c r="EC107" i="196"/>
  <c r="EB107" i="196"/>
  <c r="EA107" i="196"/>
  <c r="DZ107" i="196"/>
  <c r="DY107" i="196"/>
  <c r="DX107" i="196"/>
  <c r="DW107" i="196"/>
  <c r="DV107" i="196"/>
  <c r="DU107" i="196"/>
  <c r="DT107" i="196"/>
  <c r="DS107" i="196"/>
  <c r="DR107" i="196"/>
  <c r="DQ107" i="196"/>
  <c r="DO107" i="196"/>
  <c r="DN107" i="196"/>
  <c r="DM107" i="196"/>
  <c r="DL107" i="196"/>
  <c r="DG107" i="196"/>
  <c r="DF107" i="196"/>
  <c r="DE107" i="196"/>
  <c r="DA107" i="196"/>
  <c r="CZ107" i="196"/>
  <c r="CY107" i="196"/>
  <c r="CX107" i="196"/>
  <c r="CW107" i="196"/>
  <c r="CV107" i="196"/>
  <c r="CU107" i="196"/>
  <c r="CT107" i="196"/>
  <c r="CS107" i="196"/>
  <c r="CR107" i="196"/>
  <c r="CQ107" i="196"/>
  <c r="CP107" i="196"/>
  <c r="CO107" i="196"/>
  <c r="CN107" i="196"/>
  <c r="CM107" i="196"/>
  <c r="CL107" i="196"/>
  <c r="CK107" i="196"/>
  <c r="CJ107" i="196"/>
  <c r="CI107" i="196"/>
  <c r="CH107" i="196"/>
  <c r="CG107" i="196"/>
  <c r="CF107" i="196"/>
  <c r="CE107" i="196"/>
  <c r="CD107" i="196"/>
  <c r="CC107" i="196"/>
  <c r="CB107" i="196"/>
  <c r="CA107" i="196"/>
  <c r="BZ107" i="196"/>
  <c r="BY107" i="196"/>
  <c r="BX107" i="196"/>
  <c r="BW107" i="196"/>
  <c r="BV107" i="196"/>
  <c r="BU107" i="196"/>
  <c r="BT107" i="196"/>
  <c r="BS107" i="196"/>
  <c r="BR107" i="196"/>
  <c r="BQ107" i="196"/>
  <c r="BP107" i="196"/>
  <c r="BO107" i="196"/>
  <c r="BN107" i="196"/>
  <c r="BI107" i="196"/>
  <c r="BG107" i="196"/>
  <c r="BF107" i="196"/>
  <c r="BE107" i="196"/>
  <c r="BD107" i="196"/>
  <c r="BC107" i="196"/>
  <c r="BB107" i="196"/>
  <c r="BA107" i="196"/>
  <c r="AY107" i="196"/>
  <c r="AX107" i="196"/>
  <c r="AW107" i="196"/>
  <c r="AV107" i="196"/>
  <c r="AU107" i="196"/>
  <c r="AT107" i="196"/>
  <c r="AS107" i="196"/>
  <c r="AR107" i="196"/>
  <c r="AQ107" i="196"/>
  <c r="AP107" i="196"/>
  <c r="AO107" i="196"/>
  <c r="AN107" i="196"/>
  <c r="AM107" i="196"/>
  <c r="AL107" i="196"/>
  <c r="AK107" i="196"/>
  <c r="AJ107" i="196"/>
  <c r="AI107" i="196"/>
  <c r="AH107" i="196"/>
  <c r="AG107" i="196"/>
  <c r="AF107" i="196"/>
  <c r="AE107" i="196"/>
  <c r="AD107" i="196"/>
  <c r="AC107" i="196"/>
  <c r="AB107" i="196"/>
  <c r="AA107" i="196"/>
  <c r="Z107" i="196"/>
  <c r="Y107" i="196"/>
  <c r="X107" i="196"/>
  <c r="W107" i="196"/>
  <c r="V107" i="196"/>
  <c r="U107" i="196"/>
  <c r="T107" i="196"/>
  <c r="S107" i="196"/>
  <c r="R107" i="196"/>
  <c r="Q107" i="196"/>
  <c r="P107" i="196"/>
  <c r="O107" i="196"/>
  <c r="N107" i="196"/>
  <c r="M107" i="196"/>
  <c r="L107" i="196"/>
  <c r="K107" i="196"/>
  <c r="I107" i="196"/>
  <c r="H107" i="196"/>
  <c r="G107" i="196"/>
  <c r="F107" i="196"/>
  <c r="HJ106" i="196"/>
  <c r="HI106" i="196"/>
  <c r="FS106" i="196"/>
  <c r="FR106" i="196"/>
  <c r="DP106" i="196"/>
  <c r="DK106" i="196"/>
  <c r="DD106" i="196"/>
  <c r="DC106" i="196"/>
  <c r="BM106" i="196"/>
  <c r="BL106" i="196"/>
  <c r="J106" i="196"/>
  <c r="E106" i="196"/>
  <c r="HJ105" i="196"/>
  <c r="HI105" i="196"/>
  <c r="FS105" i="196"/>
  <c r="FR105" i="196"/>
  <c r="DP105" i="196"/>
  <c r="DK105" i="196"/>
  <c r="DD105" i="196"/>
  <c r="DD104" i="196" s="1"/>
  <c r="DC105" i="196"/>
  <c r="DC104" i="196" s="1"/>
  <c r="BM105" i="196"/>
  <c r="BL105" i="196"/>
  <c r="J105" i="196"/>
  <c r="E105" i="196"/>
  <c r="HN104" i="196"/>
  <c r="HM104" i="196"/>
  <c r="HL104" i="196"/>
  <c r="HK104" i="196"/>
  <c r="HG104" i="196"/>
  <c r="HF104" i="196"/>
  <c r="HE104" i="196"/>
  <c r="HD104" i="196"/>
  <c r="HC104" i="196"/>
  <c r="HB104" i="196"/>
  <c r="HA104" i="196"/>
  <c r="GZ104" i="196"/>
  <c r="GY104" i="196"/>
  <c r="GX104" i="196"/>
  <c r="GW104" i="196"/>
  <c r="GV104" i="196"/>
  <c r="GU104" i="196"/>
  <c r="GT104" i="196"/>
  <c r="GS104" i="196"/>
  <c r="GR104" i="196"/>
  <c r="GQ104" i="196"/>
  <c r="GP104" i="196"/>
  <c r="GO104" i="196"/>
  <c r="GN104" i="196"/>
  <c r="GM104" i="196"/>
  <c r="GL104" i="196"/>
  <c r="GK104" i="196"/>
  <c r="GJ104" i="196"/>
  <c r="GI104" i="196"/>
  <c r="GH104" i="196"/>
  <c r="GG104" i="196"/>
  <c r="GF104" i="196"/>
  <c r="GE104" i="196"/>
  <c r="GD104" i="196"/>
  <c r="GC104" i="196"/>
  <c r="GB104" i="196"/>
  <c r="GA104" i="196"/>
  <c r="FZ104" i="196"/>
  <c r="FY104" i="196"/>
  <c r="FX104" i="196"/>
  <c r="FW104" i="196"/>
  <c r="FV104" i="196"/>
  <c r="FU104" i="196"/>
  <c r="FT104" i="196"/>
  <c r="FP104" i="196"/>
  <c r="FO104" i="196"/>
  <c r="FN104" i="196"/>
  <c r="FM104" i="196"/>
  <c r="FL104" i="196"/>
  <c r="FK104" i="196"/>
  <c r="FJ104" i="196"/>
  <c r="FI104" i="196"/>
  <c r="FH104" i="196"/>
  <c r="FG104" i="196"/>
  <c r="FE104" i="196"/>
  <c r="FD104" i="196"/>
  <c r="FC104" i="196"/>
  <c r="FB104" i="196"/>
  <c r="FA104" i="196"/>
  <c r="EZ104" i="196"/>
  <c r="EY104" i="196"/>
  <c r="EX104" i="196"/>
  <c r="EW104" i="196"/>
  <c r="EV104" i="196"/>
  <c r="EU104" i="196"/>
  <c r="ET104" i="196"/>
  <c r="ES104" i="196"/>
  <c r="ER104" i="196"/>
  <c r="EQ104" i="196"/>
  <c r="EP104" i="196"/>
  <c r="EO104" i="196"/>
  <c r="EN104" i="196"/>
  <c r="EM104" i="196"/>
  <c r="EL104" i="196"/>
  <c r="EK104" i="196"/>
  <c r="EJ104" i="196"/>
  <c r="EI104" i="196"/>
  <c r="EH104" i="196"/>
  <c r="EG104" i="196"/>
  <c r="EF104" i="196"/>
  <c r="EE104" i="196"/>
  <c r="ED104" i="196"/>
  <c r="EC104" i="196"/>
  <c r="EB104" i="196"/>
  <c r="EA104" i="196"/>
  <c r="DZ104" i="196"/>
  <c r="DY104" i="196"/>
  <c r="DX104" i="196"/>
  <c r="DW104" i="196"/>
  <c r="DV104" i="196"/>
  <c r="DU104" i="196"/>
  <c r="DT104" i="196"/>
  <c r="DS104" i="196"/>
  <c r="DR104" i="196"/>
  <c r="DQ104" i="196"/>
  <c r="DO104" i="196"/>
  <c r="DN104" i="196"/>
  <c r="DM104" i="196"/>
  <c r="DL104" i="196"/>
  <c r="DG104" i="196"/>
  <c r="DF104" i="196"/>
  <c r="DE104" i="196"/>
  <c r="DA104" i="196"/>
  <c r="CZ104" i="196"/>
  <c r="CY104" i="196"/>
  <c r="CX104" i="196"/>
  <c r="CW104" i="196"/>
  <c r="CV104" i="196"/>
  <c r="CU104" i="196"/>
  <c r="CT104" i="196"/>
  <c r="CS104" i="196"/>
  <c r="CR104" i="196"/>
  <c r="CQ104" i="196"/>
  <c r="CP104" i="196"/>
  <c r="CO104" i="196"/>
  <c r="CN104" i="196"/>
  <c r="CM104" i="196"/>
  <c r="CL104" i="196"/>
  <c r="CK104" i="196"/>
  <c r="CJ104" i="196"/>
  <c r="CI104" i="196"/>
  <c r="CH104" i="196"/>
  <c r="CG104" i="196"/>
  <c r="CF104" i="196"/>
  <c r="CE104" i="196"/>
  <c r="CD104" i="196"/>
  <c r="CC104" i="196"/>
  <c r="CB104" i="196"/>
  <c r="CA104" i="196"/>
  <c r="BZ104" i="196"/>
  <c r="BY104" i="196"/>
  <c r="BX104" i="196"/>
  <c r="BW104" i="196"/>
  <c r="BV104" i="196"/>
  <c r="BU104" i="196"/>
  <c r="BT104" i="196"/>
  <c r="BS104" i="196"/>
  <c r="BR104" i="196"/>
  <c r="BQ104" i="196"/>
  <c r="BP104" i="196"/>
  <c r="BO104" i="196"/>
  <c r="BN104" i="196"/>
  <c r="BJ104" i="196"/>
  <c r="BI104" i="196"/>
  <c r="BH104" i="196"/>
  <c r="BG104" i="196"/>
  <c r="BF104" i="196"/>
  <c r="BE104" i="196"/>
  <c r="BD104" i="196"/>
  <c r="BC104" i="196"/>
  <c r="BB104" i="196"/>
  <c r="BA104" i="196"/>
  <c r="AY104" i="196"/>
  <c r="AX104" i="196"/>
  <c r="AW104" i="196"/>
  <c r="AV104" i="196"/>
  <c r="AU104" i="196"/>
  <c r="AT104" i="196"/>
  <c r="AS104" i="196"/>
  <c r="AR104" i="196"/>
  <c r="AQ104" i="196"/>
  <c r="AP104" i="196"/>
  <c r="AO104" i="196"/>
  <c r="AN104" i="196"/>
  <c r="AM104" i="196"/>
  <c r="AL104" i="196"/>
  <c r="AK104" i="196"/>
  <c r="AJ104" i="196"/>
  <c r="AI104" i="196"/>
  <c r="AH104" i="196"/>
  <c r="AG104" i="196"/>
  <c r="AF104" i="196"/>
  <c r="AE104" i="196"/>
  <c r="AD104" i="196"/>
  <c r="AC104" i="196"/>
  <c r="AB104" i="196"/>
  <c r="AA104" i="196"/>
  <c r="Z104" i="196"/>
  <c r="Y104" i="196"/>
  <c r="X104" i="196"/>
  <c r="W104" i="196"/>
  <c r="V104" i="196"/>
  <c r="U104" i="196"/>
  <c r="T104" i="196"/>
  <c r="S104" i="196"/>
  <c r="R104" i="196"/>
  <c r="Q104" i="196"/>
  <c r="P104" i="196"/>
  <c r="O104" i="196"/>
  <c r="N104" i="196"/>
  <c r="M104" i="196"/>
  <c r="L104" i="196"/>
  <c r="K104" i="196"/>
  <c r="I104" i="196"/>
  <c r="H104" i="196"/>
  <c r="G104" i="196"/>
  <c r="F104" i="196"/>
  <c r="HJ103" i="196"/>
  <c r="HI103" i="196"/>
  <c r="FS103" i="196"/>
  <c r="FR103" i="196"/>
  <c r="DP103" i="196"/>
  <c r="DK103" i="196"/>
  <c r="DD103" i="196"/>
  <c r="DC103" i="196"/>
  <c r="BM103" i="196"/>
  <c r="BL103" i="196"/>
  <c r="J103" i="196"/>
  <c r="E103" i="196"/>
  <c r="HJ102" i="196"/>
  <c r="HJ101" i="196" s="1"/>
  <c r="HI102" i="196"/>
  <c r="FS102" i="196"/>
  <c r="FR102" i="196"/>
  <c r="DP102" i="196"/>
  <c r="DP101" i="196" s="1"/>
  <c r="DK102" i="196"/>
  <c r="DD102" i="196"/>
  <c r="DC102" i="196"/>
  <c r="BM102" i="196"/>
  <c r="BL102" i="196"/>
  <c r="BL101" i="196" s="1"/>
  <c r="J102" i="196"/>
  <c r="E102" i="196"/>
  <c r="HN101" i="196"/>
  <c r="HM101" i="196"/>
  <c r="HL101" i="196"/>
  <c r="HK101" i="196"/>
  <c r="HG101" i="196"/>
  <c r="HF101" i="196"/>
  <c r="HE101" i="196"/>
  <c r="HD101" i="196"/>
  <c r="HC101" i="196"/>
  <c r="HB101" i="196"/>
  <c r="HA101" i="196"/>
  <c r="GZ101" i="196"/>
  <c r="GY101" i="196"/>
  <c r="GX101" i="196"/>
  <c r="GW101" i="196"/>
  <c r="GV101" i="196"/>
  <c r="GU101" i="196"/>
  <c r="GT101" i="196"/>
  <c r="GS101" i="196"/>
  <c r="GR101" i="196"/>
  <c r="GQ101" i="196"/>
  <c r="GP101" i="196"/>
  <c r="GO101" i="196"/>
  <c r="GN101" i="196"/>
  <c r="GM101" i="196"/>
  <c r="GL101" i="196"/>
  <c r="GK101" i="196"/>
  <c r="GJ101" i="196"/>
  <c r="GI101" i="196"/>
  <c r="GH101" i="196"/>
  <c r="GG101" i="196"/>
  <c r="GF101" i="196"/>
  <c r="GE101" i="196"/>
  <c r="GD101" i="196"/>
  <c r="GC101" i="196"/>
  <c r="GB101" i="196"/>
  <c r="GA101" i="196"/>
  <c r="FZ101" i="196"/>
  <c r="FY101" i="196"/>
  <c r="FX101" i="196"/>
  <c r="FW101" i="196"/>
  <c r="FV101" i="196"/>
  <c r="FU101" i="196"/>
  <c r="FT101" i="196"/>
  <c r="FP101" i="196"/>
  <c r="FO101" i="196"/>
  <c r="FN101" i="196"/>
  <c r="FM101" i="196"/>
  <c r="FL101" i="196"/>
  <c r="FK101" i="196"/>
  <c r="FJ101" i="196"/>
  <c r="FI101" i="196"/>
  <c r="FH101" i="196"/>
  <c r="FG101" i="196"/>
  <c r="FE101" i="196"/>
  <c r="FD101" i="196"/>
  <c r="FC101" i="196"/>
  <c r="FB101" i="196"/>
  <c r="FA101" i="196"/>
  <c r="EZ101" i="196"/>
  <c r="EY101" i="196"/>
  <c r="EX101" i="196"/>
  <c r="EW101" i="196"/>
  <c r="EV101" i="196"/>
  <c r="EU101" i="196"/>
  <c r="ET101" i="196"/>
  <c r="ES101" i="196"/>
  <c r="ER101" i="196"/>
  <c r="EQ101" i="196"/>
  <c r="EP101" i="196"/>
  <c r="EO101" i="196"/>
  <c r="EN101" i="196"/>
  <c r="EM101" i="196"/>
  <c r="EL101" i="196"/>
  <c r="EK101" i="196"/>
  <c r="EJ101" i="196"/>
  <c r="EI101" i="196"/>
  <c r="EH101" i="196"/>
  <c r="EG101" i="196"/>
  <c r="EF101" i="196"/>
  <c r="EE101" i="196"/>
  <c r="ED101" i="196"/>
  <c r="EC101" i="196"/>
  <c r="EB101" i="196"/>
  <c r="EA101" i="196"/>
  <c r="DZ101" i="196"/>
  <c r="DY101" i="196"/>
  <c r="DX101" i="196"/>
  <c r="DW101" i="196"/>
  <c r="DV101" i="196"/>
  <c r="DU101" i="196"/>
  <c r="DT101" i="196"/>
  <c r="DS101" i="196"/>
  <c r="DR101" i="196"/>
  <c r="DQ101" i="196"/>
  <c r="DO101" i="196"/>
  <c r="DN101" i="196"/>
  <c r="DM101" i="196"/>
  <c r="DL101" i="196"/>
  <c r="DG101" i="196"/>
  <c r="DF101" i="196"/>
  <c r="DE101" i="196"/>
  <c r="DD101" i="196"/>
  <c r="DA101" i="196"/>
  <c r="CZ101" i="196"/>
  <c r="CY101" i="196"/>
  <c r="CX101" i="196"/>
  <c r="CW101" i="196"/>
  <c r="CV101" i="196"/>
  <c r="CU101" i="196"/>
  <c r="CT101" i="196"/>
  <c r="CS101" i="196"/>
  <c r="CR101" i="196"/>
  <c r="CQ101" i="196"/>
  <c r="CP101" i="196"/>
  <c r="CO101" i="196"/>
  <c r="CN101" i="196"/>
  <c r="CM101" i="196"/>
  <c r="CL101" i="196"/>
  <c r="CK101" i="196"/>
  <c r="CJ101" i="196"/>
  <c r="CI101" i="196"/>
  <c r="CH101" i="196"/>
  <c r="CG101" i="196"/>
  <c r="CF101" i="196"/>
  <c r="CE101" i="196"/>
  <c r="CD101" i="196"/>
  <c r="CC101" i="196"/>
  <c r="CB101" i="196"/>
  <c r="CA101" i="196"/>
  <c r="BZ101" i="196"/>
  <c r="BY101" i="196"/>
  <c r="BX101" i="196"/>
  <c r="BW101" i="196"/>
  <c r="BV101" i="196"/>
  <c r="BU101" i="196"/>
  <c r="BT101" i="196"/>
  <c r="BS101" i="196"/>
  <c r="BR101" i="196"/>
  <c r="BQ101" i="196"/>
  <c r="BP101" i="196"/>
  <c r="BO101" i="196"/>
  <c r="BN101" i="196"/>
  <c r="BJ101" i="196"/>
  <c r="BI101" i="196"/>
  <c r="BH101" i="196"/>
  <c r="BG101" i="196"/>
  <c r="BF101" i="196"/>
  <c r="BE101" i="196"/>
  <c r="BD101" i="196"/>
  <c r="BC101" i="196"/>
  <c r="BB101" i="196"/>
  <c r="BA101" i="196"/>
  <c r="AY101" i="196"/>
  <c r="AX101" i="196"/>
  <c r="AW101" i="196"/>
  <c r="AV101" i="196"/>
  <c r="AU101" i="196"/>
  <c r="AT101" i="196"/>
  <c r="AS101" i="196"/>
  <c r="AR101" i="196"/>
  <c r="AQ101" i="196"/>
  <c r="AP101" i="196"/>
  <c r="AO101" i="196"/>
  <c r="AN101" i="196"/>
  <c r="AM101" i="196"/>
  <c r="AL101" i="196"/>
  <c r="AK101" i="196"/>
  <c r="AJ101" i="196"/>
  <c r="AI101" i="196"/>
  <c r="AH101" i="196"/>
  <c r="AG101" i="196"/>
  <c r="AF101" i="196"/>
  <c r="AE101" i="196"/>
  <c r="AD101" i="196"/>
  <c r="AC101" i="196"/>
  <c r="AB101" i="196"/>
  <c r="AA101" i="196"/>
  <c r="Z101" i="196"/>
  <c r="Y101" i="196"/>
  <c r="X101" i="196"/>
  <c r="W101" i="196"/>
  <c r="V101" i="196"/>
  <c r="U101" i="196"/>
  <c r="T101" i="196"/>
  <c r="S101" i="196"/>
  <c r="R101" i="196"/>
  <c r="Q101" i="196"/>
  <c r="P101" i="196"/>
  <c r="O101" i="196"/>
  <c r="N101" i="196"/>
  <c r="M101" i="196"/>
  <c r="L101" i="196"/>
  <c r="K101" i="196"/>
  <c r="I101" i="196"/>
  <c r="H101" i="196"/>
  <c r="G101" i="196"/>
  <c r="F101" i="196"/>
  <c r="HJ100" i="196"/>
  <c r="HI100" i="196"/>
  <c r="FS100" i="196"/>
  <c r="FR100" i="196"/>
  <c r="DP100" i="196"/>
  <c r="HX100" i="196" s="1"/>
  <c r="DK100" i="196"/>
  <c r="DD100" i="196"/>
  <c r="DC100" i="196"/>
  <c r="BM100" i="196"/>
  <c r="BL100" i="196"/>
  <c r="J100" i="196"/>
  <c r="E100" i="196"/>
  <c r="HJ99" i="196"/>
  <c r="HI99" i="196"/>
  <c r="HI98" i="196" s="1"/>
  <c r="FS99" i="196"/>
  <c r="FR99" i="196"/>
  <c r="DP99" i="196"/>
  <c r="HX99" i="196" s="1"/>
  <c r="DK99" i="196"/>
  <c r="DK98" i="196" s="1"/>
  <c r="DD99" i="196"/>
  <c r="DD98" i="196" s="1"/>
  <c r="DC99" i="196"/>
  <c r="BM99" i="196"/>
  <c r="BL99" i="196"/>
  <c r="BL98" i="196" s="1"/>
  <c r="J99" i="196"/>
  <c r="E99" i="196"/>
  <c r="E98" i="196" s="1"/>
  <c r="HN98" i="196"/>
  <c r="HM98" i="196"/>
  <c r="HL98" i="196"/>
  <c r="HK98" i="196"/>
  <c r="HG98" i="196"/>
  <c r="HF98" i="196"/>
  <c r="HE98" i="196"/>
  <c r="HD98" i="196"/>
  <c r="HC98" i="196"/>
  <c r="HB98" i="196"/>
  <c r="HA98" i="196"/>
  <c r="GZ98" i="196"/>
  <c r="GY98" i="196"/>
  <c r="GX98" i="196"/>
  <c r="GW98" i="196"/>
  <c r="GV98" i="196"/>
  <c r="GU98" i="196"/>
  <c r="GT98" i="196"/>
  <c r="GS98" i="196"/>
  <c r="GR98" i="196"/>
  <c r="GQ98" i="196"/>
  <c r="GP98" i="196"/>
  <c r="GO98" i="196"/>
  <c r="GN98" i="196"/>
  <c r="GM98" i="196"/>
  <c r="GL98" i="196"/>
  <c r="GK98" i="196"/>
  <c r="GJ98" i="196"/>
  <c r="GI98" i="196"/>
  <c r="GH98" i="196"/>
  <c r="GG98" i="196"/>
  <c r="GF98" i="196"/>
  <c r="GE98" i="196"/>
  <c r="GD98" i="196"/>
  <c r="GC98" i="196"/>
  <c r="GB98" i="196"/>
  <c r="GA98" i="196"/>
  <c r="FZ98" i="196"/>
  <c r="FY98" i="196"/>
  <c r="FX98" i="196"/>
  <c r="FW98" i="196"/>
  <c r="FV98" i="196"/>
  <c r="FU98" i="196"/>
  <c r="FT98" i="196"/>
  <c r="FP98" i="196"/>
  <c r="FO98" i="196"/>
  <c r="FN98" i="196"/>
  <c r="FM98" i="196"/>
  <c r="FL98" i="196"/>
  <c r="FK98" i="196"/>
  <c r="FJ98" i="196"/>
  <c r="FI98" i="196"/>
  <c r="FH98" i="196"/>
  <c r="FG98" i="196"/>
  <c r="FE98" i="196"/>
  <c r="FD98" i="196"/>
  <c r="FC98" i="196"/>
  <c r="FB98" i="196"/>
  <c r="FA98" i="196"/>
  <c r="EZ98" i="196"/>
  <c r="EY98" i="196"/>
  <c r="EX98" i="196"/>
  <c r="EW98" i="196"/>
  <c r="EV98" i="196"/>
  <c r="EU98" i="196"/>
  <c r="ET98" i="196"/>
  <c r="ES98" i="196"/>
  <c r="ER98" i="196"/>
  <c r="EQ98" i="196"/>
  <c r="EP98" i="196"/>
  <c r="EO98" i="196"/>
  <c r="EN98" i="196"/>
  <c r="EM98" i="196"/>
  <c r="EL98" i="196"/>
  <c r="EK98" i="196"/>
  <c r="EJ98" i="196"/>
  <c r="EI98" i="196"/>
  <c r="EH98" i="196"/>
  <c r="EG98" i="196"/>
  <c r="EF98" i="196"/>
  <c r="EE98" i="196"/>
  <c r="ED98" i="196"/>
  <c r="EC98" i="196"/>
  <c r="EB98" i="196"/>
  <c r="EA98" i="196"/>
  <c r="DZ98" i="196"/>
  <c r="DY98" i="196"/>
  <c r="DX98" i="196"/>
  <c r="DW98" i="196"/>
  <c r="DV98" i="196"/>
  <c r="DU98" i="196"/>
  <c r="DT98" i="196"/>
  <c r="DS98" i="196"/>
  <c r="DR98" i="196"/>
  <c r="DQ98" i="196"/>
  <c r="DO98" i="196"/>
  <c r="DN98" i="196"/>
  <c r="DM98" i="196"/>
  <c r="DL98" i="196"/>
  <c r="DG98" i="196"/>
  <c r="DF98" i="196"/>
  <c r="DE98" i="196"/>
  <c r="DA98" i="196"/>
  <c r="CZ98" i="196"/>
  <c r="CY98" i="196"/>
  <c r="CX98" i="196"/>
  <c r="CW98" i="196"/>
  <c r="CV98" i="196"/>
  <c r="CU98" i="196"/>
  <c r="CT98" i="196"/>
  <c r="CS98" i="196"/>
  <c r="CR98" i="196"/>
  <c r="CQ98" i="196"/>
  <c r="CP98" i="196"/>
  <c r="CO98" i="196"/>
  <c r="CN98" i="196"/>
  <c r="CM98" i="196"/>
  <c r="CL98" i="196"/>
  <c r="CK98" i="196"/>
  <c r="CJ98" i="196"/>
  <c r="CI98" i="196"/>
  <c r="CH98" i="196"/>
  <c r="CG98" i="196"/>
  <c r="CF98" i="196"/>
  <c r="CE98" i="196"/>
  <c r="CD98" i="196"/>
  <c r="CC98" i="196"/>
  <c r="CB98" i="196"/>
  <c r="CA98" i="196"/>
  <c r="BZ98" i="196"/>
  <c r="BY98" i="196"/>
  <c r="BX98" i="196"/>
  <c r="BW98" i="196"/>
  <c r="BV98" i="196"/>
  <c r="BU98" i="196"/>
  <c r="BT98" i="196"/>
  <c r="BS98" i="196"/>
  <c r="BR98" i="196"/>
  <c r="BQ98" i="196"/>
  <c r="BP98" i="196"/>
  <c r="BO98" i="196"/>
  <c r="BN98" i="196"/>
  <c r="BJ98" i="196"/>
  <c r="BI98" i="196"/>
  <c r="BH98" i="196"/>
  <c r="BG98" i="196"/>
  <c r="BF98" i="196"/>
  <c r="BE98" i="196"/>
  <c r="BD98" i="196"/>
  <c r="BC98" i="196"/>
  <c r="BB98" i="196"/>
  <c r="BA98" i="196"/>
  <c r="AY98" i="196"/>
  <c r="AX98" i="196"/>
  <c r="AW98" i="196"/>
  <c r="AV98" i="196"/>
  <c r="AU98" i="196"/>
  <c r="AT98" i="196"/>
  <c r="AS98" i="196"/>
  <c r="AR98" i="196"/>
  <c r="AQ98" i="196"/>
  <c r="AP98" i="196"/>
  <c r="AO98" i="196"/>
  <c r="AN98" i="196"/>
  <c r="AM98" i="196"/>
  <c r="AL98" i="196"/>
  <c r="AK98" i="196"/>
  <c r="AJ98" i="196"/>
  <c r="AI98" i="196"/>
  <c r="AH98" i="196"/>
  <c r="AG98" i="196"/>
  <c r="AF98" i="196"/>
  <c r="AE98" i="196"/>
  <c r="AD98" i="196"/>
  <c r="AC98" i="196"/>
  <c r="AB98" i="196"/>
  <c r="AA98" i="196"/>
  <c r="Z98" i="196"/>
  <c r="Y98" i="196"/>
  <c r="X98" i="196"/>
  <c r="W98" i="196"/>
  <c r="V98" i="196"/>
  <c r="U98" i="196"/>
  <c r="T98" i="196"/>
  <c r="S98" i="196"/>
  <c r="R98" i="196"/>
  <c r="Q98" i="196"/>
  <c r="P98" i="196"/>
  <c r="O98" i="196"/>
  <c r="N98" i="196"/>
  <c r="M98" i="196"/>
  <c r="L98" i="196"/>
  <c r="K98" i="196"/>
  <c r="I98" i="196"/>
  <c r="H98" i="196"/>
  <c r="G98" i="196"/>
  <c r="F98" i="196"/>
  <c r="HJ97" i="196"/>
  <c r="HI97" i="196"/>
  <c r="FS97" i="196"/>
  <c r="FR97" i="196"/>
  <c r="DP97" i="196"/>
  <c r="DK97" i="196"/>
  <c r="DD97" i="196"/>
  <c r="DC97" i="196"/>
  <c r="BM97" i="196"/>
  <c r="BL97" i="196"/>
  <c r="J97" i="196"/>
  <c r="E97" i="196"/>
  <c r="HJ96" i="196"/>
  <c r="HI96" i="196"/>
  <c r="FS96" i="196"/>
  <c r="FR96" i="196"/>
  <c r="FR95" i="196" s="1"/>
  <c r="DP96" i="196"/>
  <c r="DK96" i="196"/>
  <c r="DD96" i="196"/>
  <c r="DC96" i="196"/>
  <c r="BM96" i="196"/>
  <c r="BL96" i="196"/>
  <c r="J96" i="196"/>
  <c r="J95" i="196" s="1"/>
  <c r="E96" i="196"/>
  <c r="HN95" i="196"/>
  <c r="HM95" i="196"/>
  <c r="HL95" i="196"/>
  <c r="HK95" i="196"/>
  <c r="HG95" i="196"/>
  <c r="HF95" i="196"/>
  <c r="HE95" i="196"/>
  <c r="HD95" i="196"/>
  <c r="HC95" i="196"/>
  <c r="HB95" i="196"/>
  <c r="HA95" i="196"/>
  <c r="GZ95" i="196"/>
  <c r="GY95" i="196"/>
  <c r="GX95" i="196"/>
  <c r="GW95" i="196"/>
  <c r="GV95" i="196"/>
  <c r="GU95" i="196"/>
  <c r="GT95" i="196"/>
  <c r="GS95" i="196"/>
  <c r="GR95" i="196"/>
  <c r="GQ95" i="196"/>
  <c r="GP95" i="196"/>
  <c r="GO95" i="196"/>
  <c r="GN95" i="196"/>
  <c r="GM95" i="196"/>
  <c r="GL95" i="196"/>
  <c r="GK95" i="196"/>
  <c r="GJ95" i="196"/>
  <c r="GI95" i="196"/>
  <c r="GH95" i="196"/>
  <c r="GG95" i="196"/>
  <c r="GF95" i="196"/>
  <c r="GE95" i="196"/>
  <c r="GD95" i="196"/>
  <c r="GC95" i="196"/>
  <c r="GB95" i="196"/>
  <c r="GA95" i="196"/>
  <c r="FZ95" i="196"/>
  <c r="FY95" i="196"/>
  <c r="FX95" i="196"/>
  <c r="FW95" i="196"/>
  <c r="FV95" i="196"/>
  <c r="FU95" i="196"/>
  <c r="FT95" i="196"/>
  <c r="FP95" i="196"/>
  <c r="FO95" i="196"/>
  <c r="FN95" i="196"/>
  <c r="FM95" i="196"/>
  <c r="FL95" i="196"/>
  <c r="FK95" i="196"/>
  <c r="FJ95" i="196"/>
  <c r="FI95" i="196"/>
  <c r="FH95" i="196"/>
  <c r="FG95" i="196"/>
  <c r="FE95" i="196"/>
  <c r="FD95" i="196"/>
  <c r="FC95" i="196"/>
  <c r="FB95" i="196"/>
  <c r="FA95" i="196"/>
  <c r="EZ95" i="196"/>
  <c r="EY95" i="196"/>
  <c r="EX95" i="196"/>
  <c r="EW95" i="196"/>
  <c r="EV95" i="196"/>
  <c r="EU95" i="196"/>
  <c r="ET95" i="196"/>
  <c r="ES95" i="196"/>
  <c r="ER95" i="196"/>
  <c r="EQ95" i="196"/>
  <c r="EP95" i="196"/>
  <c r="EO95" i="196"/>
  <c r="EN95" i="196"/>
  <c r="EM95" i="196"/>
  <c r="EL95" i="196"/>
  <c r="EK95" i="196"/>
  <c r="EJ95" i="196"/>
  <c r="EI95" i="196"/>
  <c r="EH95" i="196"/>
  <c r="EG95" i="196"/>
  <c r="EF95" i="196"/>
  <c r="EE95" i="196"/>
  <c r="ED95" i="196"/>
  <c r="EC95" i="196"/>
  <c r="EB95" i="196"/>
  <c r="EA95" i="196"/>
  <c r="DZ95" i="196"/>
  <c r="DY95" i="196"/>
  <c r="DX95" i="196"/>
  <c r="DW95" i="196"/>
  <c r="DV95" i="196"/>
  <c r="DU95" i="196"/>
  <c r="DT95" i="196"/>
  <c r="DS95" i="196"/>
  <c r="DR95" i="196"/>
  <c r="DQ95" i="196"/>
  <c r="DO95" i="196"/>
  <c r="DN95" i="196"/>
  <c r="DM95" i="196"/>
  <c r="DL95" i="196"/>
  <c r="DG95" i="196"/>
  <c r="DF95" i="196"/>
  <c r="DE95" i="196"/>
  <c r="DA95" i="196"/>
  <c r="CZ95" i="196"/>
  <c r="CY95" i="196"/>
  <c r="CX95" i="196"/>
  <c r="CW95" i="196"/>
  <c r="CV95" i="196"/>
  <c r="CU95" i="196"/>
  <c r="CT95" i="196"/>
  <c r="CS95" i="196"/>
  <c r="CR95" i="196"/>
  <c r="CQ95" i="196"/>
  <c r="CP95" i="196"/>
  <c r="CO95" i="196"/>
  <c r="CN95" i="196"/>
  <c r="CM95" i="196"/>
  <c r="CL95" i="196"/>
  <c r="CK95" i="196"/>
  <c r="CJ95" i="196"/>
  <c r="CI95" i="196"/>
  <c r="CH95" i="196"/>
  <c r="CG95" i="196"/>
  <c r="CF95" i="196"/>
  <c r="CE95" i="196"/>
  <c r="CD95" i="196"/>
  <c r="CC95" i="196"/>
  <c r="CB95" i="196"/>
  <c r="CA95" i="196"/>
  <c r="BZ95" i="196"/>
  <c r="BY95" i="196"/>
  <c r="BX95" i="196"/>
  <c r="BW95" i="196"/>
  <c r="BV95" i="196"/>
  <c r="BU95" i="196"/>
  <c r="BT95" i="196"/>
  <c r="BS95" i="196"/>
  <c r="BR95" i="196"/>
  <c r="BQ95" i="196"/>
  <c r="BP95" i="196"/>
  <c r="BO95" i="196"/>
  <c r="BN95" i="196"/>
  <c r="BJ95" i="196"/>
  <c r="BI95" i="196"/>
  <c r="BH95" i="196"/>
  <c r="BG95" i="196"/>
  <c r="BF95" i="196"/>
  <c r="BE95" i="196"/>
  <c r="BD95" i="196"/>
  <c r="BC95" i="196"/>
  <c r="BB95" i="196"/>
  <c r="BA95" i="196"/>
  <c r="AY95" i="196"/>
  <c r="AX95" i="196"/>
  <c r="AW95" i="196"/>
  <c r="AV95" i="196"/>
  <c r="AU95" i="196"/>
  <c r="AT95" i="196"/>
  <c r="AS95" i="196"/>
  <c r="AR95" i="196"/>
  <c r="AQ95" i="196"/>
  <c r="AP95" i="196"/>
  <c r="AO95" i="196"/>
  <c r="AN95" i="196"/>
  <c r="AM95" i="196"/>
  <c r="AL95" i="196"/>
  <c r="AK95" i="196"/>
  <c r="AJ95" i="196"/>
  <c r="AI95" i="196"/>
  <c r="AH95" i="196"/>
  <c r="AG95" i="196"/>
  <c r="AF95" i="196"/>
  <c r="AE95" i="196"/>
  <c r="AD95" i="196"/>
  <c r="AC95" i="196"/>
  <c r="AB95" i="196"/>
  <c r="AA95" i="196"/>
  <c r="Z95" i="196"/>
  <c r="Y95" i="196"/>
  <c r="X95" i="196"/>
  <c r="W95" i="196"/>
  <c r="V95" i="196"/>
  <c r="U95" i="196"/>
  <c r="T95" i="196"/>
  <c r="S95" i="196"/>
  <c r="R95" i="196"/>
  <c r="Q95" i="196"/>
  <c r="P95" i="196"/>
  <c r="O95" i="196"/>
  <c r="N95" i="196"/>
  <c r="M95" i="196"/>
  <c r="L95" i="196"/>
  <c r="K95" i="196"/>
  <c r="I95" i="196"/>
  <c r="H95" i="196"/>
  <c r="G95" i="196"/>
  <c r="F95" i="196"/>
  <c r="HJ94" i="196"/>
  <c r="HI94" i="196"/>
  <c r="FS94" i="196"/>
  <c r="FR94" i="196"/>
  <c r="DP94" i="196"/>
  <c r="HX94" i="196" s="1"/>
  <c r="DK94" i="196"/>
  <c r="DD94" i="196"/>
  <c r="DC94" i="196"/>
  <c r="BM94" i="196"/>
  <c r="BL94" i="196"/>
  <c r="J94" i="196"/>
  <c r="E94" i="196"/>
  <c r="HJ93" i="196"/>
  <c r="HJ92" i="196" s="1"/>
  <c r="HI93" i="196"/>
  <c r="FS93" i="196"/>
  <c r="FS92" i="196" s="1"/>
  <c r="FR93" i="196"/>
  <c r="DP93" i="196"/>
  <c r="HX93" i="196" s="1"/>
  <c r="DK93" i="196"/>
  <c r="DK92" i="196" s="1"/>
  <c r="DD93" i="196"/>
  <c r="DC93" i="196"/>
  <c r="BM93" i="196"/>
  <c r="BL93" i="196"/>
  <c r="J93" i="196"/>
  <c r="E93" i="196"/>
  <c r="HN92" i="196"/>
  <c r="HM92" i="196"/>
  <c r="HL92" i="196"/>
  <c r="HK92" i="196"/>
  <c r="HG92" i="196"/>
  <c r="HF92" i="196"/>
  <c r="HE92" i="196"/>
  <c r="HD92" i="196"/>
  <c r="HC92" i="196"/>
  <c r="HB92" i="196"/>
  <c r="HA92" i="196"/>
  <c r="GZ92" i="196"/>
  <c r="GY92" i="196"/>
  <c r="GX92" i="196"/>
  <c r="GW92" i="196"/>
  <c r="GV92" i="196"/>
  <c r="GU92" i="196"/>
  <c r="GT92" i="196"/>
  <c r="GS92" i="196"/>
  <c r="GR92" i="196"/>
  <c r="GQ92" i="196"/>
  <c r="GP92" i="196"/>
  <c r="GO92" i="196"/>
  <c r="GN92" i="196"/>
  <c r="GM92" i="196"/>
  <c r="GL92" i="196"/>
  <c r="GK92" i="196"/>
  <c r="GJ92" i="196"/>
  <c r="GI92" i="196"/>
  <c r="GH92" i="196"/>
  <c r="GG92" i="196"/>
  <c r="GF92" i="196"/>
  <c r="GE92" i="196"/>
  <c r="GD92" i="196"/>
  <c r="GC92" i="196"/>
  <c r="GB92" i="196"/>
  <c r="GA92" i="196"/>
  <c r="FZ92" i="196"/>
  <c r="FY92" i="196"/>
  <c r="FX92" i="196"/>
  <c r="FW92" i="196"/>
  <c r="FV92" i="196"/>
  <c r="FU92" i="196"/>
  <c r="FT92" i="196"/>
  <c r="FP92" i="196"/>
  <c r="FO92" i="196"/>
  <c r="FN92" i="196"/>
  <c r="FM92" i="196"/>
  <c r="FL92" i="196"/>
  <c r="FK92" i="196"/>
  <c r="FJ92" i="196"/>
  <c r="FI92" i="196"/>
  <c r="FH92" i="196"/>
  <c r="FG92" i="196"/>
  <c r="FE92" i="196"/>
  <c r="FD92" i="196"/>
  <c r="FC92" i="196"/>
  <c r="FB92" i="196"/>
  <c r="FA92" i="196"/>
  <c r="EZ92" i="196"/>
  <c r="EY92" i="196"/>
  <c r="EX92" i="196"/>
  <c r="EW92" i="196"/>
  <c r="EV92" i="196"/>
  <c r="EU92" i="196"/>
  <c r="ET92" i="196"/>
  <c r="ES92" i="196"/>
  <c r="ER92" i="196"/>
  <c r="EQ92" i="196"/>
  <c r="EP92" i="196"/>
  <c r="EO92" i="196"/>
  <c r="EN92" i="196"/>
  <c r="EM92" i="196"/>
  <c r="EL92" i="196"/>
  <c r="EK92" i="196"/>
  <c r="EJ92" i="196"/>
  <c r="EI92" i="196"/>
  <c r="EH92" i="196"/>
  <c r="EG92" i="196"/>
  <c r="EF92" i="196"/>
  <c r="EE92" i="196"/>
  <c r="ED92" i="196"/>
  <c r="EC92" i="196"/>
  <c r="EB92" i="196"/>
  <c r="EA92" i="196"/>
  <c r="DZ92" i="196"/>
  <c r="DY92" i="196"/>
  <c r="DX92" i="196"/>
  <c r="DW92" i="196"/>
  <c r="DV92" i="196"/>
  <c r="DU92" i="196"/>
  <c r="DT92" i="196"/>
  <c r="DS92" i="196"/>
  <c r="DR92" i="196"/>
  <c r="DQ92" i="196"/>
  <c r="DO92" i="196"/>
  <c r="DN92" i="196"/>
  <c r="DM92" i="196"/>
  <c r="DL92" i="196"/>
  <c r="DG92" i="196"/>
  <c r="DF92" i="196"/>
  <c r="DE92" i="196"/>
  <c r="DD92" i="196"/>
  <c r="DA92" i="196"/>
  <c r="CZ92" i="196"/>
  <c r="CY92" i="196"/>
  <c r="CX92" i="196"/>
  <c r="CW92" i="196"/>
  <c r="CV92" i="196"/>
  <c r="CU92" i="196"/>
  <c r="CT92" i="196"/>
  <c r="CS92" i="196"/>
  <c r="CR92" i="196"/>
  <c r="CQ92" i="196"/>
  <c r="CP92" i="196"/>
  <c r="CO92" i="196"/>
  <c r="CN92" i="196"/>
  <c r="CM92" i="196"/>
  <c r="CL92" i="196"/>
  <c r="CK92" i="196"/>
  <c r="CJ92" i="196"/>
  <c r="CI92" i="196"/>
  <c r="CH92" i="196"/>
  <c r="CG92" i="196"/>
  <c r="CF92" i="196"/>
  <c r="CE92" i="196"/>
  <c r="CD92" i="196"/>
  <c r="CC92" i="196"/>
  <c r="CB92" i="196"/>
  <c r="CA92" i="196"/>
  <c r="BZ92" i="196"/>
  <c r="BY92" i="196"/>
  <c r="BX92" i="196"/>
  <c r="BW92" i="196"/>
  <c r="BV92" i="196"/>
  <c r="BU92" i="196"/>
  <c r="BT92" i="196"/>
  <c r="BS92" i="196"/>
  <c r="BR92" i="196"/>
  <c r="BQ92" i="196"/>
  <c r="BP92" i="196"/>
  <c r="BO92" i="196"/>
  <c r="BN92" i="196"/>
  <c r="BJ92" i="196"/>
  <c r="BI92" i="196"/>
  <c r="BH92" i="196"/>
  <c r="BG92" i="196"/>
  <c r="BF92" i="196"/>
  <c r="BE92" i="196"/>
  <c r="BD92" i="196"/>
  <c r="BC92" i="196"/>
  <c r="BB92" i="196"/>
  <c r="BA92" i="196"/>
  <c r="AY92" i="196"/>
  <c r="AX92" i="196"/>
  <c r="AW92" i="196"/>
  <c r="AV92" i="196"/>
  <c r="AU92" i="196"/>
  <c r="AT92" i="196"/>
  <c r="AS92" i="196"/>
  <c r="AR92" i="196"/>
  <c r="AQ92" i="196"/>
  <c r="AP92" i="196"/>
  <c r="AO92" i="196"/>
  <c r="AN92" i="196"/>
  <c r="AM92" i="196"/>
  <c r="AL92" i="196"/>
  <c r="AK92" i="196"/>
  <c r="AJ92" i="196"/>
  <c r="AI92" i="196"/>
  <c r="AH92" i="196"/>
  <c r="AG92" i="196"/>
  <c r="AF92" i="196"/>
  <c r="AE92" i="196"/>
  <c r="AD92" i="196"/>
  <c r="AC92" i="196"/>
  <c r="AB92" i="196"/>
  <c r="AA92" i="196"/>
  <c r="Z92" i="196"/>
  <c r="Y92" i="196"/>
  <c r="X92" i="196"/>
  <c r="W92" i="196"/>
  <c r="V92" i="196"/>
  <c r="U92" i="196"/>
  <c r="T92" i="196"/>
  <c r="S92" i="196"/>
  <c r="R92" i="196"/>
  <c r="Q92" i="196"/>
  <c r="P92" i="196"/>
  <c r="O92" i="196"/>
  <c r="N92" i="196"/>
  <c r="M92" i="196"/>
  <c r="L92" i="196"/>
  <c r="K92" i="196"/>
  <c r="I92" i="196"/>
  <c r="H92" i="196"/>
  <c r="G92" i="196"/>
  <c r="F92" i="196"/>
  <c r="HJ91" i="196"/>
  <c r="HI91" i="196"/>
  <c r="FS91" i="196"/>
  <c r="FR91" i="196"/>
  <c r="EW91" i="196"/>
  <c r="DK91" i="196"/>
  <c r="DD91" i="196"/>
  <c r="DC91" i="196"/>
  <c r="BM91" i="196"/>
  <c r="BL91" i="196"/>
  <c r="AW91" i="196"/>
  <c r="AW89" i="196" s="1"/>
  <c r="AQ91" i="196"/>
  <c r="AQ89" i="196" s="1"/>
  <c r="N91" i="196"/>
  <c r="N13" i="196" s="1"/>
  <c r="E91" i="196"/>
  <c r="HP91" i="196" s="1"/>
  <c r="HN90" i="196"/>
  <c r="HN12" i="196" s="1"/>
  <c r="HJ90" i="196"/>
  <c r="HI90" i="196"/>
  <c r="FS90" i="196"/>
  <c r="FR90" i="196"/>
  <c r="DP90" i="196"/>
  <c r="DK90" i="196"/>
  <c r="DD90" i="196"/>
  <c r="DC90" i="196"/>
  <c r="BM90" i="196"/>
  <c r="BL90" i="196"/>
  <c r="J90" i="196"/>
  <c r="F90" i="196"/>
  <c r="HM89" i="196"/>
  <c r="HL89" i="196"/>
  <c r="HK89" i="196"/>
  <c r="HG89" i="196"/>
  <c r="HF89" i="196"/>
  <c r="HE89" i="196"/>
  <c r="HD89" i="196"/>
  <c r="HC89" i="196"/>
  <c r="HB89" i="196"/>
  <c r="HA89" i="196"/>
  <c r="GZ89" i="196"/>
  <c r="GY89" i="196"/>
  <c r="GX89" i="196"/>
  <c r="GW89" i="196"/>
  <c r="GV89" i="196"/>
  <c r="GU89" i="196"/>
  <c r="GT89" i="196"/>
  <c r="GS89" i="196"/>
  <c r="GR89" i="196"/>
  <c r="GQ89" i="196"/>
  <c r="GP89" i="196"/>
  <c r="GO89" i="196"/>
  <c r="GN89" i="196"/>
  <c r="GM89" i="196"/>
  <c r="GL89" i="196"/>
  <c r="GK89" i="196"/>
  <c r="GJ89" i="196"/>
  <c r="GI89" i="196"/>
  <c r="GH89" i="196"/>
  <c r="GG89" i="196"/>
  <c r="GF89" i="196"/>
  <c r="GE89" i="196"/>
  <c r="GD89" i="196"/>
  <c r="GC89" i="196"/>
  <c r="GB89" i="196"/>
  <c r="GA89" i="196"/>
  <c r="FZ89" i="196"/>
  <c r="FY89" i="196"/>
  <c r="FX89" i="196"/>
  <c r="FW89" i="196"/>
  <c r="FV89" i="196"/>
  <c r="FU89" i="196"/>
  <c r="FT89" i="196"/>
  <c r="FP89" i="196"/>
  <c r="FO89" i="196"/>
  <c r="FN89" i="196"/>
  <c r="FM89" i="196"/>
  <c r="FL89" i="196"/>
  <c r="FK89" i="196"/>
  <c r="FJ89" i="196"/>
  <c r="FI89" i="196"/>
  <c r="FH89" i="196"/>
  <c r="FG89" i="196"/>
  <c r="FE89" i="196"/>
  <c r="FD89" i="196"/>
  <c r="FC89" i="196"/>
  <c r="FB89" i="196"/>
  <c r="FA89" i="196"/>
  <c r="EZ89" i="196"/>
  <c r="EY89" i="196"/>
  <c r="EX89" i="196"/>
  <c r="EV89" i="196"/>
  <c r="EU89" i="196"/>
  <c r="ET89" i="196"/>
  <c r="ES89" i="196"/>
  <c r="ER89" i="196"/>
  <c r="EQ89" i="196"/>
  <c r="EP89" i="196"/>
  <c r="EO89" i="196"/>
  <c r="EN89" i="196"/>
  <c r="EM89" i="196"/>
  <c r="EL89" i="196"/>
  <c r="EK89" i="196"/>
  <c r="EJ89" i="196"/>
  <c r="EI89" i="196"/>
  <c r="EH89" i="196"/>
  <c r="EG89" i="196"/>
  <c r="EF89" i="196"/>
  <c r="EE89" i="196"/>
  <c r="ED89" i="196"/>
  <c r="EC89" i="196"/>
  <c r="EB89" i="196"/>
  <c r="EA89" i="196"/>
  <c r="DZ89" i="196"/>
  <c r="DY89" i="196"/>
  <c r="DX89" i="196"/>
  <c r="DW89" i="196"/>
  <c r="DV89" i="196"/>
  <c r="DU89" i="196"/>
  <c r="DT89" i="196"/>
  <c r="DS89" i="196"/>
  <c r="DR89" i="196"/>
  <c r="DQ89" i="196"/>
  <c r="DO89" i="196"/>
  <c r="DN89" i="196"/>
  <c r="DM89" i="196"/>
  <c r="DL89" i="196"/>
  <c r="DG89" i="196"/>
  <c r="DF89" i="196"/>
  <c r="DE89" i="196"/>
  <c r="DA89" i="196"/>
  <c r="CZ89" i="196"/>
  <c r="CY89" i="196"/>
  <c r="CX89" i="196"/>
  <c r="CW89" i="196"/>
  <c r="CV89" i="196"/>
  <c r="CU89" i="196"/>
  <c r="CT89" i="196"/>
  <c r="CS89" i="196"/>
  <c r="CR89" i="196"/>
  <c r="CQ89" i="196"/>
  <c r="CP89" i="196"/>
  <c r="CO89" i="196"/>
  <c r="CN89" i="196"/>
  <c r="CM89" i="196"/>
  <c r="CL89" i="196"/>
  <c r="CK89" i="196"/>
  <c r="CJ89" i="196"/>
  <c r="CI89" i="196"/>
  <c r="CH89" i="196"/>
  <c r="CG89" i="196"/>
  <c r="CF89" i="196"/>
  <c r="CE89" i="196"/>
  <c r="CD89" i="196"/>
  <c r="CC89" i="196"/>
  <c r="CB89" i="196"/>
  <c r="CA89" i="196"/>
  <c r="BZ89" i="196"/>
  <c r="BY89" i="196"/>
  <c r="BX89" i="196"/>
  <c r="BW89" i="196"/>
  <c r="BV89" i="196"/>
  <c r="BU89" i="196"/>
  <c r="BT89" i="196"/>
  <c r="BS89" i="196"/>
  <c r="BR89" i="196"/>
  <c r="BQ89" i="196"/>
  <c r="BP89" i="196"/>
  <c r="BO89" i="196"/>
  <c r="BN89" i="196"/>
  <c r="BJ89" i="196"/>
  <c r="BI89" i="196"/>
  <c r="BH89" i="196"/>
  <c r="BG89" i="196"/>
  <c r="BF89" i="196"/>
  <c r="BE89" i="196"/>
  <c r="BD89" i="196"/>
  <c r="BC89" i="196"/>
  <c r="BB89" i="196"/>
  <c r="BA89" i="196"/>
  <c r="AY89" i="196"/>
  <c r="AX89" i="196"/>
  <c r="AV89" i="196"/>
  <c r="AU89" i="196"/>
  <c r="AT89" i="196"/>
  <c r="AS89" i="196"/>
  <c r="AR89" i="196"/>
  <c r="AP89" i="196"/>
  <c r="AO89" i="196"/>
  <c r="AN89" i="196"/>
  <c r="AM89" i="196"/>
  <c r="AL89" i="196"/>
  <c r="AK89" i="196"/>
  <c r="AJ89" i="196"/>
  <c r="AI89" i="196"/>
  <c r="AH89" i="196"/>
  <c r="AG89" i="196"/>
  <c r="AF89" i="196"/>
  <c r="AE89" i="196"/>
  <c r="AD89" i="196"/>
  <c r="AC89" i="196"/>
  <c r="AB89" i="196"/>
  <c r="AA89" i="196"/>
  <c r="Z89" i="196"/>
  <c r="Y89" i="196"/>
  <c r="X89" i="196"/>
  <c r="W89" i="196"/>
  <c r="V89" i="196"/>
  <c r="U89" i="196"/>
  <c r="T89" i="196"/>
  <c r="S89" i="196"/>
  <c r="R89" i="196"/>
  <c r="Q89" i="196"/>
  <c r="P89" i="196"/>
  <c r="O89" i="196"/>
  <c r="M89" i="196"/>
  <c r="L89" i="196"/>
  <c r="K89" i="196"/>
  <c r="I89" i="196"/>
  <c r="H89" i="196"/>
  <c r="G89" i="196"/>
  <c r="HJ88" i="196"/>
  <c r="HI88" i="196"/>
  <c r="FS88" i="196"/>
  <c r="FR88" i="196"/>
  <c r="DP88" i="196"/>
  <c r="DK88" i="196"/>
  <c r="DD88" i="196"/>
  <c r="DC88" i="196"/>
  <c r="BW88" i="196"/>
  <c r="BM88" i="196" s="1"/>
  <c r="BL88" i="196"/>
  <c r="AV88" i="196"/>
  <c r="E88" i="196"/>
  <c r="HJ87" i="196"/>
  <c r="HI87" i="196"/>
  <c r="FS87" i="196"/>
  <c r="FR87" i="196"/>
  <c r="DP87" i="196"/>
  <c r="DK87" i="196"/>
  <c r="DD87" i="196"/>
  <c r="DD86" i="196" s="1"/>
  <c r="DC87" i="196"/>
  <c r="DC86" i="196" s="1"/>
  <c r="BM87" i="196"/>
  <c r="BL87" i="196"/>
  <c r="J87" i="196"/>
  <c r="E87" i="196"/>
  <c r="HN86" i="196"/>
  <c r="HM86" i="196"/>
  <c r="HL86" i="196"/>
  <c r="HK86" i="196"/>
  <c r="HG86" i="196"/>
  <c r="HF86" i="196"/>
  <c r="HE86" i="196"/>
  <c r="HD86" i="196"/>
  <c r="HC86" i="196"/>
  <c r="HB86" i="196"/>
  <c r="HA86" i="196"/>
  <c r="GZ86" i="196"/>
  <c r="GY86" i="196"/>
  <c r="GX86" i="196"/>
  <c r="GW86" i="196"/>
  <c r="GV86" i="196"/>
  <c r="GU86" i="196"/>
  <c r="GT86" i="196"/>
  <c r="GS86" i="196"/>
  <c r="GR86" i="196"/>
  <c r="GQ86" i="196"/>
  <c r="GP86" i="196"/>
  <c r="GO86" i="196"/>
  <c r="GN86" i="196"/>
  <c r="GM86" i="196"/>
  <c r="GL86" i="196"/>
  <c r="GK86" i="196"/>
  <c r="GJ86" i="196"/>
  <c r="GI86" i="196"/>
  <c r="GH86" i="196"/>
  <c r="GG86" i="196"/>
  <c r="GF86" i="196"/>
  <c r="GE86" i="196"/>
  <c r="GD86" i="196"/>
  <c r="GC86" i="196"/>
  <c r="GB86" i="196"/>
  <c r="FY86" i="196"/>
  <c r="FW86" i="196"/>
  <c r="FV86" i="196"/>
  <c r="FU86" i="196"/>
  <c r="FT86" i="196"/>
  <c r="FP86" i="196"/>
  <c r="FO86" i="196"/>
  <c r="FN86" i="196"/>
  <c r="FM86" i="196"/>
  <c r="FL86" i="196"/>
  <c r="FK86" i="196"/>
  <c r="FJ86" i="196"/>
  <c r="FI86" i="196"/>
  <c r="FH86" i="196"/>
  <c r="FG86" i="196"/>
  <c r="FE86" i="196"/>
  <c r="FD86" i="196"/>
  <c r="FC86" i="196"/>
  <c r="FB86" i="196"/>
  <c r="FA86" i="196"/>
  <c r="EZ86" i="196"/>
  <c r="EY86" i="196"/>
  <c r="EX86" i="196"/>
  <c r="EW86" i="196"/>
  <c r="EV86" i="196"/>
  <c r="EU86" i="196"/>
  <c r="ET86" i="196"/>
  <c r="ER86" i="196"/>
  <c r="EQ86" i="196"/>
  <c r="EP86" i="196"/>
  <c r="EO86" i="196"/>
  <c r="EN86" i="196"/>
  <c r="EM86" i="196"/>
  <c r="EL86" i="196"/>
  <c r="EK86" i="196"/>
  <c r="EJ86" i="196"/>
  <c r="EI86" i="196"/>
  <c r="EH86" i="196"/>
  <c r="EG86" i="196"/>
  <c r="EF86" i="196"/>
  <c r="EE86" i="196"/>
  <c r="ED86" i="196"/>
  <c r="EC86" i="196"/>
  <c r="EB86" i="196"/>
  <c r="EA86" i="196"/>
  <c r="DZ86" i="196"/>
  <c r="DY86" i="196"/>
  <c r="DX86" i="196"/>
  <c r="DW86" i="196"/>
  <c r="DV86" i="196"/>
  <c r="DU86" i="196"/>
  <c r="DT86" i="196"/>
  <c r="DS86" i="196"/>
  <c r="DR86" i="196"/>
  <c r="DQ86" i="196"/>
  <c r="DO86" i="196"/>
  <c r="DN86" i="196"/>
  <c r="DM86" i="196"/>
  <c r="DL86" i="196"/>
  <c r="DG86" i="196"/>
  <c r="DF86" i="196"/>
  <c r="DE86" i="196"/>
  <c r="DA86" i="196"/>
  <c r="CZ86" i="196"/>
  <c r="CY86" i="196"/>
  <c r="CX86" i="196"/>
  <c r="CW86" i="196"/>
  <c r="CV86" i="196"/>
  <c r="CU86" i="196"/>
  <c r="CT86" i="196"/>
  <c r="CS86" i="196"/>
  <c r="CR86" i="196"/>
  <c r="CQ86" i="196"/>
  <c r="CP86" i="196"/>
  <c r="CO86" i="196"/>
  <c r="CN86" i="196"/>
  <c r="CM86" i="196"/>
  <c r="CL86" i="196"/>
  <c r="CK86" i="196"/>
  <c r="CJ86" i="196"/>
  <c r="CI86" i="196"/>
  <c r="CH86" i="196"/>
  <c r="CG86" i="196"/>
  <c r="CF86" i="196"/>
  <c r="CE86" i="196"/>
  <c r="CD86" i="196"/>
  <c r="CC86" i="196"/>
  <c r="CB86" i="196"/>
  <c r="CA86" i="196"/>
  <c r="BZ86" i="196"/>
  <c r="BY86" i="196"/>
  <c r="BX86" i="196"/>
  <c r="BV86" i="196"/>
  <c r="BS86" i="196"/>
  <c r="BQ86" i="196"/>
  <c r="BP86" i="196"/>
  <c r="BO86" i="196"/>
  <c r="BN86" i="196"/>
  <c r="BJ86" i="196"/>
  <c r="BI86" i="196"/>
  <c r="BH86" i="196"/>
  <c r="BG86" i="196"/>
  <c r="BF86" i="196"/>
  <c r="BE86" i="196"/>
  <c r="BD86" i="196"/>
  <c r="BC86" i="196"/>
  <c r="BB86" i="196"/>
  <c r="BA86" i="196"/>
  <c r="AY86" i="196"/>
  <c r="AX86" i="196"/>
  <c r="AW86" i="196"/>
  <c r="AU86" i="196"/>
  <c r="AT86" i="196"/>
  <c r="AS86" i="196"/>
  <c r="AR86" i="196"/>
  <c r="AQ86" i="196"/>
  <c r="AP86" i="196"/>
  <c r="AO86" i="196"/>
  <c r="AN86" i="196"/>
  <c r="AL86" i="196"/>
  <c r="AK86" i="196"/>
  <c r="AJ86" i="196"/>
  <c r="AI86" i="196"/>
  <c r="AH86" i="196"/>
  <c r="AG86" i="196"/>
  <c r="AF86" i="196"/>
  <c r="AE86" i="196"/>
  <c r="AD86" i="196"/>
  <c r="AC86" i="196"/>
  <c r="AB86" i="196"/>
  <c r="AA86" i="196"/>
  <c r="Z86" i="196"/>
  <c r="Y86" i="196"/>
  <c r="X86" i="196"/>
  <c r="W86" i="196"/>
  <c r="V86" i="196"/>
  <c r="U86" i="196"/>
  <c r="T86" i="196"/>
  <c r="S86" i="196"/>
  <c r="R86" i="196"/>
  <c r="Q86" i="196"/>
  <c r="P86" i="196"/>
  <c r="O86" i="196"/>
  <c r="N86" i="196"/>
  <c r="M86" i="196"/>
  <c r="L86" i="196"/>
  <c r="K86" i="196"/>
  <c r="I86" i="196"/>
  <c r="H86" i="196"/>
  <c r="G86" i="196"/>
  <c r="F86" i="196"/>
  <c r="HJ85" i="196"/>
  <c r="HI85" i="196"/>
  <c r="FS85" i="196"/>
  <c r="FR85" i="196"/>
  <c r="DP85" i="196"/>
  <c r="HX85" i="196" s="1"/>
  <c r="DK85" i="196"/>
  <c r="DD85" i="196"/>
  <c r="DC85" i="196"/>
  <c r="BM85" i="196"/>
  <c r="BL85" i="196"/>
  <c r="J85" i="196"/>
  <c r="E85" i="196"/>
  <c r="HJ84" i="196"/>
  <c r="HI84" i="196"/>
  <c r="FS84" i="196"/>
  <c r="FR84" i="196"/>
  <c r="FR83" i="196" s="1"/>
  <c r="DP84" i="196"/>
  <c r="HX84" i="196" s="1"/>
  <c r="DK84" i="196"/>
  <c r="DD84" i="196"/>
  <c r="DC84" i="196"/>
  <c r="BM84" i="196"/>
  <c r="BL84" i="196"/>
  <c r="J84" i="196"/>
  <c r="J83" i="196" s="1"/>
  <c r="E84" i="196"/>
  <c r="HN83" i="196"/>
  <c r="HM83" i="196"/>
  <c r="HL83" i="196"/>
  <c r="HK83" i="196"/>
  <c r="HJ83" i="196"/>
  <c r="HG83" i="196"/>
  <c r="HF83" i="196"/>
  <c r="HE83" i="196"/>
  <c r="HD83" i="196"/>
  <c r="HC83" i="196"/>
  <c r="HB83" i="196"/>
  <c r="HA83" i="196"/>
  <c r="GZ83" i="196"/>
  <c r="GY83" i="196"/>
  <c r="GX83" i="196"/>
  <c r="GW83" i="196"/>
  <c r="GV83" i="196"/>
  <c r="GU83" i="196"/>
  <c r="GT83" i="196"/>
  <c r="GS83" i="196"/>
  <c r="GR83" i="196"/>
  <c r="GQ83" i="196"/>
  <c r="GP83" i="196"/>
  <c r="GO83" i="196"/>
  <c r="GN83" i="196"/>
  <c r="GM83" i="196"/>
  <c r="GL83" i="196"/>
  <c r="GK83" i="196"/>
  <c r="GJ83" i="196"/>
  <c r="GI83" i="196"/>
  <c r="GH83" i="196"/>
  <c r="GG83" i="196"/>
  <c r="GF83" i="196"/>
  <c r="GE83" i="196"/>
  <c r="GD83" i="196"/>
  <c r="GC83" i="196"/>
  <c r="GB83" i="196"/>
  <c r="FY83" i="196"/>
  <c r="FW83" i="196"/>
  <c r="FV83" i="196"/>
  <c r="FU83" i="196"/>
  <c r="FT83" i="196"/>
  <c r="FP83" i="196"/>
  <c r="FO83" i="196"/>
  <c r="FN83" i="196"/>
  <c r="FM83" i="196"/>
  <c r="FL83" i="196"/>
  <c r="FK83" i="196"/>
  <c r="FJ83" i="196"/>
  <c r="FI83" i="196"/>
  <c r="FH83" i="196"/>
  <c r="FG83" i="196"/>
  <c r="FE83" i="196"/>
  <c r="FD83" i="196"/>
  <c r="FC83" i="196"/>
  <c r="FB83" i="196"/>
  <c r="FA83" i="196"/>
  <c r="EZ83" i="196"/>
  <c r="EY83" i="196"/>
  <c r="EX83" i="196"/>
  <c r="EW83" i="196"/>
  <c r="EV83" i="196"/>
  <c r="EU83" i="196"/>
  <c r="ET83" i="196"/>
  <c r="ES83" i="196"/>
  <c r="ER83" i="196"/>
  <c r="EQ83" i="196"/>
  <c r="EP83" i="196"/>
  <c r="EO83" i="196"/>
  <c r="EN83" i="196"/>
  <c r="EM83" i="196"/>
  <c r="EL83" i="196"/>
  <c r="EK83" i="196"/>
  <c r="EJ83" i="196"/>
  <c r="EI83" i="196"/>
  <c r="EH83" i="196"/>
  <c r="EG83" i="196"/>
  <c r="EF83" i="196"/>
  <c r="EE83" i="196"/>
  <c r="ED83" i="196"/>
  <c r="EC83" i="196"/>
  <c r="EB83" i="196"/>
  <c r="EA83" i="196"/>
  <c r="DZ83" i="196"/>
  <c r="DY83" i="196"/>
  <c r="DX83" i="196"/>
  <c r="DW83" i="196"/>
  <c r="DV83" i="196"/>
  <c r="DU83" i="196"/>
  <c r="DT83" i="196"/>
  <c r="DS83" i="196"/>
  <c r="DR83" i="196"/>
  <c r="DQ83" i="196"/>
  <c r="DO83" i="196"/>
  <c r="DN83" i="196"/>
  <c r="DM83" i="196"/>
  <c r="DL83" i="196"/>
  <c r="DG83" i="196"/>
  <c r="DF83" i="196"/>
  <c r="DE83" i="196"/>
  <c r="DA83" i="196"/>
  <c r="CZ83" i="196"/>
  <c r="CY83" i="196"/>
  <c r="CX83" i="196"/>
  <c r="CW83" i="196"/>
  <c r="CV83" i="196"/>
  <c r="CU83" i="196"/>
  <c r="CT83" i="196"/>
  <c r="CS83" i="196"/>
  <c r="CR83" i="196"/>
  <c r="CQ83" i="196"/>
  <c r="CP83" i="196"/>
  <c r="CO83" i="196"/>
  <c r="CN83" i="196"/>
  <c r="CM83" i="196"/>
  <c r="CL83" i="196"/>
  <c r="CK83" i="196"/>
  <c r="CJ83" i="196"/>
  <c r="CI83" i="196"/>
  <c r="CH83" i="196"/>
  <c r="CG83" i="196"/>
  <c r="CF83" i="196"/>
  <c r="CE83" i="196"/>
  <c r="CD83" i="196"/>
  <c r="CC83" i="196"/>
  <c r="CB83" i="196"/>
  <c r="CA83" i="196"/>
  <c r="BZ83" i="196"/>
  <c r="BY83" i="196"/>
  <c r="BX83" i="196"/>
  <c r="BW83" i="196"/>
  <c r="BV83" i="196"/>
  <c r="BS83" i="196"/>
  <c r="BQ83" i="196"/>
  <c r="BP83" i="196"/>
  <c r="BO83" i="196"/>
  <c r="BN83" i="196"/>
  <c r="BJ83" i="196"/>
  <c r="BI83" i="196"/>
  <c r="BH83" i="196"/>
  <c r="BG83" i="196"/>
  <c r="BF83" i="196"/>
  <c r="BE83" i="196"/>
  <c r="BD83" i="196"/>
  <c r="BC83" i="196"/>
  <c r="BB83" i="196"/>
  <c r="BA83" i="196"/>
  <c r="AY83" i="196"/>
  <c r="AX83" i="196"/>
  <c r="AW83" i="196"/>
  <c r="AV83" i="196"/>
  <c r="AU83" i="196"/>
  <c r="AT83" i="196"/>
  <c r="AS83" i="196"/>
  <c r="AR83" i="196"/>
  <c r="AQ83" i="196"/>
  <c r="AP83" i="196"/>
  <c r="AO83" i="196"/>
  <c r="AN83" i="196"/>
  <c r="AM83" i="196"/>
  <c r="AL83" i="196"/>
  <c r="AK83" i="196"/>
  <c r="AJ83" i="196"/>
  <c r="AI83" i="196"/>
  <c r="AH83" i="196"/>
  <c r="AG83" i="196"/>
  <c r="AF83" i="196"/>
  <c r="AE83" i="196"/>
  <c r="AD83" i="196"/>
  <c r="AC83" i="196"/>
  <c r="AB83" i="196"/>
  <c r="AA83" i="196"/>
  <c r="Z83" i="196"/>
  <c r="Y83" i="196"/>
  <c r="X83" i="196"/>
  <c r="W83" i="196"/>
  <c r="V83" i="196"/>
  <c r="U83" i="196"/>
  <c r="T83" i="196"/>
  <c r="S83" i="196"/>
  <c r="R83" i="196"/>
  <c r="Q83" i="196"/>
  <c r="P83" i="196"/>
  <c r="O83" i="196"/>
  <c r="N83" i="196"/>
  <c r="M83" i="196"/>
  <c r="L83" i="196"/>
  <c r="K83" i="196"/>
  <c r="I83" i="196"/>
  <c r="H83" i="196"/>
  <c r="G83" i="196"/>
  <c r="F83" i="196"/>
  <c r="HJ82" i="196"/>
  <c r="HI82" i="196"/>
  <c r="FS82" i="196"/>
  <c r="FR82" i="196"/>
  <c r="EG82" i="196"/>
  <c r="EG80" i="196" s="1"/>
  <c r="EF82" i="196"/>
  <c r="EF80" i="196" s="1"/>
  <c r="ED82" i="196"/>
  <c r="DK82" i="196"/>
  <c r="DD82" i="196"/>
  <c r="DC82" i="196"/>
  <c r="BM82" i="196"/>
  <c r="BL82" i="196"/>
  <c r="AA82" i="196"/>
  <c r="AA80" i="196" s="1"/>
  <c r="X82" i="196"/>
  <c r="X80" i="196" s="1"/>
  <c r="E82" i="196"/>
  <c r="HJ81" i="196"/>
  <c r="HI81" i="196"/>
  <c r="FS81" i="196"/>
  <c r="FR81" i="196"/>
  <c r="DP81" i="196"/>
  <c r="DK81" i="196"/>
  <c r="DD81" i="196"/>
  <c r="DC81" i="196"/>
  <c r="BM81" i="196"/>
  <c r="BL81" i="196"/>
  <c r="J81" i="196"/>
  <c r="E81" i="196"/>
  <c r="HN80" i="196"/>
  <c r="HM80" i="196"/>
  <c r="HL80" i="196"/>
  <c r="HK80" i="196"/>
  <c r="HG80" i="196"/>
  <c r="HF80" i="196"/>
  <c r="HE80" i="196"/>
  <c r="HD80" i="196"/>
  <c r="HC80" i="196"/>
  <c r="HB80" i="196"/>
  <c r="HA80" i="196"/>
  <c r="GZ80" i="196"/>
  <c r="GY80" i="196"/>
  <c r="GX80" i="196"/>
  <c r="GW80" i="196"/>
  <c r="GV80" i="196"/>
  <c r="GU80" i="196"/>
  <c r="GT80" i="196"/>
  <c r="GS80" i="196"/>
  <c r="GR80" i="196"/>
  <c r="GQ80" i="196"/>
  <c r="GP80" i="196"/>
  <c r="GO80" i="196"/>
  <c r="GN80" i="196"/>
  <c r="GM80" i="196"/>
  <c r="GL80" i="196"/>
  <c r="GK80" i="196"/>
  <c r="GJ80" i="196"/>
  <c r="GI80" i="196"/>
  <c r="GH80" i="196"/>
  <c r="GG80" i="196"/>
  <c r="GF80" i="196"/>
  <c r="GE80" i="196"/>
  <c r="GD80" i="196"/>
  <c r="GC80" i="196"/>
  <c r="GB80" i="196"/>
  <c r="FY80" i="196"/>
  <c r="FW80" i="196"/>
  <c r="FV80" i="196"/>
  <c r="FU80" i="196"/>
  <c r="FT80" i="196"/>
  <c r="FP80" i="196"/>
  <c r="FO80" i="196"/>
  <c r="FN80" i="196"/>
  <c r="FM80" i="196"/>
  <c r="FL80" i="196"/>
  <c r="FK80" i="196"/>
  <c r="FJ80" i="196"/>
  <c r="FI80" i="196"/>
  <c r="FH80" i="196"/>
  <c r="FG80" i="196"/>
  <c r="FE80" i="196"/>
  <c r="FD80" i="196"/>
  <c r="FC80" i="196"/>
  <c r="FB80" i="196"/>
  <c r="FA80" i="196"/>
  <c r="EZ80" i="196"/>
  <c r="EY80" i="196"/>
  <c r="EX80" i="196"/>
  <c r="EW80" i="196"/>
  <c r="EV80" i="196"/>
  <c r="EU80" i="196"/>
  <c r="ET80" i="196"/>
  <c r="ES80" i="196"/>
  <c r="ER80" i="196"/>
  <c r="EQ80" i="196"/>
  <c r="EP80" i="196"/>
  <c r="EO80" i="196"/>
  <c r="EN80" i="196"/>
  <c r="EM80" i="196"/>
  <c r="EL80" i="196"/>
  <c r="EK80" i="196"/>
  <c r="EJ80" i="196"/>
  <c r="EI80" i="196"/>
  <c r="EH80" i="196"/>
  <c r="EE80" i="196"/>
  <c r="EC80" i="196"/>
  <c r="EB80" i="196"/>
  <c r="EA80" i="196"/>
  <c r="DZ80" i="196"/>
  <c r="DY80" i="196"/>
  <c r="DX80" i="196"/>
  <c r="DW80" i="196"/>
  <c r="DV80" i="196"/>
  <c r="DU80" i="196"/>
  <c r="DT80" i="196"/>
  <c r="DS80" i="196"/>
  <c r="DR80" i="196"/>
  <c r="DQ80" i="196"/>
  <c r="DO80" i="196"/>
  <c r="DN80" i="196"/>
  <c r="DM80" i="196"/>
  <c r="DL80" i="196"/>
  <c r="DG80" i="196"/>
  <c r="DF80" i="196"/>
  <c r="DE80" i="196"/>
  <c r="DA80" i="196"/>
  <c r="CZ80" i="196"/>
  <c r="CY80" i="196"/>
  <c r="CX80" i="196"/>
  <c r="CW80" i="196"/>
  <c r="CV80" i="196"/>
  <c r="CU80" i="196"/>
  <c r="CT80" i="196"/>
  <c r="CS80" i="196"/>
  <c r="CR80" i="196"/>
  <c r="CQ80" i="196"/>
  <c r="CP80" i="196"/>
  <c r="CO80" i="196"/>
  <c r="CN80" i="196"/>
  <c r="CM80" i="196"/>
  <c r="CL80" i="196"/>
  <c r="CK80" i="196"/>
  <c r="CJ80" i="196"/>
  <c r="CI80" i="196"/>
  <c r="CH80" i="196"/>
  <c r="CG80" i="196"/>
  <c r="CF80" i="196"/>
  <c r="CE80" i="196"/>
  <c r="CD80" i="196"/>
  <c r="CC80" i="196"/>
  <c r="CB80" i="196"/>
  <c r="CA80" i="196"/>
  <c r="BZ80" i="196"/>
  <c r="BY80" i="196"/>
  <c r="BX80" i="196"/>
  <c r="BW80" i="196"/>
  <c r="BV80" i="196"/>
  <c r="BS80" i="196"/>
  <c r="BQ80" i="196"/>
  <c r="BP80" i="196"/>
  <c r="BO80" i="196"/>
  <c r="BN80" i="196"/>
  <c r="BJ80" i="196"/>
  <c r="BI80" i="196"/>
  <c r="BH80" i="196"/>
  <c r="BG80" i="196"/>
  <c r="BF80" i="196"/>
  <c r="BE80" i="196"/>
  <c r="BD80" i="196"/>
  <c r="BC80" i="196"/>
  <c r="BB80" i="196"/>
  <c r="BA80" i="196"/>
  <c r="AY80" i="196"/>
  <c r="AX80" i="196"/>
  <c r="AW80" i="196"/>
  <c r="AV80" i="196"/>
  <c r="AU80" i="196"/>
  <c r="AT80" i="196"/>
  <c r="AS80" i="196"/>
  <c r="AR80" i="196"/>
  <c r="AQ80" i="196"/>
  <c r="AP80" i="196"/>
  <c r="AO80" i="196"/>
  <c r="AN80" i="196"/>
  <c r="AM80" i="196"/>
  <c r="AL80" i="196"/>
  <c r="AK80" i="196"/>
  <c r="AJ80" i="196"/>
  <c r="AI80" i="196"/>
  <c r="AH80" i="196"/>
  <c r="AG80" i="196"/>
  <c r="AF80" i="196"/>
  <c r="AE80" i="196"/>
  <c r="AD80" i="196"/>
  <c r="AC80" i="196"/>
  <c r="AB80" i="196"/>
  <c r="Z80" i="196"/>
  <c r="Y80" i="196"/>
  <c r="W80" i="196"/>
  <c r="V80" i="196"/>
  <c r="U80" i="196"/>
  <c r="T80" i="196"/>
  <c r="S80" i="196"/>
  <c r="R80" i="196"/>
  <c r="Q80" i="196"/>
  <c r="P80" i="196"/>
  <c r="O80" i="196"/>
  <c r="N80" i="196"/>
  <c r="M80" i="196"/>
  <c r="L80" i="196"/>
  <c r="K80" i="196"/>
  <c r="I80" i="196"/>
  <c r="H80" i="196"/>
  <c r="G80" i="196"/>
  <c r="F80" i="196"/>
  <c r="HJ79" i="196"/>
  <c r="HI79" i="196"/>
  <c r="FS79" i="196"/>
  <c r="FR79" i="196"/>
  <c r="DP79" i="196"/>
  <c r="HX79" i="196" s="1"/>
  <c r="DK79" i="196"/>
  <c r="DD79" i="196"/>
  <c r="DC79" i="196"/>
  <c r="BM79" i="196"/>
  <c r="BL79" i="196"/>
  <c r="J79" i="196"/>
  <c r="E79" i="196"/>
  <c r="HJ78" i="196"/>
  <c r="HJ77" i="196" s="1"/>
  <c r="HI78" i="196"/>
  <c r="FS78" i="196"/>
  <c r="FS77" i="196" s="1"/>
  <c r="FR78" i="196"/>
  <c r="DP78" i="196"/>
  <c r="HX78" i="196" s="1"/>
  <c r="DK78" i="196"/>
  <c r="DD78" i="196"/>
  <c r="DD77" i="196" s="1"/>
  <c r="DC78" i="196"/>
  <c r="BM78" i="196"/>
  <c r="BL78" i="196"/>
  <c r="BL77" i="196" s="1"/>
  <c r="J78" i="196"/>
  <c r="E78" i="196"/>
  <c r="HN77" i="196"/>
  <c r="HM77" i="196"/>
  <c r="HL77" i="196"/>
  <c r="HK77" i="196"/>
  <c r="HG77" i="196"/>
  <c r="HF77" i="196"/>
  <c r="HE77" i="196"/>
  <c r="HD77" i="196"/>
  <c r="HC77" i="196"/>
  <c r="HB77" i="196"/>
  <c r="HA77" i="196"/>
  <c r="GZ77" i="196"/>
  <c r="GY77" i="196"/>
  <c r="GX77" i="196"/>
  <c r="GW77" i="196"/>
  <c r="GV77" i="196"/>
  <c r="GU77" i="196"/>
  <c r="GT77" i="196"/>
  <c r="GS77" i="196"/>
  <c r="GR77" i="196"/>
  <c r="GQ77" i="196"/>
  <c r="GP77" i="196"/>
  <c r="GO77" i="196"/>
  <c r="GN77" i="196"/>
  <c r="GM77" i="196"/>
  <c r="GL77" i="196"/>
  <c r="GK77" i="196"/>
  <c r="GJ77" i="196"/>
  <c r="GI77" i="196"/>
  <c r="GH77" i="196"/>
  <c r="GG77" i="196"/>
  <c r="GF77" i="196"/>
  <c r="GE77" i="196"/>
  <c r="GD77" i="196"/>
  <c r="GC77" i="196"/>
  <c r="GB77" i="196"/>
  <c r="GA77" i="196"/>
  <c r="FZ77" i="196"/>
  <c r="FY77" i="196"/>
  <c r="FX77" i="196"/>
  <c r="FW77" i="196"/>
  <c r="FV77" i="196"/>
  <c r="FU77" i="196"/>
  <c r="FT77" i="196"/>
  <c r="FP77" i="196"/>
  <c r="FO77" i="196"/>
  <c r="FN77" i="196"/>
  <c r="FM77" i="196"/>
  <c r="FL77" i="196"/>
  <c r="FK77" i="196"/>
  <c r="FJ77" i="196"/>
  <c r="FI77" i="196"/>
  <c r="FH77" i="196"/>
  <c r="FG77" i="196"/>
  <c r="FE77" i="196"/>
  <c r="FD77" i="196"/>
  <c r="FC77" i="196"/>
  <c r="FB77" i="196"/>
  <c r="FA77" i="196"/>
  <c r="EZ77" i="196"/>
  <c r="EY77" i="196"/>
  <c r="EX77" i="196"/>
  <c r="EW77" i="196"/>
  <c r="EV77" i="196"/>
  <c r="EU77" i="196"/>
  <c r="ET77" i="196"/>
  <c r="ES77" i="196"/>
  <c r="ER77" i="196"/>
  <c r="EQ77" i="196"/>
  <c r="EP77" i="196"/>
  <c r="EO77" i="196"/>
  <c r="EN77" i="196"/>
  <c r="EM77" i="196"/>
  <c r="EL77" i="196"/>
  <c r="EK77" i="196"/>
  <c r="EJ77" i="196"/>
  <c r="EI77" i="196"/>
  <c r="EH77" i="196"/>
  <c r="EG77" i="196"/>
  <c r="EF77" i="196"/>
  <c r="EE77" i="196"/>
  <c r="ED77" i="196"/>
  <c r="EC77" i="196"/>
  <c r="EB77" i="196"/>
  <c r="EA77" i="196"/>
  <c r="DZ77" i="196"/>
  <c r="DY77" i="196"/>
  <c r="DX77" i="196"/>
  <c r="DW77" i="196"/>
  <c r="DV77" i="196"/>
  <c r="DU77" i="196"/>
  <c r="DT77" i="196"/>
  <c r="DS77" i="196"/>
  <c r="DR77" i="196"/>
  <c r="DQ77" i="196"/>
  <c r="DO77" i="196"/>
  <c r="DN77" i="196"/>
  <c r="DM77" i="196"/>
  <c r="DL77" i="196"/>
  <c r="DG77" i="196"/>
  <c r="DF77" i="196"/>
  <c r="DE77" i="196"/>
  <c r="DA77" i="196"/>
  <c r="CZ77" i="196"/>
  <c r="CY77" i="196"/>
  <c r="CX77" i="196"/>
  <c r="CW77" i="196"/>
  <c r="CV77" i="196"/>
  <c r="CU77" i="196"/>
  <c r="CT77" i="196"/>
  <c r="CS77" i="196"/>
  <c r="CR77" i="196"/>
  <c r="CQ77" i="196"/>
  <c r="CP77" i="196"/>
  <c r="CO77" i="196"/>
  <c r="CN77" i="196"/>
  <c r="CM77" i="196"/>
  <c r="CL77" i="196"/>
  <c r="CK77" i="196"/>
  <c r="CJ77" i="196"/>
  <c r="CI77" i="196"/>
  <c r="CH77" i="196"/>
  <c r="CG77" i="196"/>
  <c r="CF77" i="196"/>
  <c r="CE77" i="196"/>
  <c r="CD77" i="196"/>
  <c r="CC77" i="196"/>
  <c r="CB77" i="196"/>
  <c r="CA77" i="196"/>
  <c r="BZ77" i="196"/>
  <c r="BY77" i="196"/>
  <c r="BX77" i="196"/>
  <c r="BW77" i="196"/>
  <c r="BV77" i="196"/>
  <c r="BU77" i="196"/>
  <c r="BT77" i="196"/>
  <c r="BS77" i="196"/>
  <c r="BR77" i="196"/>
  <c r="BQ77" i="196"/>
  <c r="BP77" i="196"/>
  <c r="BO77" i="196"/>
  <c r="BN77" i="196"/>
  <c r="BJ77" i="196"/>
  <c r="BI77" i="196"/>
  <c r="BH77" i="196"/>
  <c r="BF77" i="196"/>
  <c r="BE77" i="196"/>
  <c r="BD77" i="196"/>
  <c r="BC77" i="196"/>
  <c r="BB77" i="196"/>
  <c r="BA77" i="196"/>
  <c r="AY77" i="196"/>
  <c r="AX77" i="196"/>
  <c r="AW77" i="196"/>
  <c r="AV77" i="196"/>
  <c r="AU77" i="196"/>
  <c r="AT77" i="196"/>
  <c r="AS77" i="196"/>
  <c r="AR77" i="196"/>
  <c r="AQ77" i="196"/>
  <c r="AP77" i="196"/>
  <c r="AO77" i="196"/>
  <c r="AN77" i="196"/>
  <c r="AM77" i="196"/>
  <c r="AL77" i="196"/>
  <c r="AK77" i="196"/>
  <c r="AJ77" i="196"/>
  <c r="AI77" i="196"/>
  <c r="AH77" i="196"/>
  <c r="AG77" i="196"/>
  <c r="AF77" i="196"/>
  <c r="AE77" i="196"/>
  <c r="AD77" i="196"/>
  <c r="AC77" i="196"/>
  <c r="AB77" i="196"/>
  <c r="AA77" i="196"/>
  <c r="Z77" i="196"/>
  <c r="Y77" i="196"/>
  <c r="X77" i="196"/>
  <c r="W77" i="196"/>
  <c r="V77" i="196"/>
  <c r="U77" i="196"/>
  <c r="T77" i="196"/>
  <c r="S77" i="196"/>
  <c r="R77" i="196"/>
  <c r="Q77" i="196"/>
  <c r="P77" i="196"/>
  <c r="O77" i="196"/>
  <c r="N77" i="196"/>
  <c r="M77" i="196"/>
  <c r="L77" i="196"/>
  <c r="K77" i="196"/>
  <c r="I77" i="196"/>
  <c r="H77" i="196"/>
  <c r="G77" i="196"/>
  <c r="F77" i="196"/>
  <c r="HJ76" i="196"/>
  <c r="HI76" i="196"/>
  <c r="FS76" i="196"/>
  <c r="FR76" i="196"/>
  <c r="DP76" i="196"/>
  <c r="HX76" i="196" s="1"/>
  <c r="DK76" i="196"/>
  <c r="DD76" i="196"/>
  <c r="DC76" i="196"/>
  <c r="BM76" i="196"/>
  <c r="BL76" i="196"/>
  <c r="J76" i="196"/>
  <c r="E76" i="196"/>
  <c r="HJ75" i="196"/>
  <c r="HI75" i="196"/>
  <c r="FS75" i="196"/>
  <c r="FR75" i="196"/>
  <c r="DP75" i="196"/>
  <c r="HX75" i="196" s="1"/>
  <c r="DK75" i="196"/>
  <c r="DD75" i="196"/>
  <c r="DC75" i="196"/>
  <c r="BM75" i="196"/>
  <c r="BL75" i="196"/>
  <c r="J75" i="196"/>
  <c r="E75" i="196"/>
  <c r="HN74" i="196"/>
  <c r="HM74" i="196"/>
  <c r="HL74" i="196"/>
  <c r="HK74" i="196"/>
  <c r="HG74" i="196"/>
  <c r="HF74" i="196"/>
  <c r="HE74" i="196"/>
  <c r="HD74" i="196"/>
  <c r="HC74" i="196"/>
  <c r="HB74" i="196"/>
  <c r="HA74" i="196"/>
  <c r="GZ74" i="196"/>
  <c r="GY74" i="196"/>
  <c r="GX74" i="196"/>
  <c r="GW74" i="196"/>
  <c r="GV74" i="196"/>
  <c r="GU74" i="196"/>
  <c r="GT74" i="196"/>
  <c r="GS74" i="196"/>
  <c r="GR74" i="196"/>
  <c r="GQ74" i="196"/>
  <c r="GP74" i="196"/>
  <c r="GO74" i="196"/>
  <c r="GN74" i="196"/>
  <c r="GM74" i="196"/>
  <c r="GL74" i="196"/>
  <c r="GK74" i="196"/>
  <c r="GJ74" i="196"/>
  <c r="GI74" i="196"/>
  <c r="GH74" i="196"/>
  <c r="GG74" i="196"/>
  <c r="GF74" i="196"/>
  <c r="GE74" i="196"/>
  <c r="GD74" i="196"/>
  <c r="GC74" i="196"/>
  <c r="GB74" i="196"/>
  <c r="GA74" i="196"/>
  <c r="FZ74" i="196"/>
  <c r="FY74" i="196"/>
  <c r="FX74" i="196"/>
  <c r="FW74" i="196"/>
  <c r="FV74" i="196"/>
  <c r="FU74" i="196"/>
  <c r="FT74" i="196"/>
  <c r="FP74" i="196"/>
  <c r="FO74" i="196"/>
  <c r="FN74" i="196"/>
  <c r="FM74" i="196"/>
  <c r="FL74" i="196"/>
  <c r="FK74" i="196"/>
  <c r="FJ74" i="196"/>
  <c r="FI74" i="196"/>
  <c r="FH74" i="196"/>
  <c r="FG74" i="196"/>
  <c r="FE74" i="196"/>
  <c r="FD74" i="196"/>
  <c r="FC74" i="196"/>
  <c r="FB74" i="196"/>
  <c r="FA74" i="196"/>
  <c r="EZ74" i="196"/>
  <c r="EY74" i="196"/>
  <c r="EX74" i="196"/>
  <c r="EW74" i="196"/>
  <c r="EV74" i="196"/>
  <c r="EU74" i="196"/>
  <c r="ET74" i="196"/>
  <c r="ES74" i="196"/>
  <c r="ER74" i="196"/>
  <c r="EQ74" i="196"/>
  <c r="EP74" i="196"/>
  <c r="EO74" i="196"/>
  <c r="EN74" i="196"/>
  <c r="EM74" i="196"/>
  <c r="EL74" i="196"/>
  <c r="EK74" i="196"/>
  <c r="EJ74" i="196"/>
  <c r="EI74" i="196"/>
  <c r="EH74" i="196"/>
  <c r="EG74" i="196"/>
  <c r="EF74" i="196"/>
  <c r="EE74" i="196"/>
  <c r="ED74" i="196"/>
  <c r="EC74" i="196"/>
  <c r="EB74" i="196"/>
  <c r="EA74" i="196"/>
  <c r="DZ74" i="196"/>
  <c r="DY74" i="196"/>
  <c r="DX74" i="196"/>
  <c r="DW74" i="196"/>
  <c r="DV74" i="196"/>
  <c r="DU74" i="196"/>
  <c r="DT74" i="196"/>
  <c r="DS74" i="196"/>
  <c r="DR74" i="196"/>
  <c r="DQ74" i="196"/>
  <c r="DO74" i="196"/>
  <c r="DN74" i="196"/>
  <c r="DM74" i="196"/>
  <c r="DL74" i="196"/>
  <c r="DG74" i="196"/>
  <c r="DF74" i="196"/>
  <c r="DE74" i="196"/>
  <c r="DD74" i="196"/>
  <c r="DA74" i="196"/>
  <c r="CZ74" i="196"/>
  <c r="CY74" i="196"/>
  <c r="CX74" i="196"/>
  <c r="CW74" i="196"/>
  <c r="CV74" i="196"/>
  <c r="CU74" i="196"/>
  <c r="CT74" i="196"/>
  <c r="CS74" i="196"/>
  <c r="CR74" i="196"/>
  <c r="CQ74" i="196"/>
  <c r="CP74" i="196"/>
  <c r="CO74" i="196"/>
  <c r="CN74" i="196"/>
  <c r="CM74" i="196"/>
  <c r="CL74" i="196"/>
  <c r="CK74" i="196"/>
  <c r="CJ74" i="196"/>
  <c r="CI74" i="196"/>
  <c r="CH74" i="196"/>
  <c r="CG74" i="196"/>
  <c r="CF74" i="196"/>
  <c r="CE74" i="196"/>
  <c r="CD74" i="196"/>
  <c r="CC74" i="196"/>
  <c r="CB74" i="196"/>
  <c r="CA74" i="196"/>
  <c r="BZ74" i="196"/>
  <c r="BY74" i="196"/>
  <c r="BX74" i="196"/>
  <c r="BW74" i="196"/>
  <c r="BV74" i="196"/>
  <c r="BU74" i="196"/>
  <c r="BT74" i="196"/>
  <c r="BS74" i="196"/>
  <c r="BR74" i="196"/>
  <c r="BQ74" i="196"/>
  <c r="BP74" i="196"/>
  <c r="BO74" i="196"/>
  <c r="BN74" i="196"/>
  <c r="BJ74" i="196"/>
  <c r="BI74" i="196"/>
  <c r="BH74" i="196"/>
  <c r="BF74" i="196"/>
  <c r="BE74" i="196"/>
  <c r="BD74" i="196"/>
  <c r="BC74" i="196"/>
  <c r="BB74" i="196"/>
  <c r="BA74" i="196"/>
  <c r="AY74" i="196"/>
  <c r="AX74" i="196"/>
  <c r="AW74" i="196"/>
  <c r="AV74" i="196"/>
  <c r="AU74" i="196"/>
  <c r="AT74" i="196"/>
  <c r="AS74" i="196"/>
  <c r="AR74" i="196"/>
  <c r="AQ74" i="196"/>
  <c r="AP74" i="196"/>
  <c r="AO74" i="196"/>
  <c r="AN74" i="196"/>
  <c r="AM74" i="196"/>
  <c r="AL74" i="196"/>
  <c r="AK74" i="196"/>
  <c r="AJ74" i="196"/>
  <c r="AI74" i="196"/>
  <c r="AH74" i="196"/>
  <c r="AG74" i="196"/>
  <c r="AF74" i="196"/>
  <c r="AE74" i="196"/>
  <c r="AD74" i="196"/>
  <c r="AC74" i="196"/>
  <c r="AB74" i="196"/>
  <c r="AA74" i="196"/>
  <c r="Z74" i="196"/>
  <c r="Y74" i="196"/>
  <c r="X74" i="196"/>
  <c r="W74" i="196"/>
  <c r="V74" i="196"/>
  <c r="U74" i="196"/>
  <c r="T74" i="196"/>
  <c r="S74" i="196"/>
  <c r="R74" i="196"/>
  <c r="Q74" i="196"/>
  <c r="P74" i="196"/>
  <c r="O74" i="196"/>
  <c r="N74" i="196"/>
  <c r="M74" i="196"/>
  <c r="L74" i="196"/>
  <c r="K74" i="196"/>
  <c r="I74" i="196"/>
  <c r="H74" i="196"/>
  <c r="G74" i="196"/>
  <c r="F74" i="196"/>
  <c r="HJ73" i="196"/>
  <c r="HI73" i="196"/>
  <c r="FS73" i="196"/>
  <c r="FR73" i="196"/>
  <c r="DP73" i="196"/>
  <c r="HX73" i="196" s="1"/>
  <c r="DK73" i="196"/>
  <c r="DD73" i="196"/>
  <c r="DC73" i="196"/>
  <c r="BM73" i="196"/>
  <c r="BL73" i="196"/>
  <c r="J73" i="196"/>
  <c r="E73" i="196"/>
  <c r="HJ72" i="196"/>
  <c r="HI72" i="196"/>
  <c r="FS72" i="196"/>
  <c r="FR72" i="196"/>
  <c r="DP72" i="196"/>
  <c r="HX72" i="196" s="1"/>
  <c r="DK72" i="196"/>
  <c r="DD72" i="196"/>
  <c r="DC72" i="196"/>
  <c r="BM72" i="196"/>
  <c r="BL72" i="196"/>
  <c r="J72" i="196"/>
  <c r="E72" i="196"/>
  <c r="HN71" i="196"/>
  <c r="HM71" i="196"/>
  <c r="HL71" i="196"/>
  <c r="HK71" i="196"/>
  <c r="HG71" i="196"/>
  <c r="HF71" i="196"/>
  <c r="HE71" i="196"/>
  <c r="HD71" i="196"/>
  <c r="HC71" i="196"/>
  <c r="HB71" i="196"/>
  <c r="HA71" i="196"/>
  <c r="GZ71" i="196"/>
  <c r="GY71" i="196"/>
  <c r="GX71" i="196"/>
  <c r="GW71" i="196"/>
  <c r="GV71" i="196"/>
  <c r="GU71" i="196"/>
  <c r="GT71" i="196"/>
  <c r="GS71" i="196"/>
  <c r="GR71" i="196"/>
  <c r="GQ71" i="196"/>
  <c r="GP71" i="196"/>
  <c r="GO71" i="196"/>
  <c r="GN71" i="196"/>
  <c r="GM71" i="196"/>
  <c r="GL71" i="196"/>
  <c r="GK71" i="196"/>
  <c r="GJ71" i="196"/>
  <c r="GI71" i="196"/>
  <c r="GH71" i="196"/>
  <c r="GG71" i="196"/>
  <c r="GF71" i="196"/>
  <c r="GE71" i="196"/>
  <c r="GD71" i="196"/>
  <c r="GC71" i="196"/>
  <c r="GB71" i="196"/>
  <c r="GA71" i="196"/>
  <c r="FZ71" i="196"/>
  <c r="FY71" i="196"/>
  <c r="FX71" i="196"/>
  <c r="FW71" i="196"/>
  <c r="FV71" i="196"/>
  <c r="FU71" i="196"/>
  <c r="FT71" i="196"/>
  <c r="FP71" i="196"/>
  <c r="FO71" i="196"/>
  <c r="FN71" i="196"/>
  <c r="FM71" i="196"/>
  <c r="FL71" i="196"/>
  <c r="FK71" i="196"/>
  <c r="FJ71" i="196"/>
  <c r="FI71" i="196"/>
  <c r="FH71" i="196"/>
  <c r="FG71" i="196"/>
  <c r="FE71" i="196"/>
  <c r="FD71" i="196"/>
  <c r="FC71" i="196"/>
  <c r="FB71" i="196"/>
  <c r="FA71" i="196"/>
  <c r="EZ71" i="196"/>
  <c r="EY71" i="196"/>
  <c r="EX71" i="196"/>
  <c r="EW71" i="196"/>
  <c r="EV71" i="196"/>
  <c r="EU71" i="196"/>
  <c r="ET71" i="196"/>
  <c r="ES71" i="196"/>
  <c r="ER71" i="196"/>
  <c r="EQ71" i="196"/>
  <c r="EP71" i="196"/>
  <c r="EO71" i="196"/>
  <c r="EN71" i="196"/>
  <c r="EM71" i="196"/>
  <c r="EL71" i="196"/>
  <c r="EK71" i="196"/>
  <c r="EJ71" i="196"/>
  <c r="EI71" i="196"/>
  <c r="EH71" i="196"/>
  <c r="EG71" i="196"/>
  <c r="EF71" i="196"/>
  <c r="EE71" i="196"/>
  <c r="ED71" i="196"/>
  <c r="EC71" i="196"/>
  <c r="EB71" i="196"/>
  <c r="EA71" i="196"/>
  <c r="DZ71" i="196"/>
  <c r="DY71" i="196"/>
  <c r="DX71" i="196"/>
  <c r="DW71" i="196"/>
  <c r="DV71" i="196"/>
  <c r="DU71" i="196"/>
  <c r="DT71" i="196"/>
  <c r="DS71" i="196"/>
  <c r="DR71" i="196"/>
  <c r="DQ71" i="196"/>
  <c r="DO71" i="196"/>
  <c r="DN71" i="196"/>
  <c r="DM71" i="196"/>
  <c r="DL71" i="196"/>
  <c r="DG71" i="196"/>
  <c r="DF71" i="196"/>
  <c r="DE71" i="196"/>
  <c r="DA71" i="196"/>
  <c r="CZ71" i="196"/>
  <c r="CY71" i="196"/>
  <c r="CX71" i="196"/>
  <c r="CW71" i="196"/>
  <c r="CV71" i="196"/>
  <c r="CU71" i="196"/>
  <c r="CT71" i="196"/>
  <c r="CS71" i="196"/>
  <c r="CR71" i="196"/>
  <c r="CQ71" i="196"/>
  <c r="CP71" i="196"/>
  <c r="CO71" i="196"/>
  <c r="CN71" i="196"/>
  <c r="CM71" i="196"/>
  <c r="CL71" i="196"/>
  <c r="CK71" i="196"/>
  <c r="CJ71" i="196"/>
  <c r="CI71" i="196"/>
  <c r="CH71" i="196"/>
  <c r="CG71" i="196"/>
  <c r="CF71" i="196"/>
  <c r="CE71" i="196"/>
  <c r="CD71" i="196"/>
  <c r="CC71" i="196"/>
  <c r="CB71" i="196"/>
  <c r="CA71" i="196"/>
  <c r="BZ71" i="196"/>
  <c r="BY71" i="196"/>
  <c r="BX71" i="196"/>
  <c r="BW71" i="196"/>
  <c r="BV71" i="196"/>
  <c r="BU71" i="196"/>
  <c r="BT71" i="196"/>
  <c r="BS71" i="196"/>
  <c r="BR71" i="196"/>
  <c r="BQ71" i="196"/>
  <c r="BP71" i="196"/>
  <c r="BO71" i="196"/>
  <c r="BN71" i="196"/>
  <c r="BJ71" i="196"/>
  <c r="BI71" i="196"/>
  <c r="BH71" i="196"/>
  <c r="BF71" i="196"/>
  <c r="BE71" i="196"/>
  <c r="BD71" i="196"/>
  <c r="BC71" i="196"/>
  <c r="BB71" i="196"/>
  <c r="BA71" i="196"/>
  <c r="AY71" i="196"/>
  <c r="AX71" i="196"/>
  <c r="AW71" i="196"/>
  <c r="AV71" i="196"/>
  <c r="AU71" i="196"/>
  <c r="AT71" i="196"/>
  <c r="AS71" i="196"/>
  <c r="AR71" i="196"/>
  <c r="AQ71" i="196"/>
  <c r="AP71" i="196"/>
  <c r="AO71" i="196"/>
  <c r="AN71" i="196"/>
  <c r="AM71" i="196"/>
  <c r="AL71" i="196"/>
  <c r="AK71" i="196"/>
  <c r="AJ71" i="196"/>
  <c r="AI71" i="196"/>
  <c r="AH71" i="196"/>
  <c r="AG71" i="196"/>
  <c r="AF71" i="196"/>
  <c r="AE71" i="196"/>
  <c r="AD71" i="196"/>
  <c r="AC71" i="196"/>
  <c r="AB71" i="196"/>
  <c r="AA71" i="196"/>
  <c r="Z71" i="196"/>
  <c r="Y71" i="196"/>
  <c r="X71" i="196"/>
  <c r="W71" i="196"/>
  <c r="V71" i="196"/>
  <c r="U71" i="196"/>
  <c r="T71" i="196"/>
  <c r="S71" i="196"/>
  <c r="R71" i="196"/>
  <c r="Q71" i="196"/>
  <c r="P71" i="196"/>
  <c r="O71" i="196"/>
  <c r="N71" i="196"/>
  <c r="M71" i="196"/>
  <c r="L71" i="196"/>
  <c r="K71" i="196"/>
  <c r="I71" i="196"/>
  <c r="H71" i="196"/>
  <c r="G71" i="196"/>
  <c r="F71" i="196"/>
  <c r="HJ70" i="196"/>
  <c r="HI70" i="196"/>
  <c r="FS70" i="196"/>
  <c r="FR70" i="196"/>
  <c r="DP70" i="196"/>
  <c r="HX70" i="196" s="1"/>
  <c r="DK70" i="196"/>
  <c r="DD70" i="196"/>
  <c r="DC70" i="196"/>
  <c r="BM70" i="196"/>
  <c r="BL70" i="196"/>
  <c r="J70" i="196"/>
  <c r="E70" i="196"/>
  <c r="HJ69" i="196"/>
  <c r="HI69" i="196"/>
  <c r="FS69" i="196"/>
  <c r="FR69" i="196"/>
  <c r="DP69" i="196"/>
  <c r="HX69" i="196" s="1"/>
  <c r="DK69" i="196"/>
  <c r="DD69" i="196"/>
  <c r="DC69" i="196"/>
  <c r="BM69" i="196"/>
  <c r="BM68" i="196" s="1"/>
  <c r="BL69" i="196"/>
  <c r="J69" i="196"/>
  <c r="J68" i="196" s="1"/>
  <c r="E69" i="196"/>
  <c r="HN68" i="196"/>
  <c r="HM68" i="196"/>
  <c r="HL68" i="196"/>
  <c r="HK68" i="196"/>
  <c r="HG68" i="196"/>
  <c r="HF68" i="196"/>
  <c r="HE68" i="196"/>
  <c r="HD68" i="196"/>
  <c r="HC68" i="196"/>
  <c r="HB68" i="196"/>
  <c r="HA68" i="196"/>
  <c r="GZ68" i="196"/>
  <c r="GY68" i="196"/>
  <c r="GX68" i="196"/>
  <c r="GW68" i="196"/>
  <c r="GV68" i="196"/>
  <c r="GU68" i="196"/>
  <c r="GT68" i="196"/>
  <c r="GS68" i="196"/>
  <c r="GR68" i="196"/>
  <c r="GQ68" i="196"/>
  <c r="GP68" i="196"/>
  <c r="GO68" i="196"/>
  <c r="GN68" i="196"/>
  <c r="GM68" i="196"/>
  <c r="GL68" i="196"/>
  <c r="GK68" i="196"/>
  <c r="GJ68" i="196"/>
  <c r="GI68" i="196"/>
  <c r="GH68" i="196"/>
  <c r="GG68" i="196"/>
  <c r="GF68" i="196"/>
  <c r="GE68" i="196"/>
  <c r="GD68" i="196"/>
  <c r="GC68" i="196"/>
  <c r="GB68" i="196"/>
  <c r="GA68" i="196"/>
  <c r="FZ68" i="196"/>
  <c r="FY68" i="196"/>
  <c r="FX68" i="196"/>
  <c r="FW68" i="196"/>
  <c r="FV68" i="196"/>
  <c r="FU68" i="196"/>
  <c r="FT68" i="196"/>
  <c r="FP68" i="196"/>
  <c r="FO68" i="196"/>
  <c r="FN68" i="196"/>
  <c r="FM68" i="196"/>
  <c r="FL68" i="196"/>
  <c r="FK68" i="196"/>
  <c r="FJ68" i="196"/>
  <c r="FI68" i="196"/>
  <c r="FH68" i="196"/>
  <c r="FG68" i="196"/>
  <c r="FE68" i="196"/>
  <c r="FD68" i="196"/>
  <c r="FC68" i="196"/>
  <c r="FB68" i="196"/>
  <c r="FA68" i="196"/>
  <c r="EZ68" i="196"/>
  <c r="EY68" i="196"/>
  <c r="EX68" i="196"/>
  <c r="EW68" i="196"/>
  <c r="EV68" i="196"/>
  <c r="EU68" i="196"/>
  <c r="ET68" i="196"/>
  <c r="ES68" i="196"/>
  <c r="ER68" i="196"/>
  <c r="EQ68" i="196"/>
  <c r="EP68" i="196"/>
  <c r="EO68" i="196"/>
  <c r="EN68" i="196"/>
  <c r="EM68" i="196"/>
  <c r="EL68" i="196"/>
  <c r="EK68" i="196"/>
  <c r="EJ68" i="196"/>
  <c r="EI68" i="196"/>
  <c r="EH68" i="196"/>
  <c r="EG68" i="196"/>
  <c r="EF68" i="196"/>
  <c r="EE68" i="196"/>
  <c r="ED68" i="196"/>
  <c r="EC68" i="196"/>
  <c r="EB68" i="196"/>
  <c r="EA68" i="196"/>
  <c r="DZ68" i="196"/>
  <c r="DY68" i="196"/>
  <c r="DX68" i="196"/>
  <c r="DW68" i="196"/>
  <c r="DV68" i="196"/>
  <c r="DU68" i="196"/>
  <c r="DT68" i="196"/>
  <c r="DS68" i="196"/>
  <c r="DR68" i="196"/>
  <c r="DQ68" i="196"/>
  <c r="DO68" i="196"/>
  <c r="DN68" i="196"/>
  <c r="DM68" i="196"/>
  <c r="DL68" i="196"/>
  <c r="DG68" i="196"/>
  <c r="DF68" i="196"/>
  <c r="DE68" i="196"/>
  <c r="DD68" i="196"/>
  <c r="DA68" i="196"/>
  <c r="CZ68" i="196"/>
  <c r="CY68" i="196"/>
  <c r="CX68" i="196"/>
  <c r="CW68" i="196"/>
  <c r="CV68" i="196"/>
  <c r="CU68" i="196"/>
  <c r="CT68" i="196"/>
  <c r="CS68" i="196"/>
  <c r="CR68" i="196"/>
  <c r="CQ68" i="196"/>
  <c r="CP68" i="196"/>
  <c r="CO68" i="196"/>
  <c r="CN68" i="196"/>
  <c r="CM68" i="196"/>
  <c r="CL68" i="196"/>
  <c r="CK68" i="196"/>
  <c r="CJ68" i="196"/>
  <c r="CI68" i="196"/>
  <c r="CH68" i="196"/>
  <c r="CG68" i="196"/>
  <c r="CF68" i="196"/>
  <c r="CE68" i="196"/>
  <c r="CD68" i="196"/>
  <c r="CC68" i="196"/>
  <c r="CB68" i="196"/>
  <c r="CA68" i="196"/>
  <c r="BZ68" i="196"/>
  <c r="BY68" i="196"/>
  <c r="BX68" i="196"/>
  <c r="BW68" i="196"/>
  <c r="BV68" i="196"/>
  <c r="BU68" i="196"/>
  <c r="BT68" i="196"/>
  <c r="BS68" i="196"/>
  <c r="BR68" i="196"/>
  <c r="BQ68" i="196"/>
  <c r="BP68" i="196"/>
  <c r="BO68" i="196"/>
  <c r="BN68" i="196"/>
  <c r="BJ68" i="196"/>
  <c r="BI68" i="196"/>
  <c r="BH68" i="196"/>
  <c r="BF68" i="196"/>
  <c r="BE68" i="196"/>
  <c r="BD68" i="196"/>
  <c r="BC68" i="196"/>
  <c r="BB68" i="196"/>
  <c r="BA68" i="196"/>
  <c r="AY68" i="196"/>
  <c r="AX68" i="196"/>
  <c r="AW68" i="196"/>
  <c r="AV68" i="196"/>
  <c r="AU68" i="196"/>
  <c r="AT68" i="196"/>
  <c r="AS68" i="196"/>
  <c r="AR68" i="196"/>
  <c r="AQ68" i="196"/>
  <c r="AP68" i="196"/>
  <c r="AO68" i="196"/>
  <c r="AN68" i="196"/>
  <c r="AM68" i="196"/>
  <c r="AL68" i="196"/>
  <c r="AK68" i="196"/>
  <c r="AJ68" i="196"/>
  <c r="AI68" i="196"/>
  <c r="AH68" i="196"/>
  <c r="AG68" i="196"/>
  <c r="AF68" i="196"/>
  <c r="AE68" i="196"/>
  <c r="AD68" i="196"/>
  <c r="AC68" i="196"/>
  <c r="AB68" i="196"/>
  <c r="AA68" i="196"/>
  <c r="Z68" i="196"/>
  <c r="Y68" i="196"/>
  <c r="X68" i="196"/>
  <c r="W68" i="196"/>
  <c r="V68" i="196"/>
  <c r="U68" i="196"/>
  <c r="T68" i="196"/>
  <c r="S68" i="196"/>
  <c r="R68" i="196"/>
  <c r="Q68" i="196"/>
  <c r="P68" i="196"/>
  <c r="O68" i="196"/>
  <c r="N68" i="196"/>
  <c r="M68" i="196"/>
  <c r="L68" i="196"/>
  <c r="K68" i="196"/>
  <c r="I68" i="196"/>
  <c r="H68" i="196"/>
  <c r="G68" i="196"/>
  <c r="F68" i="196"/>
  <c r="HJ67" i="196"/>
  <c r="HI67" i="196"/>
  <c r="FS67" i="196"/>
  <c r="FR67" i="196"/>
  <c r="DP67" i="196"/>
  <c r="DK67" i="196"/>
  <c r="DD67" i="196"/>
  <c r="DC67" i="196"/>
  <c r="BM67" i="196"/>
  <c r="BL67" i="196"/>
  <c r="J67" i="196"/>
  <c r="E67" i="196"/>
  <c r="HJ66" i="196"/>
  <c r="HI66" i="196"/>
  <c r="FS66" i="196"/>
  <c r="FR66" i="196"/>
  <c r="DP66" i="196"/>
  <c r="DK66" i="196"/>
  <c r="DD66" i="196"/>
  <c r="DD65" i="196" s="1"/>
  <c r="DC66" i="196"/>
  <c r="BM66" i="196"/>
  <c r="BM65" i="196" s="1"/>
  <c r="BL66" i="196"/>
  <c r="J66" i="196"/>
  <c r="E66" i="196"/>
  <c r="HN65" i="196"/>
  <c r="HM65" i="196"/>
  <c r="HL65" i="196"/>
  <c r="HK65" i="196"/>
  <c r="HG65" i="196"/>
  <c r="HF65" i="196"/>
  <c r="HE65" i="196"/>
  <c r="HD65" i="196"/>
  <c r="HC65" i="196"/>
  <c r="HB65" i="196"/>
  <c r="HA65" i="196"/>
  <c r="GZ65" i="196"/>
  <c r="GY65" i="196"/>
  <c r="GX65" i="196"/>
  <c r="GW65" i="196"/>
  <c r="GV65" i="196"/>
  <c r="GU65" i="196"/>
  <c r="GT65" i="196"/>
  <c r="GS65" i="196"/>
  <c r="GR65" i="196"/>
  <c r="GQ65" i="196"/>
  <c r="GP65" i="196"/>
  <c r="GO65" i="196"/>
  <c r="GN65" i="196"/>
  <c r="GM65" i="196"/>
  <c r="GL65" i="196"/>
  <c r="GK65" i="196"/>
  <c r="GJ65" i="196"/>
  <c r="GI65" i="196"/>
  <c r="GH65" i="196"/>
  <c r="GG65" i="196"/>
  <c r="GF65" i="196"/>
  <c r="GE65" i="196"/>
  <c r="GD65" i="196"/>
  <c r="GC65" i="196"/>
  <c r="GB65" i="196"/>
  <c r="GA65" i="196"/>
  <c r="FZ65" i="196"/>
  <c r="FY65" i="196"/>
  <c r="FX65" i="196"/>
  <c r="FW65" i="196"/>
  <c r="FV65" i="196"/>
  <c r="FU65" i="196"/>
  <c r="FT65" i="196"/>
  <c r="FP65" i="196"/>
  <c r="FO65" i="196"/>
  <c r="FN65" i="196"/>
  <c r="FM65" i="196"/>
  <c r="FL65" i="196"/>
  <c r="FK65" i="196"/>
  <c r="FJ65" i="196"/>
  <c r="FI65" i="196"/>
  <c r="FH65" i="196"/>
  <c r="FG65" i="196"/>
  <c r="FE65" i="196"/>
  <c r="FD65" i="196"/>
  <c r="FC65" i="196"/>
  <c r="FB65" i="196"/>
  <c r="FA65" i="196"/>
  <c r="EZ65" i="196"/>
  <c r="EY65" i="196"/>
  <c r="EX65" i="196"/>
  <c r="EW65" i="196"/>
  <c r="EV65" i="196"/>
  <c r="EU65" i="196"/>
  <c r="ET65" i="196"/>
  <c r="ES65" i="196"/>
  <c r="ER65" i="196"/>
  <c r="EQ65" i="196"/>
  <c r="EP65" i="196"/>
  <c r="EO65" i="196"/>
  <c r="EN65" i="196"/>
  <c r="EM65" i="196"/>
  <c r="EL65" i="196"/>
  <c r="EK65" i="196"/>
  <c r="EJ65" i="196"/>
  <c r="EI65" i="196"/>
  <c r="EH65" i="196"/>
  <c r="EG65" i="196"/>
  <c r="EF65" i="196"/>
  <c r="EE65" i="196"/>
  <c r="ED65" i="196"/>
  <c r="EC65" i="196"/>
  <c r="EB65" i="196"/>
  <c r="EA65" i="196"/>
  <c r="DZ65" i="196"/>
  <c r="DY65" i="196"/>
  <c r="DX65" i="196"/>
  <c r="DW65" i="196"/>
  <c r="DV65" i="196"/>
  <c r="DU65" i="196"/>
  <c r="DT65" i="196"/>
  <c r="DS65" i="196"/>
  <c r="DR65" i="196"/>
  <c r="DQ65" i="196"/>
  <c r="DO65" i="196"/>
  <c r="DN65" i="196"/>
  <c r="DM65" i="196"/>
  <c r="DL65" i="196"/>
  <c r="DG65" i="196"/>
  <c r="DF65" i="196"/>
  <c r="DE65" i="196"/>
  <c r="DA65" i="196"/>
  <c r="CZ65" i="196"/>
  <c r="CY65" i="196"/>
  <c r="CX65" i="196"/>
  <c r="CW65" i="196"/>
  <c r="CV65" i="196"/>
  <c r="CU65" i="196"/>
  <c r="CT65" i="196"/>
  <c r="CS65" i="196"/>
  <c r="CR65" i="196"/>
  <c r="CQ65" i="196"/>
  <c r="CP65" i="196"/>
  <c r="CO65" i="196"/>
  <c r="CN65" i="196"/>
  <c r="CM65" i="196"/>
  <c r="CL65" i="196"/>
  <c r="CK65" i="196"/>
  <c r="CJ65" i="196"/>
  <c r="CI65" i="196"/>
  <c r="CH65" i="196"/>
  <c r="CG65" i="196"/>
  <c r="CF65" i="196"/>
  <c r="CE65" i="196"/>
  <c r="CD65" i="196"/>
  <c r="CC65" i="196"/>
  <c r="CB65" i="196"/>
  <c r="CA65" i="196"/>
  <c r="BZ65" i="196"/>
  <c r="BY65" i="196"/>
  <c r="BX65" i="196"/>
  <c r="BW65" i="196"/>
  <c r="BV65" i="196"/>
  <c r="BU65" i="196"/>
  <c r="BT65" i="196"/>
  <c r="BS65" i="196"/>
  <c r="BR65" i="196"/>
  <c r="BQ65" i="196"/>
  <c r="BP65" i="196"/>
  <c r="BO65" i="196"/>
  <c r="BN65" i="196"/>
  <c r="BJ65" i="196"/>
  <c r="BI65" i="196"/>
  <c r="BH65" i="196"/>
  <c r="BF65" i="196"/>
  <c r="BE65" i="196"/>
  <c r="BD65" i="196"/>
  <c r="BC65" i="196"/>
  <c r="BB65" i="196"/>
  <c r="BA65" i="196"/>
  <c r="AY65" i="196"/>
  <c r="AX65" i="196"/>
  <c r="AW65" i="196"/>
  <c r="AV65" i="196"/>
  <c r="AU65" i="196"/>
  <c r="AT65" i="196"/>
  <c r="AS65" i="196"/>
  <c r="AR65" i="196"/>
  <c r="AQ65" i="196"/>
  <c r="AP65" i="196"/>
  <c r="AO65" i="196"/>
  <c r="AN65" i="196"/>
  <c r="AM65" i="196"/>
  <c r="AL65" i="196"/>
  <c r="AK65" i="196"/>
  <c r="AJ65" i="196"/>
  <c r="AI65" i="196"/>
  <c r="AH65" i="196"/>
  <c r="AG65" i="196"/>
  <c r="AF65" i="196"/>
  <c r="AE65" i="196"/>
  <c r="AD65" i="196"/>
  <c r="AC65" i="196"/>
  <c r="AB65" i="196"/>
  <c r="AA65" i="196"/>
  <c r="Z65" i="196"/>
  <c r="Y65" i="196"/>
  <c r="X65" i="196"/>
  <c r="W65" i="196"/>
  <c r="V65" i="196"/>
  <c r="U65" i="196"/>
  <c r="T65" i="196"/>
  <c r="S65" i="196"/>
  <c r="R65" i="196"/>
  <c r="Q65" i="196"/>
  <c r="P65" i="196"/>
  <c r="O65" i="196"/>
  <c r="N65" i="196"/>
  <c r="M65" i="196"/>
  <c r="L65" i="196"/>
  <c r="K65" i="196"/>
  <c r="I65" i="196"/>
  <c r="H65" i="196"/>
  <c r="G65" i="196"/>
  <c r="F65" i="196"/>
  <c r="HJ64" i="196"/>
  <c r="HI64" i="196"/>
  <c r="FS64" i="196"/>
  <c r="FR64" i="196"/>
  <c r="DP64" i="196"/>
  <c r="DK64" i="196"/>
  <c r="DD64" i="196"/>
  <c r="DC64" i="196"/>
  <c r="BM64" i="196"/>
  <c r="BL64" i="196"/>
  <c r="BK64" i="196" s="1"/>
  <c r="J64" i="196"/>
  <c r="E64" i="196"/>
  <c r="HJ63" i="196"/>
  <c r="HI63" i="196"/>
  <c r="FS63" i="196"/>
  <c r="FR63" i="196"/>
  <c r="DP63" i="196"/>
  <c r="DK63" i="196"/>
  <c r="DK62" i="196" s="1"/>
  <c r="DD63" i="196"/>
  <c r="DD62" i="196" s="1"/>
  <c r="DC63" i="196"/>
  <c r="BM63" i="196"/>
  <c r="BL63" i="196"/>
  <c r="J63" i="196"/>
  <c r="E63" i="196"/>
  <c r="HN62" i="196"/>
  <c r="HM62" i="196"/>
  <c r="HL62" i="196"/>
  <c r="HK62" i="196"/>
  <c r="HG62" i="196"/>
  <c r="HF62" i="196"/>
  <c r="HE62" i="196"/>
  <c r="HD62" i="196"/>
  <c r="HC62" i="196"/>
  <c r="HB62" i="196"/>
  <c r="HA62" i="196"/>
  <c r="GZ62" i="196"/>
  <c r="GY62" i="196"/>
  <c r="GX62" i="196"/>
  <c r="GW62" i="196"/>
  <c r="GV62" i="196"/>
  <c r="GU62" i="196"/>
  <c r="GT62" i="196"/>
  <c r="GS62" i="196"/>
  <c r="GR62" i="196"/>
  <c r="GQ62" i="196"/>
  <c r="GP62" i="196"/>
  <c r="GO62" i="196"/>
  <c r="GN62" i="196"/>
  <c r="GM62" i="196"/>
  <c r="GL62" i="196"/>
  <c r="GK62" i="196"/>
  <c r="GJ62" i="196"/>
  <c r="GI62" i="196"/>
  <c r="GH62" i="196"/>
  <c r="GG62" i="196"/>
  <c r="GF62" i="196"/>
  <c r="GE62" i="196"/>
  <c r="GD62" i="196"/>
  <c r="GC62" i="196"/>
  <c r="GB62" i="196"/>
  <c r="GA62" i="196"/>
  <c r="FZ62" i="196"/>
  <c r="FY62" i="196"/>
  <c r="FX62" i="196"/>
  <c r="FW62" i="196"/>
  <c r="FV62" i="196"/>
  <c r="FU62" i="196"/>
  <c r="FT62" i="196"/>
  <c r="FP62" i="196"/>
  <c r="FO62" i="196"/>
  <c r="FN62" i="196"/>
  <c r="FM62" i="196"/>
  <c r="FL62" i="196"/>
  <c r="FK62" i="196"/>
  <c r="FJ62" i="196"/>
  <c r="FI62" i="196"/>
  <c r="FH62" i="196"/>
  <c r="FG62" i="196"/>
  <c r="FE62" i="196"/>
  <c r="FD62" i="196"/>
  <c r="FC62" i="196"/>
  <c r="FB62" i="196"/>
  <c r="FA62" i="196"/>
  <c r="EZ62" i="196"/>
  <c r="EY62" i="196"/>
  <c r="EX62" i="196"/>
  <c r="EW62" i="196"/>
  <c r="EV62" i="196"/>
  <c r="EU62" i="196"/>
  <c r="ET62" i="196"/>
  <c r="ES62" i="196"/>
  <c r="ER62" i="196"/>
  <c r="EQ62" i="196"/>
  <c r="EP62" i="196"/>
  <c r="EO62" i="196"/>
  <c r="EN62" i="196"/>
  <c r="EM62" i="196"/>
  <c r="EL62" i="196"/>
  <c r="EK62" i="196"/>
  <c r="EJ62" i="196"/>
  <c r="EI62" i="196"/>
  <c r="EH62" i="196"/>
  <c r="EG62" i="196"/>
  <c r="EF62" i="196"/>
  <c r="EE62" i="196"/>
  <c r="ED62" i="196"/>
  <c r="EC62" i="196"/>
  <c r="EB62" i="196"/>
  <c r="EA62" i="196"/>
  <c r="DZ62" i="196"/>
  <c r="DY62" i="196"/>
  <c r="DX62" i="196"/>
  <c r="DW62" i="196"/>
  <c r="DV62" i="196"/>
  <c r="DU62" i="196"/>
  <c r="DT62" i="196"/>
  <c r="DS62" i="196"/>
  <c r="DR62" i="196"/>
  <c r="DQ62" i="196"/>
  <c r="DO62" i="196"/>
  <c r="DN62" i="196"/>
  <c r="DM62" i="196"/>
  <c r="DL62" i="196"/>
  <c r="DG62" i="196"/>
  <c r="DF62" i="196"/>
  <c r="DE62" i="196"/>
  <c r="DA62" i="196"/>
  <c r="CZ62" i="196"/>
  <c r="CY62" i="196"/>
  <c r="CX62" i="196"/>
  <c r="CW62" i="196"/>
  <c r="CV62" i="196"/>
  <c r="CU62" i="196"/>
  <c r="CT62" i="196"/>
  <c r="CS62" i="196"/>
  <c r="CR62" i="196"/>
  <c r="CQ62" i="196"/>
  <c r="CP62" i="196"/>
  <c r="CO62" i="196"/>
  <c r="CN62" i="196"/>
  <c r="CM62" i="196"/>
  <c r="CL62" i="196"/>
  <c r="CK62" i="196"/>
  <c r="CJ62" i="196"/>
  <c r="CI62" i="196"/>
  <c r="CH62" i="196"/>
  <c r="CG62" i="196"/>
  <c r="CF62" i="196"/>
  <c r="CE62" i="196"/>
  <c r="CD62" i="196"/>
  <c r="CC62" i="196"/>
  <c r="CB62" i="196"/>
  <c r="CA62" i="196"/>
  <c r="BZ62" i="196"/>
  <c r="BY62" i="196"/>
  <c r="BX62" i="196"/>
  <c r="BW62" i="196"/>
  <c r="BV62" i="196"/>
  <c r="BU62" i="196"/>
  <c r="BT62" i="196"/>
  <c r="BS62" i="196"/>
  <c r="BR62" i="196"/>
  <c r="BQ62" i="196"/>
  <c r="BP62" i="196"/>
  <c r="BO62" i="196"/>
  <c r="BN62" i="196"/>
  <c r="BJ62" i="196"/>
  <c r="BI62" i="196"/>
  <c r="BH62" i="196"/>
  <c r="BG62" i="196"/>
  <c r="BF62" i="196"/>
  <c r="BE62" i="196"/>
  <c r="BD62" i="196"/>
  <c r="BC62" i="196"/>
  <c r="BB62" i="196"/>
  <c r="BA62" i="196"/>
  <c r="AY62" i="196"/>
  <c r="AX62" i="196"/>
  <c r="AW62" i="196"/>
  <c r="AV62" i="196"/>
  <c r="AU62" i="196"/>
  <c r="AT62" i="196"/>
  <c r="AS62" i="196"/>
  <c r="AR62" i="196"/>
  <c r="AQ62" i="196"/>
  <c r="AP62" i="196"/>
  <c r="AO62" i="196"/>
  <c r="AN62" i="196"/>
  <c r="AM62" i="196"/>
  <c r="AL62" i="196"/>
  <c r="AK62" i="196"/>
  <c r="AJ62" i="196"/>
  <c r="AI62" i="196"/>
  <c r="AH62" i="196"/>
  <c r="AG62" i="196"/>
  <c r="AF62" i="196"/>
  <c r="AE62" i="196"/>
  <c r="AD62" i="196"/>
  <c r="AC62" i="196"/>
  <c r="AB62" i="196"/>
  <c r="AA62" i="196"/>
  <c r="Z62" i="196"/>
  <c r="Y62" i="196"/>
  <c r="X62" i="196"/>
  <c r="W62" i="196"/>
  <c r="V62" i="196"/>
  <c r="U62" i="196"/>
  <c r="T62" i="196"/>
  <c r="S62" i="196"/>
  <c r="R62" i="196"/>
  <c r="Q62" i="196"/>
  <c r="P62" i="196"/>
  <c r="O62" i="196"/>
  <c r="N62" i="196"/>
  <c r="M62" i="196"/>
  <c r="L62" i="196"/>
  <c r="K62" i="196"/>
  <c r="I62" i="196"/>
  <c r="H62" i="196"/>
  <c r="G62" i="196"/>
  <c r="F62" i="196"/>
  <c r="HJ61" i="196"/>
  <c r="HI61" i="196"/>
  <c r="FS61" i="196"/>
  <c r="FR61" i="196"/>
  <c r="DP61" i="196"/>
  <c r="HX61" i="196" s="1"/>
  <c r="HZ61" i="196" s="1"/>
  <c r="DK61" i="196"/>
  <c r="DD61" i="196"/>
  <c r="DC61" i="196"/>
  <c r="BM61" i="196"/>
  <c r="BL61" i="196"/>
  <c r="BE61" i="196"/>
  <c r="BE59" i="196" s="1"/>
  <c r="AH61" i="196"/>
  <c r="AH13" i="196" s="1"/>
  <c r="E61" i="196"/>
  <c r="HJ60" i="196"/>
  <c r="HI60" i="196"/>
  <c r="FS60" i="196"/>
  <c r="FR60" i="196"/>
  <c r="DP60" i="196"/>
  <c r="HX60" i="196" s="1"/>
  <c r="DK60" i="196"/>
  <c r="DD60" i="196"/>
  <c r="DC60" i="196"/>
  <c r="BM60" i="196"/>
  <c r="BM59" i="196" s="1"/>
  <c r="BL60" i="196"/>
  <c r="J60" i="196"/>
  <c r="E60" i="196"/>
  <c r="E59" i="196" s="1"/>
  <c r="HN59" i="196"/>
  <c r="HM59" i="196"/>
  <c r="HL59" i="196"/>
  <c r="HK59" i="196"/>
  <c r="HG59" i="196"/>
  <c r="HF59" i="196"/>
  <c r="HE59" i="196"/>
  <c r="HD59" i="196"/>
  <c r="HC59" i="196"/>
  <c r="HB59" i="196"/>
  <c r="HA59" i="196"/>
  <c r="GZ59" i="196"/>
  <c r="GY59" i="196"/>
  <c r="GX59" i="196"/>
  <c r="GW59" i="196"/>
  <c r="GV59" i="196"/>
  <c r="GU59" i="196"/>
  <c r="GT59" i="196"/>
  <c r="GS59" i="196"/>
  <c r="GR59" i="196"/>
  <c r="GQ59" i="196"/>
  <c r="GP59" i="196"/>
  <c r="GO59" i="196"/>
  <c r="GN59" i="196"/>
  <c r="GM59" i="196"/>
  <c r="GL59" i="196"/>
  <c r="GK59" i="196"/>
  <c r="GJ59" i="196"/>
  <c r="GI59" i="196"/>
  <c r="GH59" i="196"/>
  <c r="GG59" i="196"/>
  <c r="GF59" i="196"/>
  <c r="GE59" i="196"/>
  <c r="GD59" i="196"/>
  <c r="GC59" i="196"/>
  <c r="GB59" i="196"/>
  <c r="GA59" i="196"/>
  <c r="FZ59" i="196"/>
  <c r="FY59" i="196"/>
  <c r="FX59" i="196"/>
  <c r="FW59" i="196"/>
  <c r="FV59" i="196"/>
  <c r="FU59" i="196"/>
  <c r="FT59" i="196"/>
  <c r="FP59" i="196"/>
  <c r="FO59" i="196"/>
  <c r="FN59" i="196"/>
  <c r="FM59" i="196"/>
  <c r="FL59" i="196"/>
  <c r="FK59" i="196"/>
  <c r="FJ59" i="196"/>
  <c r="FI59" i="196"/>
  <c r="FH59" i="196"/>
  <c r="FG59" i="196"/>
  <c r="FE59" i="196"/>
  <c r="FD59" i="196"/>
  <c r="FC59" i="196"/>
  <c r="FB59" i="196"/>
  <c r="FA59" i="196"/>
  <c r="EZ59" i="196"/>
  <c r="EY59" i="196"/>
  <c r="EX59" i="196"/>
  <c r="EW59" i="196"/>
  <c r="EV59" i="196"/>
  <c r="EU59" i="196"/>
  <c r="ET59" i="196"/>
  <c r="ES59" i="196"/>
  <c r="ER59" i="196"/>
  <c r="EQ59" i="196"/>
  <c r="EP59" i="196"/>
  <c r="EO59" i="196"/>
  <c r="EN59" i="196"/>
  <c r="EM59" i="196"/>
  <c r="EL59" i="196"/>
  <c r="EK59" i="196"/>
  <c r="EJ59" i="196"/>
  <c r="EI59" i="196"/>
  <c r="EH59" i="196"/>
  <c r="EG59" i="196"/>
  <c r="EF59" i="196"/>
  <c r="EE59" i="196"/>
  <c r="ED59" i="196"/>
  <c r="EC59" i="196"/>
  <c r="EB59" i="196"/>
  <c r="EA59" i="196"/>
  <c r="DZ59" i="196"/>
  <c r="DY59" i="196"/>
  <c r="DX59" i="196"/>
  <c r="DW59" i="196"/>
  <c r="DV59" i="196"/>
  <c r="DU59" i="196"/>
  <c r="DT59" i="196"/>
  <c r="DS59" i="196"/>
  <c r="DR59" i="196"/>
  <c r="DQ59" i="196"/>
  <c r="DO59" i="196"/>
  <c r="DN59" i="196"/>
  <c r="DM59" i="196"/>
  <c r="DL59" i="196"/>
  <c r="DG59" i="196"/>
  <c r="DF59" i="196"/>
  <c r="DE59" i="196"/>
  <c r="DA59" i="196"/>
  <c r="CZ59" i="196"/>
  <c r="CY59" i="196"/>
  <c r="CX59" i="196"/>
  <c r="CW59" i="196"/>
  <c r="CV59" i="196"/>
  <c r="CU59" i="196"/>
  <c r="CT59" i="196"/>
  <c r="CS59" i="196"/>
  <c r="CR59" i="196"/>
  <c r="CQ59" i="196"/>
  <c r="CP59" i="196"/>
  <c r="CO59" i="196"/>
  <c r="CN59" i="196"/>
  <c r="CM59" i="196"/>
  <c r="CL59" i="196"/>
  <c r="CK59" i="196"/>
  <c r="CJ59" i="196"/>
  <c r="CI59" i="196"/>
  <c r="CH59" i="196"/>
  <c r="CG59" i="196"/>
  <c r="CF59" i="196"/>
  <c r="CE59" i="196"/>
  <c r="CD59" i="196"/>
  <c r="CC59" i="196"/>
  <c r="CB59" i="196"/>
  <c r="CA59" i="196"/>
  <c r="BZ59" i="196"/>
  <c r="BY59" i="196"/>
  <c r="BX59" i="196"/>
  <c r="BW59" i="196"/>
  <c r="BV59" i="196"/>
  <c r="BU59" i="196"/>
  <c r="BT59" i="196"/>
  <c r="BS59" i="196"/>
  <c r="BR59" i="196"/>
  <c r="BQ59" i="196"/>
  <c r="BP59" i="196"/>
  <c r="BO59" i="196"/>
  <c r="BN59" i="196"/>
  <c r="BJ59" i="196"/>
  <c r="BI59" i="196"/>
  <c r="BH59" i="196"/>
  <c r="BG59" i="196"/>
  <c r="BF59" i="196"/>
  <c r="BD59" i="196"/>
  <c r="BC59" i="196"/>
  <c r="BB59" i="196"/>
  <c r="BA59" i="196"/>
  <c r="AY59" i="196"/>
  <c r="AX59" i="196"/>
  <c r="AW59" i="196"/>
  <c r="AV59" i="196"/>
  <c r="AU59" i="196"/>
  <c r="AT59" i="196"/>
  <c r="AS59" i="196"/>
  <c r="AR59" i="196"/>
  <c r="AQ59" i="196"/>
  <c r="AP59" i="196"/>
  <c r="AO59" i="196"/>
  <c r="AN59" i="196"/>
  <c r="AM59" i="196"/>
  <c r="AL59" i="196"/>
  <c r="AK59" i="196"/>
  <c r="AJ59" i="196"/>
  <c r="AI59" i="196"/>
  <c r="AG59" i="196"/>
  <c r="AF59" i="196"/>
  <c r="AE59" i="196"/>
  <c r="AD59" i="196"/>
  <c r="AC59" i="196"/>
  <c r="AB59" i="196"/>
  <c r="AA59" i="196"/>
  <c r="Z59" i="196"/>
  <c r="Y59" i="196"/>
  <c r="X59" i="196"/>
  <c r="W59" i="196"/>
  <c r="V59" i="196"/>
  <c r="U59" i="196"/>
  <c r="T59" i="196"/>
  <c r="S59" i="196"/>
  <c r="R59" i="196"/>
  <c r="Q59" i="196"/>
  <c r="P59" i="196"/>
  <c r="O59" i="196"/>
  <c r="N59" i="196"/>
  <c r="M59" i="196"/>
  <c r="L59" i="196"/>
  <c r="K59" i="196"/>
  <c r="I59" i="196"/>
  <c r="H59" i="196"/>
  <c r="G59" i="196"/>
  <c r="F59" i="196"/>
  <c r="HJ58" i="196"/>
  <c r="HJ56" i="196" s="1"/>
  <c r="HI58" i="196"/>
  <c r="FS58" i="196"/>
  <c r="FR58" i="196"/>
  <c r="EL58" i="196"/>
  <c r="EK58" i="196"/>
  <c r="EK56" i="196" s="1"/>
  <c r="DK58" i="196"/>
  <c r="DD58" i="196"/>
  <c r="DC58" i="196"/>
  <c r="BM58" i="196"/>
  <c r="BL58" i="196"/>
  <c r="AF58" i="196"/>
  <c r="AF56" i="196" s="1"/>
  <c r="AE58" i="196"/>
  <c r="AE56" i="196" s="1"/>
  <c r="AD58" i="196"/>
  <c r="AD13" i="196" s="1"/>
  <c r="E58" i="196"/>
  <c r="HJ57" i="196"/>
  <c r="HI57" i="196"/>
  <c r="FS57" i="196"/>
  <c r="FR57" i="196"/>
  <c r="DP57" i="196"/>
  <c r="DK57" i="196"/>
  <c r="DD57" i="196"/>
  <c r="DD56" i="196" s="1"/>
  <c r="DC57" i="196"/>
  <c r="DC56" i="196" s="1"/>
  <c r="BM57" i="196"/>
  <c r="BL57" i="196"/>
  <c r="J57" i="196"/>
  <c r="E57" i="196"/>
  <c r="HN56" i="196"/>
  <c r="HM56" i="196"/>
  <c r="HL56" i="196"/>
  <c r="HK56" i="196"/>
  <c r="HG56" i="196"/>
  <c r="HF56" i="196"/>
  <c r="HE56" i="196"/>
  <c r="HD56" i="196"/>
  <c r="HC56" i="196"/>
  <c r="HB56" i="196"/>
  <c r="HA56" i="196"/>
  <c r="GZ56" i="196"/>
  <c r="GY56" i="196"/>
  <c r="GX56" i="196"/>
  <c r="GW56" i="196"/>
  <c r="GV56" i="196"/>
  <c r="GU56" i="196"/>
  <c r="GT56" i="196"/>
  <c r="GS56" i="196"/>
  <c r="GR56" i="196"/>
  <c r="GQ56" i="196"/>
  <c r="GP56" i="196"/>
  <c r="GO56" i="196"/>
  <c r="GN56" i="196"/>
  <c r="GM56" i="196"/>
  <c r="GL56" i="196"/>
  <c r="GK56" i="196"/>
  <c r="GJ56" i="196"/>
  <c r="GI56" i="196"/>
  <c r="GH56" i="196"/>
  <c r="GG56" i="196"/>
  <c r="GF56" i="196"/>
  <c r="GE56" i="196"/>
  <c r="GD56" i="196"/>
  <c r="GC56" i="196"/>
  <c r="GB56" i="196"/>
  <c r="FY56" i="196"/>
  <c r="FW56" i="196"/>
  <c r="FV56" i="196"/>
  <c r="FU56" i="196"/>
  <c r="FT56" i="196"/>
  <c r="FP56" i="196"/>
  <c r="FO56" i="196"/>
  <c r="FN56" i="196"/>
  <c r="FM56" i="196"/>
  <c r="FL56" i="196"/>
  <c r="FK56" i="196"/>
  <c r="FJ56" i="196"/>
  <c r="FI56" i="196"/>
  <c r="FH56" i="196"/>
  <c r="FG56" i="196"/>
  <c r="FE56" i="196"/>
  <c r="FD56" i="196"/>
  <c r="FC56" i="196"/>
  <c r="FB56" i="196"/>
  <c r="FA56" i="196"/>
  <c r="EZ56" i="196"/>
  <c r="EY56" i="196"/>
  <c r="EX56" i="196"/>
  <c r="EW56" i="196"/>
  <c r="EV56" i="196"/>
  <c r="EU56" i="196"/>
  <c r="ET56" i="196"/>
  <c r="ER56" i="196"/>
  <c r="EQ56" i="196"/>
  <c r="EP56" i="196"/>
  <c r="EO56" i="196"/>
  <c r="EN56" i="196"/>
  <c r="EM56" i="196"/>
  <c r="EJ56" i="196"/>
  <c r="EI56" i="196"/>
  <c r="EH56" i="196"/>
  <c r="EG56" i="196"/>
  <c r="EF56" i="196"/>
  <c r="EE56" i="196"/>
  <c r="ED56" i="196"/>
  <c r="EC56" i="196"/>
  <c r="EB56" i="196"/>
  <c r="EA56" i="196"/>
  <c r="DZ56" i="196"/>
  <c r="DY56" i="196"/>
  <c r="DX56" i="196"/>
  <c r="DW56" i="196"/>
  <c r="DV56" i="196"/>
  <c r="DU56" i="196"/>
  <c r="DT56" i="196"/>
  <c r="DS56" i="196"/>
  <c r="DR56" i="196"/>
  <c r="DQ56" i="196"/>
  <c r="DO56" i="196"/>
  <c r="DN56" i="196"/>
  <c r="DM56" i="196"/>
  <c r="DL56" i="196"/>
  <c r="DG56" i="196"/>
  <c r="DF56" i="196"/>
  <c r="DE56" i="196"/>
  <c r="DA56" i="196"/>
  <c r="CZ56" i="196"/>
  <c r="CY56" i="196"/>
  <c r="CX56" i="196"/>
  <c r="CW56" i="196"/>
  <c r="CV56" i="196"/>
  <c r="CU56" i="196"/>
  <c r="CT56" i="196"/>
  <c r="CS56" i="196"/>
  <c r="CR56" i="196"/>
  <c r="CQ56" i="196"/>
  <c r="CP56" i="196"/>
  <c r="CO56" i="196"/>
  <c r="CN56" i="196"/>
  <c r="CM56" i="196"/>
  <c r="CL56" i="196"/>
  <c r="CK56" i="196"/>
  <c r="CJ56" i="196"/>
  <c r="CI56" i="196"/>
  <c r="CH56" i="196"/>
  <c r="CG56" i="196"/>
  <c r="CF56" i="196"/>
  <c r="CE56" i="196"/>
  <c r="CD56" i="196"/>
  <c r="CC56" i="196"/>
  <c r="CB56" i="196"/>
  <c r="CA56" i="196"/>
  <c r="BZ56" i="196"/>
  <c r="BY56" i="196"/>
  <c r="BX56" i="196"/>
  <c r="BW56" i="196"/>
  <c r="BV56" i="196"/>
  <c r="BS56" i="196"/>
  <c r="BQ56" i="196"/>
  <c r="BP56" i="196"/>
  <c r="BO56" i="196"/>
  <c r="BN56" i="196"/>
  <c r="BJ56" i="196"/>
  <c r="BI56" i="196"/>
  <c r="BH56" i="196"/>
  <c r="BG56" i="196"/>
  <c r="BF56" i="196"/>
  <c r="BE56" i="196"/>
  <c r="BD56" i="196"/>
  <c r="BC56" i="196"/>
  <c r="BB56" i="196"/>
  <c r="BA56" i="196"/>
  <c r="AY56" i="196"/>
  <c r="AX56" i="196"/>
  <c r="AW56" i="196"/>
  <c r="AV56" i="196"/>
  <c r="AU56" i="196"/>
  <c r="AT56" i="196"/>
  <c r="AS56" i="196"/>
  <c r="AR56" i="196"/>
  <c r="AQ56" i="196"/>
  <c r="AP56" i="196"/>
  <c r="AO56" i="196"/>
  <c r="AN56" i="196"/>
  <c r="AL56" i="196"/>
  <c r="AK56" i="196"/>
  <c r="AJ56" i="196"/>
  <c r="AI56" i="196"/>
  <c r="AH56" i="196"/>
  <c r="AG56" i="196"/>
  <c r="AC56" i="196"/>
  <c r="AB56" i="196"/>
  <c r="AA56" i="196"/>
  <c r="Z56" i="196"/>
  <c r="Y56" i="196"/>
  <c r="X56" i="196"/>
  <c r="W56" i="196"/>
  <c r="V56" i="196"/>
  <c r="U56" i="196"/>
  <c r="T56" i="196"/>
  <c r="S56" i="196"/>
  <c r="R56" i="196"/>
  <c r="Q56" i="196"/>
  <c r="P56" i="196"/>
  <c r="O56" i="196"/>
  <c r="N56" i="196"/>
  <c r="M56" i="196"/>
  <c r="L56" i="196"/>
  <c r="K56" i="196"/>
  <c r="I56" i="196"/>
  <c r="H56" i="196"/>
  <c r="G56" i="196"/>
  <c r="F56" i="196"/>
  <c r="HJ55" i="196"/>
  <c r="HI55" i="196"/>
  <c r="FS55" i="196"/>
  <c r="FR55" i="196"/>
  <c r="DP55" i="196"/>
  <c r="HX55" i="196" s="1"/>
  <c r="DK55" i="196"/>
  <c r="DD55" i="196"/>
  <c r="DC55" i="196"/>
  <c r="BM55" i="196"/>
  <c r="BL55" i="196"/>
  <c r="J55" i="196"/>
  <c r="E55" i="196"/>
  <c r="HJ54" i="196"/>
  <c r="HI54" i="196"/>
  <c r="HI53" i="196" s="1"/>
  <c r="FS54" i="196"/>
  <c r="FR54" i="196"/>
  <c r="DP54" i="196"/>
  <c r="HX54" i="196" s="1"/>
  <c r="DK54" i="196"/>
  <c r="DD54" i="196"/>
  <c r="DC54" i="196"/>
  <c r="DC53" i="196" s="1"/>
  <c r="BM54" i="196"/>
  <c r="BL54" i="196"/>
  <c r="J54" i="196"/>
  <c r="E54" i="196"/>
  <c r="E53" i="196" s="1"/>
  <c r="HN53" i="196"/>
  <c r="HM53" i="196"/>
  <c r="HL53" i="196"/>
  <c r="HK53" i="196"/>
  <c r="HG53" i="196"/>
  <c r="HF53" i="196"/>
  <c r="HE53" i="196"/>
  <c r="HD53" i="196"/>
  <c r="HC53" i="196"/>
  <c r="HB53" i="196"/>
  <c r="HA53" i="196"/>
  <c r="GZ53" i="196"/>
  <c r="GY53" i="196"/>
  <c r="GX53" i="196"/>
  <c r="GW53" i="196"/>
  <c r="GV53" i="196"/>
  <c r="GU53" i="196"/>
  <c r="GT53" i="196"/>
  <c r="GS53" i="196"/>
  <c r="GR53" i="196"/>
  <c r="GQ53" i="196"/>
  <c r="GP53" i="196"/>
  <c r="GO53" i="196"/>
  <c r="GN53" i="196"/>
  <c r="GM53" i="196"/>
  <c r="GL53" i="196"/>
  <c r="GK53" i="196"/>
  <c r="GJ53" i="196"/>
  <c r="GI53" i="196"/>
  <c r="GH53" i="196"/>
  <c r="GG53" i="196"/>
  <c r="GF53" i="196"/>
  <c r="GE53" i="196"/>
  <c r="GD53" i="196"/>
  <c r="GC53" i="196"/>
  <c r="GB53" i="196"/>
  <c r="GA53" i="196"/>
  <c r="FZ53" i="196"/>
  <c r="FY53" i="196"/>
  <c r="FX53" i="196"/>
  <c r="FW53" i="196"/>
  <c r="FV53" i="196"/>
  <c r="FU53" i="196"/>
  <c r="FT53" i="196"/>
  <c r="FP53" i="196"/>
  <c r="FO53" i="196"/>
  <c r="FN53" i="196"/>
  <c r="FM53" i="196"/>
  <c r="FL53" i="196"/>
  <c r="FK53" i="196"/>
  <c r="FJ53" i="196"/>
  <c r="FI53" i="196"/>
  <c r="FH53" i="196"/>
  <c r="FG53" i="196"/>
  <c r="FE53" i="196"/>
  <c r="FD53" i="196"/>
  <c r="FC53" i="196"/>
  <c r="FB53" i="196"/>
  <c r="FA53" i="196"/>
  <c r="EZ53" i="196"/>
  <c r="EY53" i="196"/>
  <c r="EX53" i="196"/>
  <c r="EW53" i="196"/>
  <c r="EV53" i="196"/>
  <c r="EU53" i="196"/>
  <c r="ET53" i="196"/>
  <c r="ES53" i="196"/>
  <c r="ER53" i="196"/>
  <c r="EQ53" i="196"/>
  <c r="EP53" i="196"/>
  <c r="EO53" i="196"/>
  <c r="EN53" i="196"/>
  <c r="EM53" i="196"/>
  <c r="EL53" i="196"/>
  <c r="EK53" i="196"/>
  <c r="EJ53" i="196"/>
  <c r="EI53" i="196"/>
  <c r="EH53" i="196"/>
  <c r="EG53" i="196"/>
  <c r="EF53" i="196"/>
  <c r="EE53" i="196"/>
  <c r="ED53" i="196"/>
  <c r="EC53" i="196"/>
  <c r="EB53" i="196"/>
  <c r="EA53" i="196"/>
  <c r="DZ53" i="196"/>
  <c r="DY53" i="196"/>
  <c r="DX53" i="196"/>
  <c r="DW53" i="196"/>
  <c r="DV53" i="196"/>
  <c r="DU53" i="196"/>
  <c r="DT53" i="196"/>
  <c r="DS53" i="196"/>
  <c r="DR53" i="196"/>
  <c r="DQ53" i="196"/>
  <c r="DO53" i="196"/>
  <c r="DN53" i="196"/>
  <c r="DM53" i="196"/>
  <c r="DL53" i="196"/>
  <c r="DG53" i="196"/>
  <c r="DF53" i="196"/>
  <c r="DE53" i="196"/>
  <c r="DA53" i="196"/>
  <c r="CZ53" i="196"/>
  <c r="CY53" i="196"/>
  <c r="CX53" i="196"/>
  <c r="CW53" i="196"/>
  <c r="CV53" i="196"/>
  <c r="CU53" i="196"/>
  <c r="CT53" i="196"/>
  <c r="CS53" i="196"/>
  <c r="CR53" i="196"/>
  <c r="CQ53" i="196"/>
  <c r="CP53" i="196"/>
  <c r="CO53" i="196"/>
  <c r="CN53" i="196"/>
  <c r="CM53" i="196"/>
  <c r="CL53" i="196"/>
  <c r="CK53" i="196"/>
  <c r="CJ53" i="196"/>
  <c r="CI53" i="196"/>
  <c r="CH53" i="196"/>
  <c r="CG53" i="196"/>
  <c r="CF53" i="196"/>
  <c r="CE53" i="196"/>
  <c r="CD53" i="196"/>
  <c r="CC53" i="196"/>
  <c r="CB53" i="196"/>
  <c r="CA53" i="196"/>
  <c r="BZ53" i="196"/>
  <c r="BY53" i="196"/>
  <c r="BX53" i="196"/>
  <c r="BW53" i="196"/>
  <c r="BV53" i="196"/>
  <c r="BU53" i="196"/>
  <c r="BT53" i="196"/>
  <c r="BS53" i="196"/>
  <c r="BR53" i="196"/>
  <c r="BQ53" i="196"/>
  <c r="BP53" i="196"/>
  <c r="BO53" i="196"/>
  <c r="BN53" i="196"/>
  <c r="BJ53" i="196"/>
  <c r="BI53" i="196"/>
  <c r="BH53" i="196"/>
  <c r="BG53" i="196"/>
  <c r="BF53" i="196"/>
  <c r="BE53" i="196"/>
  <c r="BD53" i="196"/>
  <c r="BC53" i="196"/>
  <c r="BB53" i="196"/>
  <c r="BA53" i="196"/>
  <c r="AY53" i="196"/>
  <c r="AX53" i="196"/>
  <c r="AW53" i="196"/>
  <c r="AV53" i="196"/>
  <c r="AU53" i="196"/>
  <c r="AT53" i="196"/>
  <c r="AS53" i="196"/>
  <c r="AR53" i="196"/>
  <c r="AQ53" i="196"/>
  <c r="AP53" i="196"/>
  <c r="AO53" i="196"/>
  <c r="AN53" i="196"/>
  <c r="AM53" i="196"/>
  <c r="AL53" i="196"/>
  <c r="AK53" i="196"/>
  <c r="AJ53" i="196"/>
  <c r="AI53" i="196"/>
  <c r="AH53" i="196"/>
  <c r="AG53" i="196"/>
  <c r="AF53" i="196"/>
  <c r="AE53" i="196"/>
  <c r="AD53" i="196"/>
  <c r="AC53" i="196"/>
  <c r="AB53" i="196"/>
  <c r="AA53" i="196"/>
  <c r="Z53" i="196"/>
  <c r="Y53" i="196"/>
  <c r="X53" i="196"/>
  <c r="W53" i="196"/>
  <c r="V53" i="196"/>
  <c r="U53" i="196"/>
  <c r="T53" i="196"/>
  <c r="S53" i="196"/>
  <c r="R53" i="196"/>
  <c r="Q53" i="196"/>
  <c r="P53" i="196"/>
  <c r="O53" i="196"/>
  <c r="N53" i="196"/>
  <c r="M53" i="196"/>
  <c r="L53" i="196"/>
  <c r="K53" i="196"/>
  <c r="I53" i="196"/>
  <c r="H53" i="196"/>
  <c r="G53" i="196"/>
  <c r="F53" i="196"/>
  <c r="HJ52" i="196"/>
  <c r="HI52" i="196"/>
  <c r="FS52" i="196"/>
  <c r="FR52" i="196"/>
  <c r="DS52" i="196"/>
  <c r="DK52" i="196"/>
  <c r="DD52" i="196"/>
  <c r="DC52" i="196"/>
  <c r="BM52" i="196"/>
  <c r="BL52" i="196"/>
  <c r="AA52" i="196"/>
  <c r="J52" i="196" s="1"/>
  <c r="E52" i="196"/>
  <c r="HJ51" i="196"/>
  <c r="HI51" i="196"/>
  <c r="FS51" i="196"/>
  <c r="FR51" i="196"/>
  <c r="FR50" i="196" s="1"/>
  <c r="DP51" i="196"/>
  <c r="DK51" i="196"/>
  <c r="DD51" i="196"/>
  <c r="DD50" i="196" s="1"/>
  <c r="DC51" i="196"/>
  <c r="BM51" i="196"/>
  <c r="BL51" i="196"/>
  <c r="J51" i="196"/>
  <c r="E51" i="196"/>
  <c r="HN50" i="196"/>
  <c r="HM50" i="196"/>
  <c r="HL50" i="196"/>
  <c r="HK50" i="196"/>
  <c r="HG50" i="196"/>
  <c r="HF50" i="196"/>
  <c r="HE50" i="196"/>
  <c r="HD50" i="196"/>
  <c r="HC50" i="196"/>
  <c r="HB50" i="196"/>
  <c r="HA50" i="196"/>
  <c r="GZ50" i="196"/>
  <c r="GY50" i="196"/>
  <c r="GX50" i="196"/>
  <c r="GW50" i="196"/>
  <c r="GV50" i="196"/>
  <c r="GU50" i="196"/>
  <c r="GT50" i="196"/>
  <c r="GS50" i="196"/>
  <c r="GR50" i="196"/>
  <c r="GQ50" i="196"/>
  <c r="GP50" i="196"/>
  <c r="GO50" i="196"/>
  <c r="GN50" i="196"/>
  <c r="GM50" i="196"/>
  <c r="GL50" i="196"/>
  <c r="GK50" i="196"/>
  <c r="GJ50" i="196"/>
  <c r="GI50" i="196"/>
  <c r="GH50" i="196"/>
  <c r="GG50" i="196"/>
  <c r="GF50" i="196"/>
  <c r="GE50" i="196"/>
  <c r="GD50" i="196"/>
  <c r="GC50" i="196"/>
  <c r="GB50" i="196"/>
  <c r="FY50" i="196"/>
  <c r="FW50" i="196"/>
  <c r="FV50" i="196"/>
  <c r="FU50" i="196"/>
  <c r="FT50" i="196"/>
  <c r="FP50" i="196"/>
  <c r="FO50" i="196"/>
  <c r="FN50" i="196"/>
  <c r="FM50" i="196"/>
  <c r="FL50" i="196"/>
  <c r="FK50" i="196"/>
  <c r="FJ50" i="196"/>
  <c r="FI50" i="196"/>
  <c r="FH50" i="196"/>
  <c r="FG50" i="196"/>
  <c r="FE50" i="196"/>
  <c r="FD50" i="196"/>
  <c r="FC50" i="196"/>
  <c r="FB50" i="196"/>
  <c r="FA50" i="196"/>
  <c r="EZ50" i="196"/>
  <c r="EY50" i="196"/>
  <c r="EX50" i="196"/>
  <c r="EW50" i="196"/>
  <c r="EV50" i="196"/>
  <c r="EU50" i="196"/>
  <c r="ET50" i="196"/>
  <c r="ES50" i="196"/>
  <c r="ER50" i="196"/>
  <c r="EQ50" i="196"/>
  <c r="EP50" i="196"/>
  <c r="EO50" i="196"/>
  <c r="EN50" i="196"/>
  <c r="EM50" i="196"/>
  <c r="EL50" i="196"/>
  <c r="EK50" i="196"/>
  <c r="EJ50" i="196"/>
  <c r="EI50" i="196"/>
  <c r="EH50" i="196"/>
  <c r="EF50" i="196"/>
  <c r="EE50" i="196"/>
  <c r="ED50" i="196"/>
  <c r="EC50" i="196"/>
  <c r="EB50" i="196"/>
  <c r="EA50" i="196"/>
  <c r="DZ50" i="196"/>
  <c r="DY50" i="196"/>
  <c r="DX50" i="196"/>
  <c r="DW50" i="196"/>
  <c r="DV50" i="196"/>
  <c r="DU50" i="196"/>
  <c r="DT50" i="196"/>
  <c r="DR50" i="196"/>
  <c r="DQ50" i="196"/>
  <c r="DO50" i="196"/>
  <c r="DN50" i="196"/>
  <c r="DM50" i="196"/>
  <c r="DL50" i="196"/>
  <c r="DG50" i="196"/>
  <c r="DF50" i="196"/>
  <c r="DE50" i="196"/>
  <c r="DA50" i="196"/>
  <c r="CZ50" i="196"/>
  <c r="CY50" i="196"/>
  <c r="CX50" i="196"/>
  <c r="CW50" i="196"/>
  <c r="CV50" i="196"/>
  <c r="CU50" i="196"/>
  <c r="CT50" i="196"/>
  <c r="CS50" i="196"/>
  <c r="CR50" i="196"/>
  <c r="CQ50" i="196"/>
  <c r="CP50" i="196"/>
  <c r="CO50" i="196"/>
  <c r="CN50" i="196"/>
  <c r="CM50" i="196"/>
  <c r="CL50" i="196"/>
  <c r="CK50" i="196"/>
  <c r="CJ50" i="196"/>
  <c r="CI50" i="196"/>
  <c r="CH50" i="196"/>
  <c r="CG50" i="196"/>
  <c r="CF50" i="196"/>
  <c r="CE50" i="196"/>
  <c r="CD50" i="196"/>
  <c r="CC50" i="196"/>
  <c r="CB50" i="196"/>
  <c r="CA50" i="196"/>
  <c r="BZ50" i="196"/>
  <c r="BY50" i="196"/>
  <c r="BX50" i="196"/>
  <c r="BW50" i="196"/>
  <c r="BV50" i="196"/>
  <c r="BS50" i="196"/>
  <c r="BQ50" i="196"/>
  <c r="BP50" i="196"/>
  <c r="BO50" i="196"/>
  <c r="BN50" i="196"/>
  <c r="BJ50" i="196"/>
  <c r="BI50" i="196"/>
  <c r="BH50" i="196"/>
  <c r="BG50" i="196"/>
  <c r="BF50" i="196"/>
  <c r="BE50" i="196"/>
  <c r="BD50" i="196"/>
  <c r="BC50" i="196"/>
  <c r="BB50" i="196"/>
  <c r="BA50" i="196"/>
  <c r="AY50" i="196"/>
  <c r="AX50" i="196"/>
  <c r="AW50" i="196"/>
  <c r="AV50" i="196"/>
  <c r="AU50" i="196"/>
  <c r="AT50" i="196"/>
  <c r="AS50" i="196"/>
  <c r="AR50" i="196"/>
  <c r="AQ50" i="196"/>
  <c r="AP50" i="196"/>
  <c r="AO50" i="196"/>
  <c r="AN50" i="196"/>
  <c r="AM50" i="196"/>
  <c r="AL50" i="196"/>
  <c r="AK50" i="196"/>
  <c r="AJ50" i="196"/>
  <c r="AI50" i="196"/>
  <c r="AH50" i="196"/>
  <c r="AG50" i="196"/>
  <c r="AF50" i="196"/>
  <c r="AE50" i="196"/>
  <c r="AD50" i="196"/>
  <c r="AC50" i="196"/>
  <c r="AB50" i="196"/>
  <c r="Z50" i="196"/>
  <c r="Y50" i="196"/>
  <c r="X50" i="196"/>
  <c r="W50" i="196"/>
  <c r="V50" i="196"/>
  <c r="U50" i="196"/>
  <c r="T50" i="196"/>
  <c r="S50" i="196"/>
  <c r="R50" i="196"/>
  <c r="Q50" i="196"/>
  <c r="P50" i="196"/>
  <c r="O50" i="196"/>
  <c r="N50" i="196"/>
  <c r="M50" i="196"/>
  <c r="L50" i="196"/>
  <c r="K50" i="196"/>
  <c r="I50" i="196"/>
  <c r="H50" i="196"/>
  <c r="G50" i="196"/>
  <c r="F50" i="196"/>
  <c r="HJ49" i="196"/>
  <c r="HI49" i="196"/>
  <c r="FS49" i="196"/>
  <c r="FR49" i="196"/>
  <c r="DP49" i="196"/>
  <c r="HX49" i="196" s="1"/>
  <c r="DK49" i="196"/>
  <c r="DD49" i="196"/>
  <c r="DC49" i="196"/>
  <c r="BM49" i="196"/>
  <c r="BL49" i="196"/>
  <c r="J49" i="196"/>
  <c r="E49" i="196"/>
  <c r="HJ48" i="196"/>
  <c r="HI48" i="196"/>
  <c r="FS48" i="196"/>
  <c r="FR48" i="196"/>
  <c r="FR47" i="196" s="1"/>
  <c r="DP48" i="196"/>
  <c r="DK48" i="196"/>
  <c r="DD48" i="196"/>
  <c r="DD47" i="196" s="1"/>
  <c r="DC48" i="196"/>
  <c r="BM48" i="196"/>
  <c r="BL48" i="196"/>
  <c r="J48" i="196"/>
  <c r="E48" i="196"/>
  <c r="HN47" i="196"/>
  <c r="HM47" i="196"/>
  <c r="HL47" i="196"/>
  <c r="HK47" i="196"/>
  <c r="HG47" i="196"/>
  <c r="HF47" i="196"/>
  <c r="HE47" i="196"/>
  <c r="HD47" i="196"/>
  <c r="HC47" i="196"/>
  <c r="HB47" i="196"/>
  <c r="HA47" i="196"/>
  <c r="GZ47" i="196"/>
  <c r="GY47" i="196"/>
  <c r="GX47" i="196"/>
  <c r="GW47" i="196"/>
  <c r="GV47" i="196"/>
  <c r="GU47" i="196"/>
  <c r="GT47" i="196"/>
  <c r="GS47" i="196"/>
  <c r="GR47" i="196"/>
  <c r="GQ47" i="196"/>
  <c r="GP47" i="196"/>
  <c r="GO47" i="196"/>
  <c r="GN47" i="196"/>
  <c r="GM47" i="196"/>
  <c r="GL47" i="196"/>
  <c r="GK47" i="196"/>
  <c r="GJ47" i="196"/>
  <c r="GI47" i="196"/>
  <c r="GH47" i="196"/>
  <c r="GG47" i="196"/>
  <c r="GF47" i="196"/>
  <c r="GE47" i="196"/>
  <c r="GD47" i="196"/>
  <c r="GC47" i="196"/>
  <c r="GB47" i="196"/>
  <c r="FY47" i="196"/>
  <c r="FW47" i="196"/>
  <c r="FV47" i="196"/>
  <c r="FU47" i="196"/>
  <c r="FT47" i="196"/>
  <c r="FP47" i="196"/>
  <c r="FO47" i="196"/>
  <c r="FN47" i="196"/>
  <c r="FM47" i="196"/>
  <c r="FL47" i="196"/>
  <c r="FK47" i="196"/>
  <c r="FJ47" i="196"/>
  <c r="FI47" i="196"/>
  <c r="FH47" i="196"/>
  <c r="FG47" i="196"/>
  <c r="FE47" i="196"/>
  <c r="FD47" i="196"/>
  <c r="FC47" i="196"/>
  <c r="FB47" i="196"/>
  <c r="FA47" i="196"/>
  <c r="EZ47" i="196"/>
  <c r="EY47" i="196"/>
  <c r="EX47" i="196"/>
  <c r="EW47" i="196"/>
  <c r="EV47" i="196"/>
  <c r="EU47" i="196"/>
  <c r="ET47" i="196"/>
  <c r="ES47" i="196"/>
  <c r="ER47" i="196"/>
  <c r="EQ47" i="196"/>
  <c r="EP47" i="196"/>
  <c r="EO47" i="196"/>
  <c r="EN47" i="196"/>
  <c r="EM47" i="196"/>
  <c r="EL47" i="196"/>
  <c r="EK47" i="196"/>
  <c r="EJ47" i="196"/>
  <c r="EI47" i="196"/>
  <c r="EH47" i="196"/>
  <c r="EG47" i="196"/>
  <c r="EF47" i="196"/>
  <c r="EE47" i="196"/>
  <c r="ED47" i="196"/>
  <c r="EC47" i="196"/>
  <c r="EB47" i="196"/>
  <c r="EA47" i="196"/>
  <c r="DZ47" i="196"/>
  <c r="DY47" i="196"/>
  <c r="DX47" i="196"/>
  <c r="DW47" i="196"/>
  <c r="DV47" i="196"/>
  <c r="DU47" i="196"/>
  <c r="DT47" i="196"/>
  <c r="DS47" i="196"/>
  <c r="DR47" i="196"/>
  <c r="DQ47" i="196"/>
  <c r="DO47" i="196"/>
  <c r="DN47" i="196"/>
  <c r="DM47" i="196"/>
  <c r="DL47" i="196"/>
  <c r="DG47" i="196"/>
  <c r="DF47" i="196"/>
  <c r="DE47" i="196"/>
  <c r="DA47" i="196"/>
  <c r="CZ47" i="196"/>
  <c r="CY47" i="196"/>
  <c r="CX47" i="196"/>
  <c r="CW47" i="196"/>
  <c r="CV47" i="196"/>
  <c r="CU47" i="196"/>
  <c r="CT47" i="196"/>
  <c r="CS47" i="196"/>
  <c r="CR47" i="196"/>
  <c r="CQ47" i="196"/>
  <c r="CP47" i="196"/>
  <c r="CO47" i="196"/>
  <c r="CN47" i="196"/>
  <c r="CM47" i="196"/>
  <c r="CL47" i="196"/>
  <c r="CK47" i="196"/>
  <c r="CJ47" i="196"/>
  <c r="CI47" i="196"/>
  <c r="CH47" i="196"/>
  <c r="CG47" i="196"/>
  <c r="CF47" i="196"/>
  <c r="CE47" i="196"/>
  <c r="CD47" i="196"/>
  <c r="CC47" i="196"/>
  <c r="CB47" i="196"/>
  <c r="CA47" i="196"/>
  <c r="BZ47" i="196"/>
  <c r="BY47" i="196"/>
  <c r="BX47" i="196"/>
  <c r="BW47" i="196"/>
  <c r="BV47" i="196"/>
  <c r="BS47" i="196"/>
  <c r="BQ47" i="196"/>
  <c r="BP47" i="196"/>
  <c r="BO47" i="196"/>
  <c r="BN47" i="196"/>
  <c r="BJ47" i="196"/>
  <c r="BI47" i="196"/>
  <c r="BH47" i="196"/>
  <c r="BG47" i="196"/>
  <c r="BF47" i="196"/>
  <c r="BE47" i="196"/>
  <c r="BD47" i="196"/>
  <c r="BC47" i="196"/>
  <c r="BB47" i="196"/>
  <c r="BA47" i="196"/>
  <c r="AY47" i="196"/>
  <c r="AX47" i="196"/>
  <c r="AW47" i="196"/>
  <c r="AV47" i="196"/>
  <c r="AU47" i="196"/>
  <c r="AT47" i="196"/>
  <c r="AS47" i="196"/>
  <c r="AR47" i="196"/>
  <c r="AQ47" i="196"/>
  <c r="AP47" i="196"/>
  <c r="AO47" i="196"/>
  <c r="AN47" i="196"/>
  <c r="AM47" i="196"/>
  <c r="AL47" i="196"/>
  <c r="AK47" i="196"/>
  <c r="AJ47" i="196"/>
  <c r="AI47" i="196"/>
  <c r="AH47" i="196"/>
  <c r="AG47" i="196"/>
  <c r="AF47" i="196"/>
  <c r="AE47" i="196"/>
  <c r="AD47" i="196"/>
  <c r="AC47" i="196"/>
  <c r="AB47" i="196"/>
  <c r="AA47" i="196"/>
  <c r="Z47" i="196"/>
  <c r="Y47" i="196"/>
  <c r="X47" i="196"/>
  <c r="W47" i="196"/>
  <c r="V47" i="196"/>
  <c r="U47" i="196"/>
  <c r="T47" i="196"/>
  <c r="S47" i="196"/>
  <c r="R47" i="196"/>
  <c r="Q47" i="196"/>
  <c r="P47" i="196"/>
  <c r="O47" i="196"/>
  <c r="N47" i="196"/>
  <c r="M47" i="196"/>
  <c r="L47" i="196"/>
  <c r="K47" i="196"/>
  <c r="I47" i="196"/>
  <c r="H47" i="196"/>
  <c r="G47" i="196"/>
  <c r="F47" i="196"/>
  <c r="HN46" i="196"/>
  <c r="HJ46" i="196"/>
  <c r="HI46" i="196"/>
  <c r="FS46" i="196"/>
  <c r="FR46" i="196"/>
  <c r="FK46" i="196"/>
  <c r="DP46" i="196" s="1"/>
  <c r="HX46" i="196" s="1"/>
  <c r="DK46" i="196"/>
  <c r="DD46" i="196"/>
  <c r="DC46" i="196"/>
  <c r="BM46" i="196"/>
  <c r="BL46" i="196"/>
  <c r="BE46" i="196"/>
  <c r="E46" i="196"/>
  <c r="HJ45" i="196"/>
  <c r="HI45" i="196"/>
  <c r="HI44" i="196" s="1"/>
  <c r="FS45" i="196"/>
  <c r="FR45" i="196"/>
  <c r="DP45" i="196"/>
  <c r="HX45" i="196" s="1"/>
  <c r="DK45" i="196"/>
  <c r="DK44" i="196" s="1"/>
  <c r="DD45" i="196"/>
  <c r="DC45" i="196"/>
  <c r="BM45" i="196"/>
  <c r="BL45" i="196"/>
  <c r="J45" i="196"/>
  <c r="E45" i="196"/>
  <c r="E44" i="196" s="1"/>
  <c r="HM44" i="196"/>
  <c r="HL44" i="196"/>
  <c r="HK44" i="196"/>
  <c r="HG44" i="196"/>
  <c r="HF44" i="196"/>
  <c r="HE44" i="196"/>
  <c r="HD44" i="196"/>
  <c r="HC44" i="196"/>
  <c r="HB44" i="196"/>
  <c r="HA44" i="196"/>
  <c r="GZ44" i="196"/>
  <c r="GY44" i="196"/>
  <c r="GX44" i="196"/>
  <c r="GW44" i="196"/>
  <c r="GV44" i="196"/>
  <c r="GU44" i="196"/>
  <c r="GT44" i="196"/>
  <c r="GS44" i="196"/>
  <c r="GR44" i="196"/>
  <c r="GQ44" i="196"/>
  <c r="GP44" i="196"/>
  <c r="GO44" i="196"/>
  <c r="GN44" i="196"/>
  <c r="GM44" i="196"/>
  <c r="GL44" i="196"/>
  <c r="GK44" i="196"/>
  <c r="GJ44" i="196"/>
  <c r="GI44" i="196"/>
  <c r="GH44" i="196"/>
  <c r="GG44" i="196"/>
  <c r="GF44" i="196"/>
  <c r="GE44" i="196"/>
  <c r="GD44" i="196"/>
  <c r="GC44" i="196"/>
  <c r="GB44" i="196"/>
  <c r="FY44" i="196"/>
  <c r="FW44" i="196"/>
  <c r="FV44" i="196"/>
  <c r="FU44" i="196"/>
  <c r="FT44" i="196"/>
  <c r="FP44" i="196"/>
  <c r="FO44" i="196"/>
  <c r="FJ44" i="196"/>
  <c r="FI44" i="196"/>
  <c r="FH44" i="196"/>
  <c r="FG44" i="196"/>
  <c r="FE44" i="196"/>
  <c r="FD44" i="196"/>
  <c r="FC44" i="196"/>
  <c r="FB44" i="196"/>
  <c r="FA44" i="196"/>
  <c r="EZ44" i="196"/>
  <c r="EY44" i="196"/>
  <c r="EX44" i="196"/>
  <c r="EW44" i="196"/>
  <c r="EV44" i="196"/>
  <c r="EU44" i="196"/>
  <c r="ET44" i="196"/>
  <c r="ER44" i="196"/>
  <c r="EQ44" i="196"/>
  <c r="EP44" i="196"/>
  <c r="EO44" i="196"/>
  <c r="EN44" i="196"/>
  <c r="EM44" i="196"/>
  <c r="EL44" i="196"/>
  <c r="EK44" i="196"/>
  <c r="EJ44" i="196"/>
  <c r="EI44" i="196"/>
  <c r="EH44" i="196"/>
  <c r="EG44" i="196"/>
  <c r="EF44" i="196"/>
  <c r="EE44" i="196"/>
  <c r="ED44" i="196"/>
  <c r="EC44" i="196"/>
  <c r="EB44" i="196"/>
  <c r="EA44" i="196"/>
  <c r="DZ44" i="196"/>
  <c r="DY44" i="196"/>
  <c r="DX44" i="196"/>
  <c r="DW44" i="196"/>
  <c r="DV44" i="196"/>
  <c r="DU44" i="196"/>
  <c r="DT44" i="196"/>
  <c r="DS44" i="196"/>
  <c r="DR44" i="196"/>
  <c r="DQ44" i="196"/>
  <c r="DO44" i="196"/>
  <c r="DN44" i="196"/>
  <c r="DM44" i="196"/>
  <c r="DL44" i="196"/>
  <c r="DG44" i="196"/>
  <c r="DF44" i="196"/>
  <c r="DE44" i="196"/>
  <c r="DA44" i="196"/>
  <c r="CZ44" i="196"/>
  <c r="CY44" i="196"/>
  <c r="CX44" i="196"/>
  <c r="CW44" i="196"/>
  <c r="CV44" i="196"/>
  <c r="CU44" i="196"/>
  <c r="CT44" i="196"/>
  <c r="CS44" i="196"/>
  <c r="CR44" i="196"/>
  <c r="CQ44" i="196"/>
  <c r="CP44" i="196"/>
  <c r="CO44" i="196"/>
  <c r="CN44" i="196"/>
  <c r="CM44" i="196"/>
  <c r="CL44" i="196"/>
  <c r="CK44" i="196"/>
  <c r="CJ44" i="196"/>
  <c r="CI44" i="196"/>
  <c r="CH44" i="196"/>
  <c r="CG44" i="196"/>
  <c r="CF44" i="196"/>
  <c r="CE44" i="196"/>
  <c r="CD44" i="196"/>
  <c r="CC44" i="196"/>
  <c r="CB44" i="196"/>
  <c r="CA44" i="196"/>
  <c r="BZ44" i="196"/>
  <c r="BY44" i="196"/>
  <c r="BX44" i="196"/>
  <c r="BW44" i="196"/>
  <c r="BV44" i="196"/>
  <c r="BS44" i="196"/>
  <c r="BQ44" i="196"/>
  <c r="BP44" i="196"/>
  <c r="BO44" i="196"/>
  <c r="BN44" i="196"/>
  <c r="BJ44" i="196"/>
  <c r="BI44" i="196"/>
  <c r="BH44" i="196"/>
  <c r="BG44" i="196"/>
  <c r="BF44" i="196"/>
  <c r="BD44" i="196"/>
  <c r="BC44" i="196"/>
  <c r="BB44" i="196"/>
  <c r="BA44" i="196"/>
  <c r="AY44" i="196"/>
  <c r="AX44" i="196"/>
  <c r="AW44" i="196"/>
  <c r="AV44" i="196"/>
  <c r="AU44" i="196"/>
  <c r="AT44" i="196"/>
  <c r="AS44" i="196"/>
  <c r="AR44" i="196"/>
  <c r="AQ44" i="196"/>
  <c r="AP44" i="196"/>
  <c r="AO44" i="196"/>
  <c r="AN44" i="196"/>
  <c r="AL44" i="196"/>
  <c r="AK44" i="196"/>
  <c r="AJ44" i="196"/>
  <c r="AI44" i="196"/>
  <c r="AH44" i="196"/>
  <c r="AG44" i="196"/>
  <c r="AF44" i="196"/>
  <c r="AE44" i="196"/>
  <c r="AD44" i="196"/>
  <c r="AC44" i="196"/>
  <c r="AB44" i="196"/>
  <c r="AA44" i="196"/>
  <c r="Z44" i="196"/>
  <c r="Y44" i="196"/>
  <c r="X44" i="196"/>
  <c r="W44" i="196"/>
  <c r="V44" i="196"/>
  <c r="U44" i="196"/>
  <c r="T44" i="196"/>
  <c r="S44" i="196"/>
  <c r="R44" i="196"/>
  <c r="Q44" i="196"/>
  <c r="P44" i="196"/>
  <c r="O44" i="196"/>
  <c r="N44" i="196"/>
  <c r="M44" i="196"/>
  <c r="L44" i="196"/>
  <c r="K44" i="196"/>
  <c r="I44" i="196"/>
  <c r="H44" i="196"/>
  <c r="G44" i="196"/>
  <c r="F44" i="196"/>
  <c r="HJ43" i="196"/>
  <c r="HI43" i="196"/>
  <c r="FS43" i="196"/>
  <c r="FR43" i="196"/>
  <c r="DP43" i="196"/>
  <c r="DK43" i="196"/>
  <c r="DD43" i="196"/>
  <c r="DC43" i="196"/>
  <c r="BM43" i="196"/>
  <c r="BL43" i="196"/>
  <c r="AJ43" i="196"/>
  <c r="AJ13" i="196" s="1"/>
  <c r="AI43" i="196"/>
  <c r="AA43" i="196"/>
  <c r="Y43" i="196"/>
  <c r="Y13" i="196" s="1"/>
  <c r="E43" i="196"/>
  <c r="HJ42" i="196"/>
  <c r="HI42" i="196"/>
  <c r="FS42" i="196"/>
  <c r="FR42" i="196"/>
  <c r="DP42" i="196"/>
  <c r="HX42" i="196" s="1"/>
  <c r="DK42" i="196"/>
  <c r="DD42" i="196"/>
  <c r="DC42" i="196"/>
  <c r="BM42" i="196"/>
  <c r="BL42" i="196"/>
  <c r="J42" i="196"/>
  <c r="E42" i="196"/>
  <c r="E41" i="196" s="1"/>
  <c r="HN41" i="196"/>
  <c r="HM41" i="196"/>
  <c r="HL41" i="196"/>
  <c r="HK41" i="196"/>
  <c r="HG41" i="196"/>
  <c r="HF41" i="196"/>
  <c r="HE41" i="196"/>
  <c r="HD41" i="196"/>
  <c r="HC41" i="196"/>
  <c r="HB41" i="196"/>
  <c r="HA41" i="196"/>
  <c r="GZ41" i="196"/>
  <c r="GY41" i="196"/>
  <c r="GX41" i="196"/>
  <c r="GW41" i="196"/>
  <c r="GV41" i="196"/>
  <c r="GU41" i="196"/>
  <c r="GT41" i="196"/>
  <c r="GS41" i="196"/>
  <c r="GR41" i="196"/>
  <c r="GQ41" i="196"/>
  <c r="GP41" i="196"/>
  <c r="GO41" i="196"/>
  <c r="GN41" i="196"/>
  <c r="GM41" i="196"/>
  <c r="GL41" i="196"/>
  <c r="GK41" i="196"/>
  <c r="GJ41" i="196"/>
  <c r="GI41" i="196"/>
  <c r="GH41" i="196"/>
  <c r="GG41" i="196"/>
  <c r="GF41" i="196"/>
  <c r="GE41" i="196"/>
  <c r="GD41" i="196"/>
  <c r="GC41" i="196"/>
  <c r="GB41" i="196"/>
  <c r="FY41" i="196"/>
  <c r="FW41" i="196"/>
  <c r="FV41" i="196"/>
  <c r="FU41" i="196"/>
  <c r="FT41" i="196"/>
  <c r="FP41" i="196"/>
  <c r="FO41" i="196"/>
  <c r="FN41" i="196"/>
  <c r="FM41" i="196"/>
  <c r="FL41" i="196"/>
  <c r="FK41" i="196"/>
  <c r="FJ41" i="196"/>
  <c r="FI41" i="196"/>
  <c r="FH41" i="196"/>
  <c r="FG41" i="196"/>
  <c r="FE41" i="196"/>
  <c r="FD41" i="196"/>
  <c r="FC41" i="196"/>
  <c r="FB41" i="196"/>
  <c r="FA41" i="196"/>
  <c r="EZ41" i="196"/>
  <c r="EY41" i="196"/>
  <c r="EX41" i="196"/>
  <c r="EW41" i="196"/>
  <c r="EV41" i="196"/>
  <c r="EU41" i="196"/>
  <c r="ET41" i="196"/>
  <c r="ES41" i="196"/>
  <c r="ER41" i="196"/>
  <c r="EQ41" i="196"/>
  <c r="EP41" i="196"/>
  <c r="EO41" i="196"/>
  <c r="EN41" i="196"/>
  <c r="EM41" i="196"/>
  <c r="EL41" i="196"/>
  <c r="EK41" i="196"/>
  <c r="EJ41" i="196"/>
  <c r="EI41" i="196"/>
  <c r="EH41" i="196"/>
  <c r="EG41" i="196"/>
  <c r="EF41" i="196"/>
  <c r="EE41" i="196"/>
  <c r="ED41" i="196"/>
  <c r="EC41" i="196"/>
  <c r="EB41" i="196"/>
  <c r="EA41" i="196"/>
  <c r="DZ41" i="196"/>
  <c r="DY41" i="196"/>
  <c r="DX41" i="196"/>
  <c r="DW41" i="196"/>
  <c r="DV41" i="196"/>
  <c r="DU41" i="196"/>
  <c r="DT41" i="196"/>
  <c r="DS41" i="196"/>
  <c r="DR41" i="196"/>
  <c r="DQ41" i="196"/>
  <c r="DO41" i="196"/>
  <c r="DN41" i="196"/>
  <c r="DM41" i="196"/>
  <c r="DL41" i="196"/>
  <c r="DG41" i="196"/>
  <c r="DF41" i="196"/>
  <c r="DE41" i="196"/>
  <c r="DA41" i="196"/>
  <c r="CZ41" i="196"/>
  <c r="CY41" i="196"/>
  <c r="CX41" i="196"/>
  <c r="CW41" i="196"/>
  <c r="CV41" i="196"/>
  <c r="CU41" i="196"/>
  <c r="CT41" i="196"/>
  <c r="CS41" i="196"/>
  <c r="CR41" i="196"/>
  <c r="CQ41" i="196"/>
  <c r="CP41" i="196"/>
  <c r="CO41" i="196"/>
  <c r="CN41" i="196"/>
  <c r="CM41" i="196"/>
  <c r="CL41" i="196"/>
  <c r="CK41" i="196"/>
  <c r="CJ41" i="196"/>
  <c r="CI41" i="196"/>
  <c r="CH41" i="196"/>
  <c r="CG41" i="196"/>
  <c r="CF41" i="196"/>
  <c r="CE41" i="196"/>
  <c r="CD41" i="196"/>
  <c r="CC41" i="196"/>
  <c r="CB41" i="196"/>
  <c r="CA41" i="196"/>
  <c r="BZ41" i="196"/>
  <c r="BY41" i="196"/>
  <c r="BX41" i="196"/>
  <c r="BW41" i="196"/>
  <c r="BV41" i="196"/>
  <c r="BS41" i="196"/>
  <c r="BQ41" i="196"/>
  <c r="BP41" i="196"/>
  <c r="BO41" i="196"/>
  <c r="BN41" i="196"/>
  <c r="BJ41" i="196"/>
  <c r="BI41" i="196"/>
  <c r="BH41" i="196"/>
  <c r="BG41" i="196"/>
  <c r="BF41" i="196"/>
  <c r="BE41" i="196"/>
  <c r="BD41" i="196"/>
  <c r="BC41" i="196"/>
  <c r="BB41" i="196"/>
  <c r="BA41" i="196"/>
  <c r="AY41" i="196"/>
  <c r="AX41" i="196"/>
  <c r="AW41" i="196"/>
  <c r="AV41" i="196"/>
  <c r="AU41" i="196"/>
  <c r="AT41" i="196"/>
  <c r="AS41" i="196"/>
  <c r="AR41" i="196"/>
  <c r="AQ41" i="196"/>
  <c r="AP41" i="196"/>
  <c r="AO41" i="196"/>
  <c r="AN41" i="196"/>
  <c r="AM41" i="196"/>
  <c r="AL41" i="196"/>
  <c r="AK41" i="196"/>
  <c r="AH41" i="196"/>
  <c r="AG41" i="196"/>
  <c r="AF41" i="196"/>
  <c r="AE41" i="196"/>
  <c r="AD41" i="196"/>
  <c r="AC41" i="196"/>
  <c r="AB41" i="196"/>
  <c r="Z41" i="196"/>
  <c r="X41" i="196"/>
  <c r="W41" i="196"/>
  <c r="V41" i="196"/>
  <c r="U41" i="196"/>
  <c r="T41" i="196"/>
  <c r="S41" i="196"/>
  <c r="R41" i="196"/>
  <c r="Q41" i="196"/>
  <c r="P41" i="196"/>
  <c r="O41" i="196"/>
  <c r="N41" i="196"/>
  <c r="M41" i="196"/>
  <c r="L41" i="196"/>
  <c r="K41" i="196"/>
  <c r="I41" i="196"/>
  <c r="H41" i="196"/>
  <c r="G41" i="196"/>
  <c r="F41" i="196"/>
  <c r="HN40" i="196"/>
  <c r="HN38" i="196" s="1"/>
  <c r="HJ40" i="196"/>
  <c r="HI40" i="196"/>
  <c r="FS40" i="196"/>
  <c r="FR40" i="196"/>
  <c r="DP40" i="196"/>
  <c r="DK40" i="196"/>
  <c r="DD40" i="196"/>
  <c r="DC40" i="196"/>
  <c r="BM40" i="196"/>
  <c r="BL40" i="196"/>
  <c r="BE40" i="196"/>
  <c r="E40" i="196"/>
  <c r="HJ39" i="196"/>
  <c r="HI39" i="196"/>
  <c r="HI38" i="196" s="1"/>
  <c r="FS39" i="196"/>
  <c r="FR39" i="196"/>
  <c r="DP39" i="196"/>
  <c r="DK39" i="196"/>
  <c r="DD39" i="196"/>
  <c r="DD38" i="196" s="1"/>
  <c r="DC39" i="196"/>
  <c r="DC38" i="196" s="1"/>
  <c r="BM39" i="196"/>
  <c r="BL39" i="196"/>
  <c r="J39" i="196"/>
  <c r="E39" i="196"/>
  <c r="HM38" i="196"/>
  <c r="HL38" i="196"/>
  <c r="HK38" i="196"/>
  <c r="HG38" i="196"/>
  <c r="HF38" i="196"/>
  <c r="HE38" i="196"/>
  <c r="HD38" i="196"/>
  <c r="HC38" i="196"/>
  <c r="HB38" i="196"/>
  <c r="HA38" i="196"/>
  <c r="GZ38" i="196"/>
  <c r="GY38" i="196"/>
  <c r="GX38" i="196"/>
  <c r="GW38" i="196"/>
  <c r="GV38" i="196"/>
  <c r="GU38" i="196"/>
  <c r="GT38" i="196"/>
  <c r="GS38" i="196"/>
  <c r="GR38" i="196"/>
  <c r="GQ38" i="196"/>
  <c r="GP38" i="196"/>
  <c r="GO38" i="196"/>
  <c r="GN38" i="196"/>
  <c r="GM38" i="196"/>
  <c r="GL38" i="196"/>
  <c r="GK38" i="196"/>
  <c r="GJ38" i="196"/>
  <c r="GI38" i="196"/>
  <c r="GH38" i="196"/>
  <c r="GG38" i="196"/>
  <c r="GF38" i="196"/>
  <c r="GE38" i="196"/>
  <c r="GD38" i="196"/>
  <c r="GC38" i="196"/>
  <c r="GB38" i="196"/>
  <c r="GA38" i="196"/>
  <c r="FZ38" i="196"/>
  <c r="FY38" i="196"/>
  <c r="FX38" i="196"/>
  <c r="FW38" i="196"/>
  <c r="FV38" i="196"/>
  <c r="FU38" i="196"/>
  <c r="FT38" i="196"/>
  <c r="FP38" i="196"/>
  <c r="FO38" i="196"/>
  <c r="FN38" i="196"/>
  <c r="FM38" i="196"/>
  <c r="FL38" i="196"/>
  <c r="FK38" i="196"/>
  <c r="FJ38" i="196"/>
  <c r="FI38" i="196"/>
  <c r="FH38" i="196"/>
  <c r="FG38" i="196"/>
  <c r="FE38" i="196"/>
  <c r="FD38" i="196"/>
  <c r="FC38" i="196"/>
  <c r="FB38" i="196"/>
  <c r="FA38" i="196"/>
  <c r="EZ38" i="196"/>
  <c r="EY38" i="196"/>
  <c r="EX38" i="196"/>
  <c r="EW38" i="196"/>
  <c r="EV38" i="196"/>
  <c r="EU38" i="196"/>
  <c r="ET38" i="196"/>
  <c r="ES38" i="196"/>
  <c r="ER38" i="196"/>
  <c r="EQ38" i="196"/>
  <c r="EP38" i="196"/>
  <c r="EO38" i="196"/>
  <c r="EN38" i="196"/>
  <c r="EM38" i="196"/>
  <c r="EL38" i="196"/>
  <c r="EK38" i="196"/>
  <c r="EJ38" i="196"/>
  <c r="EI38" i="196"/>
  <c r="EH38" i="196"/>
  <c r="EG38" i="196"/>
  <c r="EF38" i="196"/>
  <c r="EE38" i="196"/>
  <c r="ED38" i="196"/>
  <c r="EC38" i="196"/>
  <c r="EB38" i="196"/>
  <c r="EA38" i="196"/>
  <c r="DZ38" i="196"/>
  <c r="DY38" i="196"/>
  <c r="DX38" i="196"/>
  <c r="DW38" i="196"/>
  <c r="DV38" i="196"/>
  <c r="DU38" i="196"/>
  <c r="DT38" i="196"/>
  <c r="DS38" i="196"/>
  <c r="DR38" i="196"/>
  <c r="DQ38" i="196"/>
  <c r="DO38" i="196"/>
  <c r="DN38" i="196"/>
  <c r="DM38" i="196"/>
  <c r="DL38" i="196"/>
  <c r="DG38" i="196"/>
  <c r="DF38" i="196"/>
  <c r="DE38" i="196"/>
  <c r="DA38" i="196"/>
  <c r="CZ38" i="196"/>
  <c r="CY38" i="196"/>
  <c r="CX38" i="196"/>
  <c r="CW38" i="196"/>
  <c r="CV38" i="196"/>
  <c r="CU38" i="196"/>
  <c r="CT38" i="196"/>
  <c r="CS38" i="196"/>
  <c r="CR38" i="196"/>
  <c r="CQ38" i="196"/>
  <c r="CP38" i="196"/>
  <c r="CO38" i="196"/>
  <c r="CN38" i="196"/>
  <c r="CM38" i="196"/>
  <c r="CL38" i="196"/>
  <c r="CK38" i="196"/>
  <c r="CJ38" i="196"/>
  <c r="CI38" i="196"/>
  <c r="CH38" i="196"/>
  <c r="CG38" i="196"/>
  <c r="CF38" i="196"/>
  <c r="CE38" i="196"/>
  <c r="CD38" i="196"/>
  <c r="CC38" i="196"/>
  <c r="CB38" i="196"/>
  <c r="CA38" i="196"/>
  <c r="BZ38" i="196"/>
  <c r="BY38" i="196"/>
  <c r="BX38" i="196"/>
  <c r="BW38" i="196"/>
  <c r="BV38" i="196"/>
  <c r="BU38" i="196"/>
  <c r="BT38" i="196"/>
  <c r="BS38" i="196"/>
  <c r="BR38" i="196"/>
  <c r="BQ38" i="196"/>
  <c r="BP38" i="196"/>
  <c r="BO38" i="196"/>
  <c r="BN38" i="196"/>
  <c r="BJ38" i="196"/>
  <c r="BI38" i="196"/>
  <c r="BH38" i="196"/>
  <c r="BG38" i="196"/>
  <c r="BF38" i="196"/>
  <c r="BD38" i="196"/>
  <c r="BC38" i="196"/>
  <c r="BB38" i="196"/>
  <c r="BA38" i="196"/>
  <c r="AY38" i="196"/>
  <c r="AX38" i="196"/>
  <c r="AW38" i="196"/>
  <c r="AV38" i="196"/>
  <c r="AU38" i="196"/>
  <c r="AT38" i="196"/>
  <c r="AS38" i="196"/>
  <c r="AR38" i="196"/>
  <c r="AQ38" i="196"/>
  <c r="AP38" i="196"/>
  <c r="AO38" i="196"/>
  <c r="AN38" i="196"/>
  <c r="AM38" i="196"/>
  <c r="AL38" i="196"/>
  <c r="AK38" i="196"/>
  <c r="AJ38" i="196"/>
  <c r="AI38" i="196"/>
  <c r="AH38" i="196"/>
  <c r="AG38" i="196"/>
  <c r="AF38" i="196"/>
  <c r="AE38" i="196"/>
  <c r="AD38" i="196"/>
  <c r="AC38" i="196"/>
  <c r="AB38" i="196"/>
  <c r="AA38" i="196"/>
  <c r="Z38" i="196"/>
  <c r="Y38" i="196"/>
  <c r="X38" i="196"/>
  <c r="W38" i="196"/>
  <c r="V38" i="196"/>
  <c r="U38" i="196"/>
  <c r="T38" i="196"/>
  <c r="S38" i="196"/>
  <c r="R38" i="196"/>
  <c r="Q38" i="196"/>
  <c r="P38" i="196"/>
  <c r="O38" i="196"/>
  <c r="N38" i="196"/>
  <c r="M38" i="196"/>
  <c r="L38" i="196"/>
  <c r="K38" i="196"/>
  <c r="I38" i="196"/>
  <c r="H38" i="196"/>
  <c r="G38" i="196"/>
  <c r="F38" i="196"/>
  <c r="E38" i="196"/>
  <c r="HN37" i="196"/>
  <c r="HN35" i="196" s="1"/>
  <c r="HJ37" i="196"/>
  <c r="HI37" i="196"/>
  <c r="FS37" i="196"/>
  <c r="FR37" i="196"/>
  <c r="DW37" i="196"/>
  <c r="DW35" i="196" s="1"/>
  <c r="DS35" i="196"/>
  <c r="DK37" i="196"/>
  <c r="DD37" i="196"/>
  <c r="DC37" i="196"/>
  <c r="BM37" i="196"/>
  <c r="BL37" i="196"/>
  <c r="V37" i="196"/>
  <c r="V35" i="196" s="1"/>
  <c r="S37" i="196"/>
  <c r="S35" i="196" s="1"/>
  <c r="R37" i="196"/>
  <c r="R35" i="196" s="1"/>
  <c r="Q37" i="196"/>
  <c r="O37" i="196"/>
  <c r="O35" i="196" s="1"/>
  <c r="E37" i="196"/>
  <c r="HJ36" i="196"/>
  <c r="HI36" i="196"/>
  <c r="FS36" i="196"/>
  <c r="FR36" i="196"/>
  <c r="DP36" i="196"/>
  <c r="HX36" i="196" s="1"/>
  <c r="DK36" i="196"/>
  <c r="DD36" i="196"/>
  <c r="DC36" i="196"/>
  <c r="BM36" i="196"/>
  <c r="BL36" i="196"/>
  <c r="J36" i="196"/>
  <c r="E36" i="196"/>
  <c r="HM35" i="196"/>
  <c r="HL35" i="196"/>
  <c r="HK35" i="196"/>
  <c r="HG35" i="196"/>
  <c r="HF35" i="196"/>
  <c r="HE35" i="196"/>
  <c r="HD35" i="196"/>
  <c r="HC35" i="196"/>
  <c r="HB35" i="196"/>
  <c r="HA35" i="196"/>
  <c r="GZ35" i="196"/>
  <c r="GY35" i="196"/>
  <c r="GX35" i="196"/>
  <c r="GW35" i="196"/>
  <c r="GV35" i="196"/>
  <c r="GU35" i="196"/>
  <c r="GT35" i="196"/>
  <c r="GS35" i="196"/>
  <c r="GR35" i="196"/>
  <c r="GQ35" i="196"/>
  <c r="GP35" i="196"/>
  <c r="GO35" i="196"/>
  <c r="GN35" i="196"/>
  <c r="GM35" i="196"/>
  <c r="GL35" i="196"/>
  <c r="GK35" i="196"/>
  <c r="GJ35" i="196"/>
  <c r="GI35" i="196"/>
  <c r="GH35" i="196"/>
  <c r="GG35" i="196"/>
  <c r="GF35" i="196"/>
  <c r="GE35" i="196"/>
  <c r="GD35" i="196"/>
  <c r="GC35" i="196"/>
  <c r="GB35" i="196"/>
  <c r="GA35" i="196"/>
  <c r="FZ35" i="196"/>
  <c r="FY35" i="196"/>
  <c r="FX35" i="196"/>
  <c r="FW35" i="196"/>
  <c r="FV35" i="196"/>
  <c r="FU35" i="196"/>
  <c r="FT35" i="196"/>
  <c r="FP35" i="196"/>
  <c r="FO35" i="196"/>
  <c r="FN35" i="196"/>
  <c r="FM35" i="196"/>
  <c r="FL35" i="196"/>
  <c r="FK35" i="196"/>
  <c r="FJ35" i="196"/>
  <c r="FI35" i="196"/>
  <c r="FH35" i="196"/>
  <c r="FG35" i="196"/>
  <c r="FE35" i="196"/>
  <c r="FD35" i="196"/>
  <c r="FC35" i="196"/>
  <c r="FB35" i="196"/>
  <c r="FA35" i="196"/>
  <c r="EZ35" i="196"/>
  <c r="EY35" i="196"/>
  <c r="EX35" i="196"/>
  <c r="EW35" i="196"/>
  <c r="EV35" i="196"/>
  <c r="EU35" i="196"/>
  <c r="ET35" i="196"/>
  <c r="ES35" i="196"/>
  <c r="ER35" i="196"/>
  <c r="EQ35" i="196"/>
  <c r="EP35" i="196"/>
  <c r="EO35" i="196"/>
  <c r="EN35" i="196"/>
  <c r="EM35" i="196"/>
  <c r="EL35" i="196"/>
  <c r="EK35" i="196"/>
  <c r="EJ35" i="196"/>
  <c r="EI35" i="196"/>
  <c r="EH35" i="196"/>
  <c r="EG35" i="196"/>
  <c r="EF35" i="196"/>
  <c r="EE35" i="196"/>
  <c r="ED35" i="196"/>
  <c r="EC35" i="196"/>
  <c r="EB35" i="196"/>
  <c r="EA35" i="196"/>
  <c r="DZ35" i="196"/>
  <c r="DY35" i="196"/>
  <c r="DX35" i="196"/>
  <c r="DV35" i="196"/>
  <c r="DU35" i="196"/>
  <c r="DT35" i="196"/>
  <c r="DR35" i="196"/>
  <c r="DQ35" i="196"/>
  <c r="DO35" i="196"/>
  <c r="DN35" i="196"/>
  <c r="DM35" i="196"/>
  <c r="DL35" i="196"/>
  <c r="DG35" i="196"/>
  <c r="DF35" i="196"/>
  <c r="DE35" i="196"/>
  <c r="DA35" i="196"/>
  <c r="CZ35" i="196"/>
  <c r="CY35" i="196"/>
  <c r="CX35" i="196"/>
  <c r="CW35" i="196"/>
  <c r="CV35" i="196"/>
  <c r="CU35" i="196"/>
  <c r="CT35" i="196"/>
  <c r="CS35" i="196"/>
  <c r="CR35" i="196"/>
  <c r="CQ35" i="196"/>
  <c r="CP35" i="196"/>
  <c r="CO35" i="196"/>
  <c r="CN35" i="196"/>
  <c r="CM35" i="196"/>
  <c r="CL35" i="196"/>
  <c r="CK35" i="196"/>
  <c r="CJ35" i="196"/>
  <c r="CI35" i="196"/>
  <c r="CH35" i="196"/>
  <c r="CG35" i="196"/>
  <c r="CF35" i="196"/>
  <c r="CE35" i="196"/>
  <c r="CD35" i="196"/>
  <c r="CC35" i="196"/>
  <c r="CB35" i="196"/>
  <c r="CA35" i="196"/>
  <c r="BZ35" i="196"/>
  <c r="BY35" i="196"/>
  <c r="BX35" i="196"/>
  <c r="BW35" i="196"/>
  <c r="BV35" i="196"/>
  <c r="BU35" i="196"/>
  <c r="BT35" i="196"/>
  <c r="BS35" i="196"/>
  <c r="BR35" i="196"/>
  <c r="BQ35" i="196"/>
  <c r="BP35" i="196"/>
  <c r="BO35" i="196"/>
  <c r="BN35" i="196"/>
  <c r="BJ35" i="196"/>
  <c r="BI35" i="196"/>
  <c r="BH35" i="196"/>
  <c r="BG35" i="196"/>
  <c r="BF35" i="196"/>
  <c r="BE35" i="196"/>
  <c r="BD35" i="196"/>
  <c r="BC35" i="196"/>
  <c r="BB35" i="196"/>
  <c r="BA35" i="196"/>
  <c r="AY35" i="196"/>
  <c r="AX35" i="196"/>
  <c r="AW35" i="196"/>
  <c r="AV35" i="196"/>
  <c r="AU35" i="196"/>
  <c r="AT35" i="196"/>
  <c r="AS35" i="196"/>
  <c r="AR35" i="196"/>
  <c r="AQ35" i="196"/>
  <c r="AP35" i="196"/>
  <c r="AO35" i="196"/>
  <c r="AN35" i="196"/>
  <c r="AM35" i="196"/>
  <c r="AL35" i="196"/>
  <c r="AK35" i="196"/>
  <c r="AJ35" i="196"/>
  <c r="AI35" i="196"/>
  <c r="AH35" i="196"/>
  <c r="AG35" i="196"/>
  <c r="AF35" i="196"/>
  <c r="AE35" i="196"/>
  <c r="AD35" i="196"/>
  <c r="AC35" i="196"/>
  <c r="AB35" i="196"/>
  <c r="AA35" i="196"/>
  <c r="Z35" i="196"/>
  <c r="Y35" i="196"/>
  <c r="X35" i="196"/>
  <c r="W35" i="196"/>
  <c r="U35" i="196"/>
  <c r="T35" i="196"/>
  <c r="P35" i="196"/>
  <c r="N35" i="196"/>
  <c r="M35" i="196"/>
  <c r="L35" i="196"/>
  <c r="K35" i="196"/>
  <c r="I35" i="196"/>
  <c r="H35" i="196"/>
  <c r="G35" i="196"/>
  <c r="F35" i="196"/>
  <c r="HJ34" i="196"/>
  <c r="HI34" i="196"/>
  <c r="GD34" i="196"/>
  <c r="GD32" i="196" s="1"/>
  <c r="FR34" i="196"/>
  <c r="FC34" i="196"/>
  <c r="DK34" i="196"/>
  <c r="DD34" i="196"/>
  <c r="DC34" i="196"/>
  <c r="BX34" i="196"/>
  <c r="BM34" i="196" s="1"/>
  <c r="BL34" i="196"/>
  <c r="BE34" i="196"/>
  <c r="AW34" i="196"/>
  <c r="AQ34" i="196"/>
  <c r="E34" i="196"/>
  <c r="HJ33" i="196"/>
  <c r="HI33" i="196"/>
  <c r="FS33" i="196"/>
  <c r="FR33" i="196"/>
  <c r="DP33" i="196"/>
  <c r="DK33" i="196"/>
  <c r="DD33" i="196"/>
  <c r="DC33" i="196"/>
  <c r="BM33" i="196"/>
  <c r="BL33" i="196"/>
  <c r="J33" i="196"/>
  <c r="E33" i="196"/>
  <c r="HN32" i="196"/>
  <c r="HM32" i="196"/>
  <c r="HL32" i="196"/>
  <c r="HK32" i="196"/>
  <c r="HG32" i="196"/>
  <c r="HF32" i="196"/>
  <c r="HE32" i="196"/>
  <c r="HD32" i="196"/>
  <c r="HC32" i="196"/>
  <c r="HB32" i="196"/>
  <c r="HA32" i="196"/>
  <c r="GZ32" i="196"/>
  <c r="GY32" i="196"/>
  <c r="GX32" i="196"/>
  <c r="GW32" i="196"/>
  <c r="GV32" i="196"/>
  <c r="GU32" i="196"/>
  <c r="GT32" i="196"/>
  <c r="GS32" i="196"/>
  <c r="GR32" i="196"/>
  <c r="GQ32" i="196"/>
  <c r="GP32" i="196"/>
  <c r="GO32" i="196"/>
  <c r="GN32" i="196"/>
  <c r="GM32" i="196"/>
  <c r="GL32" i="196"/>
  <c r="GK32" i="196"/>
  <c r="GJ32" i="196"/>
  <c r="GI32" i="196"/>
  <c r="GH32" i="196"/>
  <c r="GG32" i="196"/>
  <c r="GF32" i="196"/>
  <c r="GE32" i="196"/>
  <c r="GC32" i="196"/>
  <c r="GB32" i="196"/>
  <c r="FY32" i="196"/>
  <c r="FW32" i="196"/>
  <c r="FV32" i="196"/>
  <c r="FU32" i="196"/>
  <c r="FT32" i="196"/>
  <c r="FP32" i="196"/>
  <c r="FO32" i="196"/>
  <c r="FN32" i="196"/>
  <c r="FM32" i="196"/>
  <c r="FL32" i="196"/>
  <c r="FK32" i="196"/>
  <c r="FJ32" i="196"/>
  <c r="FI32" i="196"/>
  <c r="FH32" i="196"/>
  <c r="FG32" i="196"/>
  <c r="FE32" i="196"/>
  <c r="FD32" i="196"/>
  <c r="FB32" i="196"/>
  <c r="FA32" i="196"/>
  <c r="EZ32" i="196"/>
  <c r="EY32" i="196"/>
  <c r="EX32" i="196"/>
  <c r="EW32" i="196"/>
  <c r="EV32" i="196"/>
  <c r="EU32" i="196"/>
  <c r="ET32" i="196"/>
  <c r="ES32" i="196"/>
  <c r="ER32" i="196"/>
  <c r="EQ32" i="196"/>
  <c r="EP32" i="196"/>
  <c r="EO32" i="196"/>
  <c r="EN32" i="196"/>
  <c r="EM32" i="196"/>
  <c r="EL32" i="196"/>
  <c r="EK32" i="196"/>
  <c r="EJ32" i="196"/>
  <c r="EI32" i="196"/>
  <c r="EH32" i="196"/>
  <c r="EG32" i="196"/>
  <c r="EF32" i="196"/>
  <c r="EE32" i="196"/>
  <c r="ED32" i="196"/>
  <c r="EC32" i="196"/>
  <c r="EB32" i="196"/>
  <c r="EA32" i="196"/>
  <c r="DZ32" i="196"/>
  <c r="DY32" i="196"/>
  <c r="DX32" i="196"/>
  <c r="DW32" i="196"/>
  <c r="DV32" i="196"/>
  <c r="DU32" i="196"/>
  <c r="DT32" i="196"/>
  <c r="DS32" i="196"/>
  <c r="DR32" i="196"/>
  <c r="DQ32" i="196"/>
  <c r="DO32" i="196"/>
  <c r="DN32" i="196"/>
  <c r="DM32" i="196"/>
  <c r="DL32" i="196"/>
  <c r="DG32" i="196"/>
  <c r="DF32" i="196"/>
  <c r="DE32" i="196"/>
  <c r="DA32" i="196"/>
  <c r="CZ32" i="196"/>
  <c r="CY32" i="196"/>
  <c r="CX32" i="196"/>
  <c r="CW32" i="196"/>
  <c r="CV32" i="196"/>
  <c r="CU32" i="196"/>
  <c r="CT32" i="196"/>
  <c r="CS32" i="196"/>
  <c r="CR32" i="196"/>
  <c r="CQ32" i="196"/>
  <c r="CP32" i="196"/>
  <c r="CO32" i="196"/>
  <c r="CN32" i="196"/>
  <c r="CM32" i="196"/>
  <c r="CL32" i="196"/>
  <c r="CK32" i="196"/>
  <c r="CJ32" i="196"/>
  <c r="CI32" i="196"/>
  <c r="CH32" i="196"/>
  <c r="CG32" i="196"/>
  <c r="CF32" i="196"/>
  <c r="CE32" i="196"/>
  <c r="CD32" i="196"/>
  <c r="CC32" i="196"/>
  <c r="CB32" i="196"/>
  <c r="CA32" i="196"/>
  <c r="BZ32" i="196"/>
  <c r="BY32" i="196"/>
  <c r="BW32" i="196"/>
  <c r="BV32" i="196"/>
  <c r="BS32" i="196"/>
  <c r="BQ32" i="196"/>
  <c r="BP32" i="196"/>
  <c r="BO32" i="196"/>
  <c r="BN32" i="196"/>
  <c r="BJ32" i="196"/>
  <c r="BI32" i="196"/>
  <c r="BH32" i="196"/>
  <c r="BG32" i="196"/>
  <c r="BF32" i="196"/>
  <c r="BD32" i="196"/>
  <c r="BC32" i="196"/>
  <c r="BB32" i="196"/>
  <c r="BA32" i="196"/>
  <c r="AY32" i="196"/>
  <c r="AX32" i="196"/>
  <c r="AV32" i="196"/>
  <c r="AU32" i="196"/>
  <c r="AT32" i="196"/>
  <c r="AS32" i="196"/>
  <c r="AR32" i="196"/>
  <c r="AP32" i="196"/>
  <c r="AO32" i="196"/>
  <c r="AN32" i="196"/>
  <c r="AM32" i="196"/>
  <c r="AL32" i="196"/>
  <c r="AK32" i="196"/>
  <c r="AJ32" i="196"/>
  <c r="AI32" i="196"/>
  <c r="AH32" i="196"/>
  <c r="AG32" i="196"/>
  <c r="AF32" i="196"/>
  <c r="AE32" i="196"/>
  <c r="AD32" i="196"/>
  <c r="AC32" i="196"/>
  <c r="AB32" i="196"/>
  <c r="AA32" i="196"/>
  <c r="Z32" i="196"/>
  <c r="Y32" i="196"/>
  <c r="X32" i="196"/>
  <c r="W32" i="196"/>
  <c r="V32" i="196"/>
  <c r="U32" i="196"/>
  <c r="T32" i="196"/>
  <c r="S32" i="196"/>
  <c r="R32" i="196"/>
  <c r="Q32" i="196"/>
  <c r="P32" i="196"/>
  <c r="O32" i="196"/>
  <c r="N32" i="196"/>
  <c r="M32" i="196"/>
  <c r="L32" i="196"/>
  <c r="K32" i="196"/>
  <c r="I32" i="196"/>
  <c r="H32" i="196"/>
  <c r="G32" i="196"/>
  <c r="F32" i="196"/>
  <c r="HJ31" i="196"/>
  <c r="HI31" i="196"/>
  <c r="FS31" i="196"/>
  <c r="FR31" i="196"/>
  <c r="DP31" i="196"/>
  <c r="DK31" i="196"/>
  <c r="DD31" i="196"/>
  <c r="DC31" i="196"/>
  <c r="BM31" i="196"/>
  <c r="BL31" i="196"/>
  <c r="J31" i="196"/>
  <c r="E31" i="196"/>
  <c r="HJ30" i="196"/>
  <c r="HJ29" i="196" s="1"/>
  <c r="HI30" i="196"/>
  <c r="FS30" i="196"/>
  <c r="FR30" i="196"/>
  <c r="DP30" i="196"/>
  <c r="DK30" i="196"/>
  <c r="DD30" i="196"/>
  <c r="DC30" i="196"/>
  <c r="BM30" i="196"/>
  <c r="BM29" i="196" s="1"/>
  <c r="BL30" i="196"/>
  <c r="J30" i="196"/>
  <c r="J29" i="196" s="1"/>
  <c r="E30" i="196"/>
  <c r="HN29" i="196"/>
  <c r="HM29" i="196"/>
  <c r="HL29" i="196"/>
  <c r="HK29" i="196"/>
  <c r="HG29" i="196"/>
  <c r="HF29" i="196"/>
  <c r="HE29" i="196"/>
  <c r="HD29" i="196"/>
  <c r="HC29" i="196"/>
  <c r="HB29" i="196"/>
  <c r="HA29" i="196"/>
  <c r="GZ29" i="196"/>
  <c r="GY29" i="196"/>
  <c r="GX29" i="196"/>
  <c r="GW29" i="196"/>
  <c r="GV29" i="196"/>
  <c r="GU29" i="196"/>
  <c r="GT29" i="196"/>
  <c r="GS29" i="196"/>
  <c r="GR29" i="196"/>
  <c r="GQ29" i="196"/>
  <c r="GP29" i="196"/>
  <c r="GO29" i="196"/>
  <c r="GN29" i="196"/>
  <c r="GM29" i="196"/>
  <c r="GL29" i="196"/>
  <c r="GK29" i="196"/>
  <c r="GJ29" i="196"/>
  <c r="GI29" i="196"/>
  <c r="GH29" i="196"/>
  <c r="GG29" i="196"/>
  <c r="GF29" i="196"/>
  <c r="GE29" i="196"/>
  <c r="GD29" i="196"/>
  <c r="GC29" i="196"/>
  <c r="GB29" i="196"/>
  <c r="GA29" i="196"/>
  <c r="FZ29" i="196"/>
  <c r="FY29" i="196"/>
  <c r="FX29" i="196"/>
  <c r="FW29" i="196"/>
  <c r="FV29" i="196"/>
  <c r="FU29" i="196"/>
  <c r="FT29" i="196"/>
  <c r="FP29" i="196"/>
  <c r="FO29" i="196"/>
  <c r="FN29" i="196"/>
  <c r="FM29" i="196"/>
  <c r="FL29" i="196"/>
  <c r="FK29" i="196"/>
  <c r="FJ29" i="196"/>
  <c r="FI29" i="196"/>
  <c r="FH29" i="196"/>
  <c r="FG29" i="196"/>
  <c r="FE29" i="196"/>
  <c r="FD29" i="196"/>
  <c r="FC29" i="196"/>
  <c r="FB29" i="196"/>
  <c r="FA29" i="196"/>
  <c r="EZ29" i="196"/>
  <c r="EY29" i="196"/>
  <c r="EX29" i="196"/>
  <c r="EW29" i="196"/>
  <c r="EV29" i="196"/>
  <c r="EU29" i="196"/>
  <c r="ET29" i="196"/>
  <c r="ES29" i="196"/>
  <c r="ER29" i="196"/>
  <c r="EQ29" i="196"/>
  <c r="EP29" i="196"/>
  <c r="EO29" i="196"/>
  <c r="EN29" i="196"/>
  <c r="EM29" i="196"/>
  <c r="EL29" i="196"/>
  <c r="EK29" i="196"/>
  <c r="EJ29" i="196"/>
  <c r="EI29" i="196"/>
  <c r="EH29" i="196"/>
  <c r="EG29" i="196"/>
  <c r="EF29" i="196"/>
  <c r="EE29" i="196"/>
  <c r="ED29" i="196"/>
  <c r="EC29" i="196"/>
  <c r="EB29" i="196"/>
  <c r="EA29" i="196"/>
  <c r="DZ29" i="196"/>
  <c r="DY29" i="196"/>
  <c r="DX29" i="196"/>
  <c r="DW29" i="196"/>
  <c r="DV29" i="196"/>
  <c r="DU29" i="196"/>
  <c r="DT29" i="196"/>
  <c r="DS29" i="196"/>
  <c r="DR29" i="196"/>
  <c r="DQ29" i="196"/>
  <c r="DO29" i="196"/>
  <c r="DN29" i="196"/>
  <c r="DM29" i="196"/>
  <c r="DL29" i="196"/>
  <c r="DG29" i="196"/>
  <c r="DF29" i="196"/>
  <c r="DE29" i="196"/>
  <c r="DA29" i="196"/>
  <c r="CZ29" i="196"/>
  <c r="CY29" i="196"/>
  <c r="CX29" i="196"/>
  <c r="CW29" i="196"/>
  <c r="CV29" i="196"/>
  <c r="CU29" i="196"/>
  <c r="CT29" i="196"/>
  <c r="CS29" i="196"/>
  <c r="CR29" i="196"/>
  <c r="CQ29" i="196"/>
  <c r="CP29" i="196"/>
  <c r="CO29" i="196"/>
  <c r="CN29" i="196"/>
  <c r="CM29" i="196"/>
  <c r="CL29" i="196"/>
  <c r="CK29" i="196"/>
  <c r="CJ29" i="196"/>
  <c r="CI29" i="196"/>
  <c r="CH29" i="196"/>
  <c r="CG29" i="196"/>
  <c r="CF29" i="196"/>
  <c r="CE29" i="196"/>
  <c r="CD29" i="196"/>
  <c r="CC29" i="196"/>
  <c r="CB29" i="196"/>
  <c r="CA29" i="196"/>
  <c r="BZ29" i="196"/>
  <c r="BY29" i="196"/>
  <c r="BX29" i="196"/>
  <c r="BW29" i="196"/>
  <c r="BV29" i="196"/>
  <c r="BU29" i="196"/>
  <c r="BT29" i="196"/>
  <c r="BS29" i="196"/>
  <c r="BR29" i="196"/>
  <c r="BQ29" i="196"/>
  <c r="BP29" i="196"/>
  <c r="BO29" i="196"/>
  <c r="BN29" i="196"/>
  <c r="BJ29" i="196"/>
  <c r="BI29" i="196"/>
  <c r="BH29" i="196"/>
  <c r="BG29" i="196"/>
  <c r="BF29" i="196"/>
  <c r="BE29" i="196"/>
  <c r="BD29" i="196"/>
  <c r="BC29" i="196"/>
  <c r="BB29" i="196"/>
  <c r="BA29" i="196"/>
  <c r="AY29" i="196"/>
  <c r="AX29" i="196"/>
  <c r="AW29" i="196"/>
  <c r="AV29" i="196"/>
  <c r="AU29" i="196"/>
  <c r="AT29" i="196"/>
  <c r="AS29" i="196"/>
  <c r="AR29" i="196"/>
  <c r="AQ29" i="196"/>
  <c r="AP29" i="196"/>
  <c r="AO29" i="196"/>
  <c r="AN29" i="196"/>
  <c r="AM29" i="196"/>
  <c r="AL29" i="196"/>
  <c r="AK29" i="196"/>
  <c r="AJ29" i="196"/>
  <c r="AI29" i="196"/>
  <c r="AH29" i="196"/>
  <c r="AG29" i="196"/>
  <c r="AF29" i="196"/>
  <c r="AE29" i="196"/>
  <c r="AD29" i="196"/>
  <c r="AC29" i="196"/>
  <c r="AB29" i="196"/>
  <c r="AA29" i="196"/>
  <c r="Z29" i="196"/>
  <c r="Y29" i="196"/>
  <c r="X29" i="196"/>
  <c r="W29" i="196"/>
  <c r="V29" i="196"/>
  <c r="U29" i="196"/>
  <c r="T29" i="196"/>
  <c r="S29" i="196"/>
  <c r="R29" i="196"/>
  <c r="Q29" i="196"/>
  <c r="P29" i="196"/>
  <c r="O29" i="196"/>
  <c r="N29" i="196"/>
  <c r="M29" i="196"/>
  <c r="L29" i="196"/>
  <c r="K29" i="196"/>
  <c r="I29" i="196"/>
  <c r="H29" i="196"/>
  <c r="G29" i="196"/>
  <c r="F29" i="196"/>
  <c r="HJ28" i="196"/>
  <c r="HI28" i="196"/>
  <c r="FS28" i="196"/>
  <c r="FR28" i="196"/>
  <c r="DP28" i="196"/>
  <c r="HX28" i="196" s="1"/>
  <c r="DK28" i="196"/>
  <c r="DD28" i="196"/>
  <c r="DC28" i="196"/>
  <c r="BM28" i="196"/>
  <c r="BL28" i="196"/>
  <c r="J28" i="196"/>
  <c r="E28" i="196"/>
  <c r="HJ27" i="196"/>
  <c r="HI27" i="196"/>
  <c r="FS27" i="196"/>
  <c r="FR27" i="196"/>
  <c r="DP27" i="196"/>
  <c r="HX27" i="196" s="1"/>
  <c r="DK27" i="196"/>
  <c r="DD27" i="196"/>
  <c r="DC27" i="196"/>
  <c r="DC26" i="196" s="1"/>
  <c r="BM27" i="196"/>
  <c r="BL27" i="196"/>
  <c r="J27" i="196"/>
  <c r="E27" i="196"/>
  <c r="E26" i="196" s="1"/>
  <c r="HN26" i="196"/>
  <c r="HM26" i="196"/>
  <c r="HL26" i="196"/>
  <c r="HK26" i="196"/>
  <c r="HG26" i="196"/>
  <c r="HF26" i="196"/>
  <c r="HE26" i="196"/>
  <c r="HD26" i="196"/>
  <c r="HC26" i="196"/>
  <c r="HB26" i="196"/>
  <c r="HA26" i="196"/>
  <c r="GZ26" i="196"/>
  <c r="GY26" i="196"/>
  <c r="GX26" i="196"/>
  <c r="GW26" i="196"/>
  <c r="GV26" i="196"/>
  <c r="GU26" i="196"/>
  <c r="GT26" i="196"/>
  <c r="GS26" i="196"/>
  <c r="GR26" i="196"/>
  <c r="GQ26" i="196"/>
  <c r="GP26" i="196"/>
  <c r="GO26" i="196"/>
  <c r="GN26" i="196"/>
  <c r="GM26" i="196"/>
  <c r="GL26" i="196"/>
  <c r="GK26" i="196"/>
  <c r="GJ26" i="196"/>
  <c r="GI26" i="196"/>
  <c r="GH26" i="196"/>
  <c r="GG26" i="196"/>
  <c r="GF26" i="196"/>
  <c r="GE26" i="196"/>
  <c r="GD26" i="196"/>
  <c r="GC26" i="196"/>
  <c r="GB26" i="196"/>
  <c r="GA26" i="196"/>
  <c r="FZ26" i="196"/>
  <c r="FY26" i="196"/>
  <c r="FX26" i="196"/>
  <c r="FW26" i="196"/>
  <c r="FV26" i="196"/>
  <c r="FU26" i="196"/>
  <c r="FT26" i="196"/>
  <c r="FP26" i="196"/>
  <c r="FO26" i="196"/>
  <c r="FN26" i="196"/>
  <c r="FM26" i="196"/>
  <c r="FL26" i="196"/>
  <c r="FK26" i="196"/>
  <c r="FJ26" i="196"/>
  <c r="FI26" i="196"/>
  <c r="FH26" i="196"/>
  <c r="FG26" i="196"/>
  <c r="FE26" i="196"/>
  <c r="FD26" i="196"/>
  <c r="FC26" i="196"/>
  <c r="FB26" i="196"/>
  <c r="FA26" i="196"/>
  <c r="EZ26" i="196"/>
  <c r="EY26" i="196"/>
  <c r="EX26" i="196"/>
  <c r="EW26" i="196"/>
  <c r="EV26" i="196"/>
  <c r="EU26" i="196"/>
  <c r="ET26" i="196"/>
  <c r="ES26" i="196"/>
  <c r="ER26" i="196"/>
  <c r="EQ26" i="196"/>
  <c r="EP26" i="196"/>
  <c r="EO26" i="196"/>
  <c r="EN26" i="196"/>
  <c r="EM26" i="196"/>
  <c r="EL26" i="196"/>
  <c r="EK26" i="196"/>
  <c r="EJ26" i="196"/>
  <c r="EI26" i="196"/>
  <c r="EH26" i="196"/>
  <c r="EG26" i="196"/>
  <c r="EF26" i="196"/>
  <c r="EE26" i="196"/>
  <c r="ED26" i="196"/>
  <c r="EC26" i="196"/>
  <c r="EB26" i="196"/>
  <c r="EA26" i="196"/>
  <c r="DZ26" i="196"/>
  <c r="DY26" i="196"/>
  <c r="DX26" i="196"/>
  <c r="DW26" i="196"/>
  <c r="DV26" i="196"/>
  <c r="DU26" i="196"/>
  <c r="DT26" i="196"/>
  <c r="DS26" i="196"/>
  <c r="DR26" i="196"/>
  <c r="DQ26" i="196"/>
  <c r="DO26" i="196"/>
  <c r="DN26" i="196"/>
  <c r="DM26" i="196"/>
  <c r="DL26" i="196"/>
  <c r="DG26" i="196"/>
  <c r="DF26" i="196"/>
  <c r="DE26" i="196"/>
  <c r="DA26" i="196"/>
  <c r="CZ26" i="196"/>
  <c r="CY26" i="196"/>
  <c r="CX26" i="196"/>
  <c r="CW26" i="196"/>
  <c r="CV26" i="196"/>
  <c r="CU26" i="196"/>
  <c r="CT26" i="196"/>
  <c r="CS26" i="196"/>
  <c r="CR26" i="196"/>
  <c r="CQ26" i="196"/>
  <c r="CP26" i="196"/>
  <c r="CO26" i="196"/>
  <c r="CN26" i="196"/>
  <c r="CM26" i="196"/>
  <c r="CL26" i="196"/>
  <c r="CK26" i="196"/>
  <c r="CJ26" i="196"/>
  <c r="CI26" i="196"/>
  <c r="CH26" i="196"/>
  <c r="CG26" i="196"/>
  <c r="CF26" i="196"/>
  <c r="CE26" i="196"/>
  <c r="CD26" i="196"/>
  <c r="CC26" i="196"/>
  <c r="CB26" i="196"/>
  <c r="CA26" i="196"/>
  <c r="BZ26" i="196"/>
  <c r="BY26" i="196"/>
  <c r="BX26" i="196"/>
  <c r="BW26" i="196"/>
  <c r="BV26" i="196"/>
  <c r="BU26" i="196"/>
  <c r="BT26" i="196"/>
  <c r="BS26" i="196"/>
  <c r="BR26" i="196"/>
  <c r="BQ26" i="196"/>
  <c r="BP26" i="196"/>
  <c r="BO26" i="196"/>
  <c r="BN26" i="196"/>
  <c r="BJ26" i="196"/>
  <c r="BI26" i="196"/>
  <c r="BH26" i="196"/>
  <c r="BG26" i="196"/>
  <c r="BF26" i="196"/>
  <c r="BE26" i="196"/>
  <c r="BD26" i="196"/>
  <c r="BC26" i="196"/>
  <c r="BB26" i="196"/>
  <c r="BA26" i="196"/>
  <c r="AY26" i="196"/>
  <c r="AX26" i="196"/>
  <c r="AW26" i="196"/>
  <c r="AV26" i="196"/>
  <c r="AU26" i="196"/>
  <c r="AT26" i="196"/>
  <c r="AS26" i="196"/>
  <c r="AR26" i="196"/>
  <c r="AQ26" i="196"/>
  <c r="AP26" i="196"/>
  <c r="AO26" i="196"/>
  <c r="AN26" i="196"/>
  <c r="AM26" i="196"/>
  <c r="AL26" i="196"/>
  <c r="AK26" i="196"/>
  <c r="AJ26" i="196"/>
  <c r="AI26" i="196"/>
  <c r="AH26" i="196"/>
  <c r="AG26" i="196"/>
  <c r="AF26" i="196"/>
  <c r="AE26" i="196"/>
  <c r="AD26" i="196"/>
  <c r="AC26" i="196"/>
  <c r="AB26" i="196"/>
  <c r="AA26" i="196"/>
  <c r="Z26" i="196"/>
  <c r="Y26" i="196"/>
  <c r="X26" i="196"/>
  <c r="W26" i="196"/>
  <c r="V26" i="196"/>
  <c r="U26" i="196"/>
  <c r="T26" i="196"/>
  <c r="S26" i="196"/>
  <c r="R26" i="196"/>
  <c r="Q26" i="196"/>
  <c r="P26" i="196"/>
  <c r="O26" i="196"/>
  <c r="N26" i="196"/>
  <c r="M26" i="196"/>
  <c r="L26" i="196"/>
  <c r="K26" i="196"/>
  <c r="I26" i="196"/>
  <c r="H26" i="196"/>
  <c r="G26" i="196"/>
  <c r="F26" i="196"/>
  <c r="HN25" i="196"/>
  <c r="HN23" i="196" s="1"/>
  <c r="HJ25" i="196"/>
  <c r="HI25" i="196"/>
  <c r="FS25" i="196"/>
  <c r="FR25" i="196"/>
  <c r="FK25" i="196"/>
  <c r="FD25" i="196"/>
  <c r="FD13" i="196" s="1"/>
  <c r="DK25" i="196"/>
  <c r="DD25" i="196"/>
  <c r="DC25" i="196"/>
  <c r="BM25" i="196"/>
  <c r="BL25" i="196"/>
  <c r="BE25" i="196"/>
  <c r="BE23" i="196" s="1"/>
  <c r="AX25" i="196"/>
  <c r="AX23" i="196" s="1"/>
  <c r="E25" i="196"/>
  <c r="HJ24" i="196"/>
  <c r="HI24" i="196"/>
  <c r="FS24" i="196"/>
  <c r="FR24" i="196"/>
  <c r="DP24" i="196"/>
  <c r="DK24" i="196"/>
  <c r="DD24" i="196"/>
  <c r="DC24" i="196"/>
  <c r="BM24" i="196"/>
  <c r="BL24" i="196"/>
  <c r="J24" i="196"/>
  <c r="E24" i="196"/>
  <c r="HM23" i="196"/>
  <c r="HL23" i="196"/>
  <c r="HK23" i="196"/>
  <c r="HG23" i="196"/>
  <c r="HF23" i="196"/>
  <c r="HE23" i="196"/>
  <c r="HD23" i="196"/>
  <c r="HC23" i="196"/>
  <c r="HB23" i="196"/>
  <c r="HA23" i="196"/>
  <c r="GZ23" i="196"/>
  <c r="GY23" i="196"/>
  <c r="GX23" i="196"/>
  <c r="GW23" i="196"/>
  <c r="GV23" i="196"/>
  <c r="GU23" i="196"/>
  <c r="GT23" i="196"/>
  <c r="GS23" i="196"/>
  <c r="GR23" i="196"/>
  <c r="GQ23" i="196"/>
  <c r="GP23" i="196"/>
  <c r="GO23" i="196"/>
  <c r="GN23" i="196"/>
  <c r="GM23" i="196"/>
  <c r="GL23" i="196"/>
  <c r="GK23" i="196"/>
  <c r="GJ23" i="196"/>
  <c r="GI23" i="196"/>
  <c r="GH23" i="196"/>
  <c r="GG23" i="196"/>
  <c r="GF23" i="196"/>
  <c r="GE23" i="196"/>
  <c r="GD23" i="196"/>
  <c r="GC23" i="196"/>
  <c r="GB23" i="196"/>
  <c r="FY23" i="196"/>
  <c r="FW23" i="196"/>
  <c r="FV23" i="196"/>
  <c r="FU23" i="196"/>
  <c r="FT23" i="196"/>
  <c r="FP23" i="196"/>
  <c r="FO23" i="196"/>
  <c r="FN23" i="196"/>
  <c r="FM23" i="196"/>
  <c r="FL23" i="196"/>
  <c r="FJ23" i="196"/>
  <c r="FI23" i="196"/>
  <c r="FH23" i="196"/>
  <c r="FG23" i="196"/>
  <c r="FE23" i="196"/>
  <c r="FC23" i="196"/>
  <c r="FB23" i="196"/>
  <c r="FA23" i="196"/>
  <c r="EZ23" i="196"/>
  <c r="EY23" i="196"/>
  <c r="EX23" i="196"/>
  <c r="EW23" i="196"/>
  <c r="EV23" i="196"/>
  <c r="EU23" i="196"/>
  <c r="ET23" i="196"/>
  <c r="ES23" i="196"/>
  <c r="ER23" i="196"/>
  <c r="EQ23" i="196"/>
  <c r="EP23" i="196"/>
  <c r="EO23" i="196"/>
  <c r="EN23" i="196"/>
  <c r="EM23" i="196"/>
  <c r="EL23" i="196"/>
  <c r="EK23" i="196"/>
  <c r="EJ23" i="196"/>
  <c r="EI23" i="196"/>
  <c r="EH23" i="196"/>
  <c r="EG23" i="196"/>
  <c r="EF23" i="196"/>
  <c r="EE23" i="196"/>
  <c r="ED23" i="196"/>
  <c r="EC23" i="196"/>
  <c r="EB23" i="196"/>
  <c r="EA23" i="196"/>
  <c r="DZ23" i="196"/>
  <c r="DY23" i="196"/>
  <c r="DX23" i="196"/>
  <c r="DW23" i="196"/>
  <c r="DV23" i="196"/>
  <c r="DU23" i="196"/>
  <c r="DT23" i="196"/>
  <c r="DS23" i="196"/>
  <c r="DR23" i="196"/>
  <c r="DQ23" i="196"/>
  <c r="DO23" i="196"/>
  <c r="DN23" i="196"/>
  <c r="DM23" i="196"/>
  <c r="DL23" i="196"/>
  <c r="DG23" i="196"/>
  <c r="DF23" i="196"/>
  <c r="DE23" i="196"/>
  <c r="DA23" i="196"/>
  <c r="CZ23" i="196"/>
  <c r="CY23" i="196"/>
  <c r="CX23" i="196"/>
  <c r="CW23" i="196"/>
  <c r="CV23" i="196"/>
  <c r="CU23" i="196"/>
  <c r="CT23" i="196"/>
  <c r="CS23" i="196"/>
  <c r="CR23" i="196"/>
  <c r="CQ23" i="196"/>
  <c r="CP23" i="196"/>
  <c r="CO23" i="196"/>
  <c r="CN23" i="196"/>
  <c r="CM23" i="196"/>
  <c r="CL23" i="196"/>
  <c r="CK23" i="196"/>
  <c r="CJ23" i="196"/>
  <c r="CI23" i="196"/>
  <c r="CH23" i="196"/>
  <c r="CG23" i="196"/>
  <c r="CF23" i="196"/>
  <c r="CE23" i="196"/>
  <c r="CD23" i="196"/>
  <c r="CC23" i="196"/>
  <c r="CB23" i="196"/>
  <c r="CA23" i="196"/>
  <c r="BZ23" i="196"/>
  <c r="BY23" i="196"/>
  <c r="BX23" i="196"/>
  <c r="BW23" i="196"/>
  <c r="BV23" i="196"/>
  <c r="BS23" i="196"/>
  <c r="BQ23" i="196"/>
  <c r="BP23" i="196"/>
  <c r="BO23" i="196"/>
  <c r="BN23" i="196"/>
  <c r="BJ23" i="196"/>
  <c r="BI23" i="196"/>
  <c r="BH23" i="196"/>
  <c r="BG23" i="196"/>
  <c r="BF23" i="196"/>
  <c r="BD23" i="196"/>
  <c r="BC23" i="196"/>
  <c r="BB23" i="196"/>
  <c r="BA23" i="196"/>
  <c r="AY23" i="196"/>
  <c r="AW23" i="196"/>
  <c r="AV23" i="196"/>
  <c r="AU23" i="196"/>
  <c r="AT23" i="196"/>
  <c r="AS23" i="196"/>
  <c r="AR23" i="196"/>
  <c r="AQ23" i="196"/>
  <c r="AP23" i="196"/>
  <c r="AO23" i="196"/>
  <c r="AN23" i="196"/>
  <c r="AM23" i="196"/>
  <c r="AL23" i="196"/>
  <c r="AK23" i="196"/>
  <c r="AJ23" i="196"/>
  <c r="AI23" i="196"/>
  <c r="AH23" i="196"/>
  <c r="AG23" i="196"/>
  <c r="AF23" i="196"/>
  <c r="AE23" i="196"/>
  <c r="AD23" i="196"/>
  <c r="AC23" i="196"/>
  <c r="AB23" i="196"/>
  <c r="AA23" i="196"/>
  <c r="Z23" i="196"/>
  <c r="Y23" i="196"/>
  <c r="X23" i="196"/>
  <c r="W23" i="196"/>
  <c r="V23" i="196"/>
  <c r="U23" i="196"/>
  <c r="T23" i="196"/>
  <c r="S23" i="196"/>
  <c r="R23" i="196"/>
  <c r="Q23" i="196"/>
  <c r="P23" i="196"/>
  <c r="O23" i="196"/>
  <c r="N23" i="196"/>
  <c r="M23" i="196"/>
  <c r="L23" i="196"/>
  <c r="K23" i="196"/>
  <c r="I23" i="196"/>
  <c r="H23" i="196"/>
  <c r="G23" i="196"/>
  <c r="F23" i="196"/>
  <c r="HJ22" i="196"/>
  <c r="HI22" i="196"/>
  <c r="FS22" i="196"/>
  <c r="FR22" i="196"/>
  <c r="DP22" i="196"/>
  <c r="HX22" i="196" s="1"/>
  <c r="DK22" i="196"/>
  <c r="DD22" i="196"/>
  <c r="DC22" i="196"/>
  <c r="BM22" i="196"/>
  <c r="BL22" i="196"/>
  <c r="J22" i="196"/>
  <c r="E22" i="196"/>
  <c r="HJ21" i="196"/>
  <c r="HI21" i="196"/>
  <c r="FS21" i="196"/>
  <c r="FR21" i="196"/>
  <c r="DP21" i="196"/>
  <c r="HX21" i="196" s="1"/>
  <c r="DK21" i="196"/>
  <c r="DD21" i="196"/>
  <c r="DD20" i="196" s="1"/>
  <c r="DC21" i="196"/>
  <c r="BM21" i="196"/>
  <c r="BM20" i="196" s="1"/>
  <c r="BL21" i="196"/>
  <c r="J21" i="196"/>
  <c r="E21" i="196"/>
  <c r="HN20" i="196"/>
  <c r="HM20" i="196"/>
  <c r="HL20" i="196"/>
  <c r="HK20" i="196"/>
  <c r="HG20" i="196"/>
  <c r="HF20" i="196"/>
  <c r="HE20" i="196"/>
  <c r="HD20" i="196"/>
  <c r="HC20" i="196"/>
  <c r="HB20" i="196"/>
  <c r="HA20" i="196"/>
  <c r="GZ20" i="196"/>
  <c r="GY20" i="196"/>
  <c r="GX20" i="196"/>
  <c r="GW20" i="196"/>
  <c r="GV20" i="196"/>
  <c r="GU20" i="196"/>
  <c r="GT20" i="196"/>
  <c r="GS20" i="196"/>
  <c r="GR20" i="196"/>
  <c r="GQ20" i="196"/>
  <c r="GP20" i="196"/>
  <c r="GO20" i="196"/>
  <c r="GN20" i="196"/>
  <c r="GM20" i="196"/>
  <c r="GL20" i="196"/>
  <c r="GK20" i="196"/>
  <c r="GJ20" i="196"/>
  <c r="GI20" i="196"/>
  <c r="GH20" i="196"/>
  <c r="GG20" i="196"/>
  <c r="GF20" i="196"/>
  <c r="GE20" i="196"/>
  <c r="GD20" i="196"/>
  <c r="GC20" i="196"/>
  <c r="GB20" i="196"/>
  <c r="GA20" i="196"/>
  <c r="FZ20" i="196"/>
  <c r="FY20" i="196"/>
  <c r="FX20" i="196"/>
  <c r="FW20" i="196"/>
  <c r="FV20" i="196"/>
  <c r="FU20" i="196"/>
  <c r="FT20" i="196"/>
  <c r="FP20" i="196"/>
  <c r="FO20" i="196"/>
  <c r="FN20" i="196"/>
  <c r="FM20" i="196"/>
  <c r="FL20" i="196"/>
  <c r="FK20" i="196"/>
  <c r="FJ20" i="196"/>
  <c r="FI20" i="196"/>
  <c r="FH20" i="196"/>
  <c r="FG20" i="196"/>
  <c r="FE20" i="196"/>
  <c r="FD20" i="196"/>
  <c r="FC20" i="196"/>
  <c r="FB20" i="196"/>
  <c r="FA20" i="196"/>
  <c r="EZ20" i="196"/>
  <c r="EY20" i="196"/>
  <c r="EX20" i="196"/>
  <c r="EW20" i="196"/>
  <c r="EV20" i="196"/>
  <c r="EU20" i="196"/>
  <c r="ET20" i="196"/>
  <c r="ES20" i="196"/>
  <c r="ER20" i="196"/>
  <c r="EQ20" i="196"/>
  <c r="EP20" i="196"/>
  <c r="EO20" i="196"/>
  <c r="EN20" i="196"/>
  <c r="EM20" i="196"/>
  <c r="EL20" i="196"/>
  <c r="EK20" i="196"/>
  <c r="EJ20" i="196"/>
  <c r="EI20" i="196"/>
  <c r="EH20" i="196"/>
  <c r="EG20" i="196"/>
  <c r="EF20" i="196"/>
  <c r="EE20" i="196"/>
  <c r="ED20" i="196"/>
  <c r="EC20" i="196"/>
  <c r="EB20" i="196"/>
  <c r="EA20" i="196"/>
  <c r="DZ20" i="196"/>
  <c r="DY20" i="196"/>
  <c r="DX20" i="196"/>
  <c r="DW20" i="196"/>
  <c r="DV20" i="196"/>
  <c r="DU20" i="196"/>
  <c r="DT20" i="196"/>
  <c r="DS20" i="196"/>
  <c r="DR20" i="196"/>
  <c r="DQ20" i="196"/>
  <c r="DO20" i="196"/>
  <c r="DN20" i="196"/>
  <c r="DM20" i="196"/>
  <c r="DL20" i="196"/>
  <c r="DG20" i="196"/>
  <c r="DF20" i="196"/>
  <c r="DE20" i="196"/>
  <c r="DA20" i="196"/>
  <c r="CZ20" i="196"/>
  <c r="CY20" i="196"/>
  <c r="CX20" i="196"/>
  <c r="CW20" i="196"/>
  <c r="CV20" i="196"/>
  <c r="CU20" i="196"/>
  <c r="CT20" i="196"/>
  <c r="CS20" i="196"/>
  <c r="CR20" i="196"/>
  <c r="CQ20" i="196"/>
  <c r="CP20" i="196"/>
  <c r="CO20" i="196"/>
  <c r="CN20" i="196"/>
  <c r="CM20" i="196"/>
  <c r="CL20" i="196"/>
  <c r="CK20" i="196"/>
  <c r="CJ20" i="196"/>
  <c r="CI20" i="196"/>
  <c r="CH20" i="196"/>
  <c r="CG20" i="196"/>
  <c r="CF20" i="196"/>
  <c r="CE20" i="196"/>
  <c r="CD20" i="196"/>
  <c r="CC20" i="196"/>
  <c r="CB20" i="196"/>
  <c r="CA20" i="196"/>
  <c r="BZ20" i="196"/>
  <c r="BY20" i="196"/>
  <c r="BX20" i="196"/>
  <c r="BW20" i="196"/>
  <c r="BV20" i="196"/>
  <c r="BU20" i="196"/>
  <c r="BT20" i="196"/>
  <c r="BS20" i="196"/>
  <c r="BR20" i="196"/>
  <c r="BQ20" i="196"/>
  <c r="BP20" i="196"/>
  <c r="BO20" i="196"/>
  <c r="BN20" i="196"/>
  <c r="BJ20" i="196"/>
  <c r="BI20" i="196"/>
  <c r="BH20" i="196"/>
  <c r="BG20" i="196"/>
  <c r="BF20" i="196"/>
  <c r="BE20" i="196"/>
  <c r="BD20" i="196"/>
  <c r="BC20" i="196"/>
  <c r="BB20" i="196"/>
  <c r="BA20" i="196"/>
  <c r="AY20" i="196"/>
  <c r="AX20" i="196"/>
  <c r="AW20" i="196"/>
  <c r="AV20" i="196"/>
  <c r="AU20" i="196"/>
  <c r="AT20" i="196"/>
  <c r="AS20" i="196"/>
  <c r="AR20" i="196"/>
  <c r="AQ20" i="196"/>
  <c r="AP20" i="196"/>
  <c r="AO20" i="196"/>
  <c r="AN20" i="196"/>
  <c r="AM20" i="196"/>
  <c r="AL20" i="196"/>
  <c r="AK20" i="196"/>
  <c r="AJ20" i="196"/>
  <c r="AI20" i="196"/>
  <c r="AH20" i="196"/>
  <c r="AG20" i="196"/>
  <c r="AF20" i="196"/>
  <c r="AE20" i="196"/>
  <c r="AD20" i="196"/>
  <c r="AC20" i="196"/>
  <c r="AB20" i="196"/>
  <c r="AA20" i="196"/>
  <c r="Z20" i="196"/>
  <c r="Y20" i="196"/>
  <c r="X20" i="196"/>
  <c r="W20" i="196"/>
  <c r="V20" i="196"/>
  <c r="U20" i="196"/>
  <c r="T20" i="196"/>
  <c r="S20" i="196"/>
  <c r="R20" i="196"/>
  <c r="Q20" i="196"/>
  <c r="P20" i="196"/>
  <c r="O20" i="196"/>
  <c r="N20" i="196"/>
  <c r="M20" i="196"/>
  <c r="L20" i="196"/>
  <c r="K20" i="196"/>
  <c r="I20" i="196"/>
  <c r="H20" i="196"/>
  <c r="G20" i="196"/>
  <c r="F20" i="196"/>
  <c r="HJ19" i="196"/>
  <c r="HI19" i="196"/>
  <c r="FS19" i="196"/>
  <c r="FR19" i="196"/>
  <c r="DP19" i="196"/>
  <c r="DK19" i="196"/>
  <c r="DD19" i="196"/>
  <c r="DC19" i="196"/>
  <c r="BM19" i="196"/>
  <c r="BL19" i="196"/>
  <c r="BH19" i="196"/>
  <c r="BH17" i="196" s="1"/>
  <c r="AA19" i="196"/>
  <c r="E19" i="196"/>
  <c r="HJ18" i="196"/>
  <c r="HI18" i="196"/>
  <c r="FS18" i="196"/>
  <c r="FR18" i="196"/>
  <c r="DP18" i="196"/>
  <c r="DK18" i="196"/>
  <c r="DD18" i="196"/>
  <c r="DC18" i="196"/>
  <c r="BM18" i="196"/>
  <c r="BL18" i="196"/>
  <c r="J18" i="196"/>
  <c r="E18" i="196"/>
  <c r="HN17" i="196"/>
  <c r="HM17" i="196"/>
  <c r="HL17" i="196"/>
  <c r="HK17" i="196"/>
  <c r="HG17" i="196"/>
  <c r="HF17" i="196"/>
  <c r="HE17" i="196"/>
  <c r="HD17" i="196"/>
  <c r="HC17" i="196"/>
  <c r="HB17" i="196"/>
  <c r="HA17" i="196"/>
  <c r="GZ17" i="196"/>
  <c r="GY17" i="196"/>
  <c r="GX17" i="196"/>
  <c r="GW17" i="196"/>
  <c r="GV17" i="196"/>
  <c r="GU17" i="196"/>
  <c r="GT17" i="196"/>
  <c r="GS17" i="196"/>
  <c r="GR17" i="196"/>
  <c r="GQ17" i="196"/>
  <c r="GP17" i="196"/>
  <c r="GO17" i="196"/>
  <c r="GN17" i="196"/>
  <c r="GM17" i="196"/>
  <c r="GL17" i="196"/>
  <c r="GK17" i="196"/>
  <c r="GJ17" i="196"/>
  <c r="GI17" i="196"/>
  <c r="GH17" i="196"/>
  <c r="GG17" i="196"/>
  <c r="GF17" i="196"/>
  <c r="GE17" i="196"/>
  <c r="GD17" i="196"/>
  <c r="GC17" i="196"/>
  <c r="GB17" i="196"/>
  <c r="GA17" i="196"/>
  <c r="FZ17" i="196"/>
  <c r="FY17" i="196"/>
  <c r="FX17" i="196"/>
  <c r="FW17" i="196"/>
  <c r="FV17" i="196"/>
  <c r="FU17" i="196"/>
  <c r="FT17" i="196"/>
  <c r="FP17" i="196"/>
  <c r="FO17" i="196"/>
  <c r="FN17" i="196"/>
  <c r="FM17" i="196"/>
  <c r="FL17" i="196"/>
  <c r="FK17" i="196"/>
  <c r="FJ17" i="196"/>
  <c r="FI17" i="196"/>
  <c r="FH17" i="196"/>
  <c r="FG17" i="196"/>
  <c r="FE17" i="196"/>
  <c r="FD17" i="196"/>
  <c r="FC17" i="196"/>
  <c r="FB17" i="196"/>
  <c r="FA17" i="196"/>
  <c r="EZ17" i="196"/>
  <c r="EY17" i="196"/>
  <c r="EX17" i="196"/>
  <c r="EW17" i="196"/>
  <c r="EV17" i="196"/>
  <c r="EU17" i="196"/>
  <c r="ET17" i="196"/>
  <c r="ES17" i="196"/>
  <c r="ER17" i="196"/>
  <c r="EQ17" i="196"/>
  <c r="EP17" i="196"/>
  <c r="EO17" i="196"/>
  <c r="EN17" i="196"/>
  <c r="EM17" i="196"/>
  <c r="EL17" i="196"/>
  <c r="EK17" i="196"/>
  <c r="EJ17" i="196"/>
  <c r="EI17" i="196"/>
  <c r="EH17" i="196"/>
  <c r="EG17" i="196"/>
  <c r="EF17" i="196"/>
  <c r="EE17" i="196"/>
  <c r="ED17" i="196"/>
  <c r="EC17" i="196"/>
  <c r="EB17" i="196"/>
  <c r="EA17" i="196"/>
  <c r="DZ17" i="196"/>
  <c r="DY17" i="196"/>
  <c r="DX17" i="196"/>
  <c r="DW17" i="196"/>
  <c r="DV17" i="196"/>
  <c r="DU17" i="196"/>
  <c r="DT17" i="196"/>
  <c r="DS17" i="196"/>
  <c r="DR17" i="196"/>
  <c r="DQ17" i="196"/>
  <c r="DO17" i="196"/>
  <c r="DN17" i="196"/>
  <c r="DM17" i="196"/>
  <c r="DL17" i="196"/>
  <c r="DG17" i="196"/>
  <c r="DF17" i="196"/>
  <c r="DE17" i="196"/>
  <c r="DA17" i="196"/>
  <c r="CZ17" i="196"/>
  <c r="CY17" i="196"/>
  <c r="CX17" i="196"/>
  <c r="CW17" i="196"/>
  <c r="CV17" i="196"/>
  <c r="CU17" i="196"/>
  <c r="CT17" i="196"/>
  <c r="CS17" i="196"/>
  <c r="CR17" i="196"/>
  <c r="CQ17" i="196"/>
  <c r="CP17" i="196"/>
  <c r="CO17" i="196"/>
  <c r="CN17" i="196"/>
  <c r="CM17" i="196"/>
  <c r="CL17" i="196"/>
  <c r="CK17" i="196"/>
  <c r="CJ17" i="196"/>
  <c r="CI17" i="196"/>
  <c r="CH17" i="196"/>
  <c r="CG17" i="196"/>
  <c r="CF17" i="196"/>
  <c r="CE17" i="196"/>
  <c r="CD17" i="196"/>
  <c r="CC17" i="196"/>
  <c r="CB17" i="196"/>
  <c r="CA17" i="196"/>
  <c r="BZ17" i="196"/>
  <c r="BY17" i="196"/>
  <c r="BX17" i="196"/>
  <c r="BW17" i="196"/>
  <c r="BV17" i="196"/>
  <c r="BU17" i="196"/>
  <c r="BT17" i="196"/>
  <c r="BS17" i="196"/>
  <c r="BR17" i="196"/>
  <c r="BQ17" i="196"/>
  <c r="BP17" i="196"/>
  <c r="BO17" i="196"/>
  <c r="BN17" i="196"/>
  <c r="BJ17" i="196"/>
  <c r="BI17" i="196"/>
  <c r="BG17" i="196"/>
  <c r="BF17" i="196"/>
  <c r="BE17" i="196"/>
  <c r="BD17" i="196"/>
  <c r="BC17" i="196"/>
  <c r="BB17" i="196"/>
  <c r="BA17" i="196"/>
  <c r="AY17" i="196"/>
  <c r="AX17" i="196"/>
  <c r="AW17" i="196"/>
  <c r="AV17" i="196"/>
  <c r="AU17" i="196"/>
  <c r="AT17" i="196"/>
  <c r="AS17" i="196"/>
  <c r="AR17" i="196"/>
  <c r="AQ17" i="196"/>
  <c r="AP17" i="196"/>
  <c r="AO17" i="196"/>
  <c r="AN17" i="196"/>
  <c r="AM17" i="196"/>
  <c r="AL17" i="196"/>
  <c r="AK17" i="196"/>
  <c r="AJ17" i="196"/>
  <c r="AI17" i="196"/>
  <c r="AH17" i="196"/>
  <c r="AG17" i="196"/>
  <c r="AF17" i="196"/>
  <c r="AE17" i="196"/>
  <c r="AD17" i="196"/>
  <c r="AC17" i="196"/>
  <c r="AB17" i="196"/>
  <c r="Z17" i="196"/>
  <c r="Y17" i="196"/>
  <c r="X17" i="196"/>
  <c r="W17" i="196"/>
  <c r="V17" i="196"/>
  <c r="U17" i="196"/>
  <c r="T17" i="196"/>
  <c r="S17" i="196"/>
  <c r="R17" i="196"/>
  <c r="Q17" i="196"/>
  <c r="P17" i="196"/>
  <c r="O17" i="196"/>
  <c r="N17" i="196"/>
  <c r="M17" i="196"/>
  <c r="L17" i="196"/>
  <c r="K17" i="196"/>
  <c r="I17" i="196"/>
  <c r="H17" i="196"/>
  <c r="G17" i="196"/>
  <c r="F17" i="196"/>
  <c r="HJ16" i="196"/>
  <c r="HI16" i="196"/>
  <c r="FS16" i="196"/>
  <c r="FR16" i="196"/>
  <c r="FL16" i="196"/>
  <c r="DK16" i="196"/>
  <c r="DD16" i="196"/>
  <c r="DC16" i="196"/>
  <c r="BM16" i="196"/>
  <c r="BL16" i="196"/>
  <c r="BF16" i="196"/>
  <c r="E16" i="196"/>
  <c r="HJ15" i="196"/>
  <c r="HI15" i="196"/>
  <c r="FS15" i="196"/>
  <c r="FR15" i="196"/>
  <c r="DP15" i="196"/>
  <c r="HX15" i="196" s="1"/>
  <c r="DK15" i="196"/>
  <c r="DD15" i="196"/>
  <c r="DC15" i="196"/>
  <c r="BM15" i="196"/>
  <c r="BL15" i="196"/>
  <c r="J15" i="196"/>
  <c r="E15" i="196"/>
  <c r="HN14" i="196"/>
  <c r="HM14" i="196"/>
  <c r="HL14" i="196"/>
  <c r="HK14" i="196"/>
  <c r="HG14" i="196"/>
  <c r="HF14" i="196"/>
  <c r="HE14" i="196"/>
  <c r="HD14" i="196"/>
  <c r="HC14" i="196"/>
  <c r="HB14" i="196"/>
  <c r="HA14" i="196"/>
  <c r="GZ14" i="196"/>
  <c r="GY14" i="196"/>
  <c r="GX14" i="196"/>
  <c r="GW14" i="196"/>
  <c r="GV14" i="196"/>
  <c r="GU14" i="196"/>
  <c r="GT14" i="196"/>
  <c r="GS14" i="196"/>
  <c r="GR14" i="196"/>
  <c r="GQ14" i="196"/>
  <c r="GP14" i="196"/>
  <c r="GO14" i="196"/>
  <c r="GN14" i="196"/>
  <c r="GM14" i="196"/>
  <c r="GL14" i="196"/>
  <c r="GK14" i="196"/>
  <c r="GJ14" i="196"/>
  <c r="GI14" i="196"/>
  <c r="GH14" i="196"/>
  <c r="GG14" i="196"/>
  <c r="GF14" i="196"/>
  <c r="GE14" i="196"/>
  <c r="GD14" i="196"/>
  <c r="GC14" i="196"/>
  <c r="GB14" i="196"/>
  <c r="GA14" i="196"/>
  <c r="FZ14" i="196"/>
  <c r="FY14" i="196"/>
  <c r="FX14" i="196"/>
  <c r="FW14" i="196"/>
  <c r="FV14" i="196"/>
  <c r="FU14" i="196"/>
  <c r="FT14" i="196"/>
  <c r="FP14" i="196"/>
  <c r="FO14" i="196"/>
  <c r="FN14" i="196"/>
  <c r="FM14" i="196"/>
  <c r="FK14" i="196"/>
  <c r="FJ14" i="196"/>
  <c r="FI14" i="196"/>
  <c r="FH14" i="196"/>
  <c r="FG14" i="196"/>
  <c r="FE14" i="196"/>
  <c r="FD14" i="196"/>
  <c r="FC14" i="196"/>
  <c r="FB14" i="196"/>
  <c r="FA14" i="196"/>
  <c r="EZ14" i="196"/>
  <c r="EY14" i="196"/>
  <c r="EX14" i="196"/>
  <c r="EW14" i="196"/>
  <c r="EV14" i="196"/>
  <c r="EU14" i="196"/>
  <c r="ET14" i="196"/>
  <c r="ES14" i="196"/>
  <c r="ER14" i="196"/>
  <c r="EQ14" i="196"/>
  <c r="EP14" i="196"/>
  <c r="EO14" i="196"/>
  <c r="EN14" i="196"/>
  <c r="EM14" i="196"/>
  <c r="EL14" i="196"/>
  <c r="EK14" i="196"/>
  <c r="EJ14" i="196"/>
  <c r="EI14" i="196"/>
  <c r="EH14" i="196"/>
  <c r="EG14" i="196"/>
  <c r="EF14" i="196"/>
  <c r="EE14" i="196"/>
  <c r="ED14" i="196"/>
  <c r="EC14" i="196"/>
  <c r="EB14" i="196"/>
  <c r="EA14" i="196"/>
  <c r="DZ14" i="196"/>
  <c r="DY14" i="196"/>
  <c r="DX14" i="196"/>
  <c r="DW14" i="196"/>
  <c r="DV14" i="196"/>
  <c r="DU14" i="196"/>
  <c r="DT14" i="196"/>
  <c r="DS14" i="196"/>
  <c r="DR14" i="196"/>
  <c r="DQ14" i="196"/>
  <c r="DO14" i="196"/>
  <c r="DN14" i="196"/>
  <c r="DM14" i="196"/>
  <c r="DL14" i="196"/>
  <c r="DG14" i="196"/>
  <c r="DF14" i="196"/>
  <c r="DE14" i="196"/>
  <c r="DA14" i="196"/>
  <c r="CZ14" i="196"/>
  <c r="CY14" i="196"/>
  <c r="CX14" i="196"/>
  <c r="CW14" i="196"/>
  <c r="CV14" i="196"/>
  <c r="CU14" i="196"/>
  <c r="CT14" i="196"/>
  <c r="CS14" i="196"/>
  <c r="CR14" i="196"/>
  <c r="CQ14" i="196"/>
  <c r="CP14" i="196"/>
  <c r="CO14" i="196"/>
  <c r="CN14" i="196"/>
  <c r="CM14" i="196"/>
  <c r="CL14" i="196"/>
  <c r="CK14" i="196"/>
  <c r="CJ14" i="196"/>
  <c r="CI14" i="196"/>
  <c r="CH14" i="196"/>
  <c r="CG14" i="196"/>
  <c r="CF14" i="196"/>
  <c r="CE14" i="196"/>
  <c r="CD14" i="196"/>
  <c r="CC14" i="196"/>
  <c r="CB14" i="196"/>
  <c r="CA14" i="196"/>
  <c r="BZ14" i="196"/>
  <c r="BY14" i="196"/>
  <c r="BX14" i="196"/>
  <c r="BW14" i="196"/>
  <c r="BV14" i="196"/>
  <c r="BU14" i="196"/>
  <c r="BT14" i="196"/>
  <c r="BS14" i="196"/>
  <c r="BR14" i="196"/>
  <c r="BQ14" i="196"/>
  <c r="BP14" i="196"/>
  <c r="BO14" i="196"/>
  <c r="BN14" i="196"/>
  <c r="BJ14" i="196"/>
  <c r="BI14" i="196"/>
  <c r="BH14" i="196"/>
  <c r="BG14" i="196"/>
  <c r="BE14" i="196"/>
  <c r="BD14" i="196"/>
  <c r="BC14" i="196"/>
  <c r="BB14" i="196"/>
  <c r="BA14" i="196"/>
  <c r="AY14" i="196"/>
  <c r="AX14" i="196"/>
  <c r="AW14" i="196"/>
  <c r="AV14" i="196"/>
  <c r="AU14" i="196"/>
  <c r="AT14" i="196"/>
  <c r="AS14" i="196"/>
  <c r="AR14" i="196"/>
  <c r="AQ14" i="196"/>
  <c r="AP14" i="196"/>
  <c r="AO14" i="196"/>
  <c r="AN14" i="196"/>
  <c r="AM14" i="196"/>
  <c r="AL14" i="196"/>
  <c r="AK14" i="196"/>
  <c r="AJ14" i="196"/>
  <c r="AI14" i="196"/>
  <c r="AH14" i="196"/>
  <c r="AG14" i="196"/>
  <c r="AF14" i="196"/>
  <c r="AE14" i="196"/>
  <c r="AD14" i="196"/>
  <c r="AC14" i="196"/>
  <c r="AB14" i="196"/>
  <c r="AA14" i="196"/>
  <c r="Z14" i="196"/>
  <c r="Y14" i="196"/>
  <c r="X14" i="196"/>
  <c r="W14" i="196"/>
  <c r="V14" i="196"/>
  <c r="U14" i="196"/>
  <c r="T14" i="196"/>
  <c r="S14" i="196"/>
  <c r="R14" i="196"/>
  <c r="Q14" i="196"/>
  <c r="P14" i="196"/>
  <c r="O14" i="196"/>
  <c r="N14" i="196"/>
  <c r="M14" i="196"/>
  <c r="L14" i="196"/>
  <c r="K14" i="196"/>
  <c r="I14" i="196"/>
  <c r="H14" i="196"/>
  <c r="G14" i="196"/>
  <c r="F14" i="196"/>
  <c r="HM13" i="196"/>
  <c r="HL13" i="196"/>
  <c r="HK13" i="196"/>
  <c r="HG13" i="196"/>
  <c r="HF13" i="196"/>
  <c r="HE13" i="196"/>
  <c r="HD13" i="196"/>
  <c r="HC13" i="196"/>
  <c r="HB13" i="196"/>
  <c r="HA13" i="196"/>
  <c r="GZ13" i="196"/>
  <c r="GY13" i="196"/>
  <c r="GX13" i="196"/>
  <c r="GW13" i="196"/>
  <c r="GV13" i="196"/>
  <c r="GU13" i="196"/>
  <c r="GT13" i="196"/>
  <c r="GS13" i="196"/>
  <c r="GR13" i="196"/>
  <c r="GQ13" i="196"/>
  <c r="GP13" i="196"/>
  <c r="GO13" i="196"/>
  <c r="GN13" i="196"/>
  <c r="GM13" i="196"/>
  <c r="GL13" i="196"/>
  <c r="GK13" i="196"/>
  <c r="GJ13" i="196"/>
  <c r="GI13" i="196"/>
  <c r="GH13" i="196"/>
  <c r="GG13" i="196"/>
  <c r="GF13" i="196"/>
  <c r="GE13" i="196"/>
  <c r="GC13" i="196"/>
  <c r="GB13" i="196"/>
  <c r="GA13" i="196"/>
  <c r="FZ13" i="196"/>
  <c r="FY13" i="196"/>
  <c r="FX13" i="196"/>
  <c r="FW13" i="196"/>
  <c r="FV13" i="196"/>
  <c r="FU13" i="196"/>
  <c r="FT13" i="196"/>
  <c r="FP13" i="196"/>
  <c r="FP121" i="196" s="1"/>
  <c r="FO13" i="196"/>
  <c r="FO121" i="196" s="1"/>
  <c r="FN121" i="196"/>
  <c r="FM121" i="196"/>
  <c r="FJ13" i="196"/>
  <c r="FJ121" i="196" s="1"/>
  <c r="FI13" i="196"/>
  <c r="FH13" i="196"/>
  <c r="FG13" i="196"/>
  <c r="FE13" i="196"/>
  <c r="FB13" i="196"/>
  <c r="FA13" i="196"/>
  <c r="EZ13" i="196"/>
  <c r="EY13" i="196"/>
  <c r="EX13" i="196"/>
  <c r="EX121" i="196" s="1"/>
  <c r="EV13" i="196"/>
  <c r="EU13" i="196"/>
  <c r="ET13" i="196"/>
  <c r="ES13" i="196"/>
  <c r="ER13" i="196"/>
  <c r="EQ13" i="196"/>
  <c r="EP13" i="196"/>
  <c r="EO13" i="196"/>
  <c r="EN13" i="196"/>
  <c r="EM13" i="196"/>
  <c r="EJ13" i="196"/>
  <c r="EJ121" i="196" s="1"/>
  <c r="EI13" i="196"/>
  <c r="EI121" i="196" s="1"/>
  <c r="EH13" i="196"/>
  <c r="EH121" i="196" s="1"/>
  <c r="EE13" i="196"/>
  <c r="EC13" i="196"/>
  <c r="EB13" i="196"/>
  <c r="EA13" i="196"/>
  <c r="DZ13" i="196"/>
  <c r="DY13" i="196"/>
  <c r="DX13" i="196"/>
  <c r="DV13" i="196"/>
  <c r="DU13" i="196"/>
  <c r="DT13" i="196"/>
  <c r="DR13" i="196"/>
  <c r="DQ13" i="196"/>
  <c r="DO13" i="196"/>
  <c r="DN13" i="196"/>
  <c r="DM13" i="196"/>
  <c r="DL13" i="196"/>
  <c r="DG13" i="196"/>
  <c r="DF13" i="196"/>
  <c r="DE13" i="196"/>
  <c r="DA13" i="196"/>
  <c r="CZ13" i="196"/>
  <c r="CY13" i="196"/>
  <c r="CX13" i="196"/>
  <c r="CW13" i="196"/>
  <c r="CV13" i="196"/>
  <c r="CU13" i="196"/>
  <c r="CT13" i="196"/>
  <c r="CS13" i="196"/>
  <c r="CR13" i="196"/>
  <c r="CQ13" i="196"/>
  <c r="CP13" i="196"/>
  <c r="CO13" i="196"/>
  <c r="CN13" i="196"/>
  <c r="CM13" i="196"/>
  <c r="CL13" i="196"/>
  <c r="CK13" i="196"/>
  <c r="CJ13" i="196"/>
  <c r="CI13" i="196"/>
  <c r="CH13" i="196"/>
  <c r="CG13" i="196"/>
  <c r="CF13" i="196"/>
  <c r="CE13" i="196"/>
  <c r="CD13" i="196"/>
  <c r="CC13" i="196"/>
  <c r="CB13" i="196"/>
  <c r="CA13" i="196"/>
  <c r="BZ13" i="196"/>
  <c r="BY13" i="196"/>
  <c r="BV13" i="196"/>
  <c r="BU13" i="196"/>
  <c r="BT13" i="196"/>
  <c r="BS13" i="196"/>
  <c r="BR13" i="196"/>
  <c r="BQ13" i="196"/>
  <c r="BP13" i="196"/>
  <c r="BO13" i="196"/>
  <c r="BN13" i="196"/>
  <c r="BJ13" i="196"/>
  <c r="BI13" i="196"/>
  <c r="BG13" i="196"/>
  <c r="BD13" i="196"/>
  <c r="BC13" i="196"/>
  <c r="BB13" i="196"/>
  <c r="BA13" i="196"/>
  <c r="AY13" i="196"/>
  <c r="AU13" i="196"/>
  <c r="AT13" i="196"/>
  <c r="AS13" i="196"/>
  <c r="AR13" i="196"/>
  <c r="AR121" i="196" s="1"/>
  <c r="AP13" i="196"/>
  <c r="AO13" i="196"/>
  <c r="AN13" i="196"/>
  <c r="AM13" i="196"/>
  <c r="AL13" i="196"/>
  <c r="AK13" i="196"/>
  <c r="AG13" i="196"/>
  <c r="AC13" i="196"/>
  <c r="AB13" i="196"/>
  <c r="Z13" i="196"/>
  <c r="W13" i="196"/>
  <c r="U13" i="196"/>
  <c r="T13" i="196"/>
  <c r="P13" i="196"/>
  <c r="M13" i="196"/>
  <c r="L13" i="196"/>
  <c r="L121" i="196" s="1"/>
  <c r="K13" i="196"/>
  <c r="K121" i="196" s="1"/>
  <c r="I13" i="196"/>
  <c r="H13" i="196"/>
  <c r="G13" i="196"/>
  <c r="F13" i="196"/>
  <c r="HM12" i="196"/>
  <c r="HL12" i="196"/>
  <c r="HK12" i="196"/>
  <c r="HG12" i="196"/>
  <c r="HF12" i="196"/>
  <c r="HE12" i="196"/>
  <c r="HD12" i="196"/>
  <c r="HC12" i="196"/>
  <c r="HB12" i="196"/>
  <c r="HA12" i="196"/>
  <c r="GZ12" i="196"/>
  <c r="GY12" i="196"/>
  <c r="GX12" i="196"/>
  <c r="GW12" i="196"/>
  <c r="GV12" i="196"/>
  <c r="GU12" i="196"/>
  <c r="GT12" i="196"/>
  <c r="GS12" i="196"/>
  <c r="GR12" i="196"/>
  <c r="GQ12" i="196"/>
  <c r="GP12" i="196"/>
  <c r="GO12" i="196"/>
  <c r="GN12" i="196"/>
  <c r="GM12" i="196"/>
  <c r="GL12" i="196"/>
  <c r="GK12" i="196"/>
  <c r="GJ12" i="196"/>
  <c r="GI12" i="196"/>
  <c r="GH12" i="196"/>
  <c r="GG12" i="196"/>
  <c r="GF12" i="196"/>
  <c r="GE12" i="196"/>
  <c r="GD12" i="196"/>
  <c r="GC12" i="196"/>
  <c r="GB12" i="196"/>
  <c r="GA12" i="196"/>
  <c r="FZ12" i="196"/>
  <c r="FY12" i="196"/>
  <c r="FX12" i="196"/>
  <c r="FW12" i="196"/>
  <c r="FV12" i="196"/>
  <c r="FU12" i="196"/>
  <c r="FT12" i="196"/>
  <c r="FP12" i="196"/>
  <c r="FO12" i="196"/>
  <c r="FN12" i="196"/>
  <c r="FM12" i="196"/>
  <c r="FL12" i="196"/>
  <c r="FK12" i="196"/>
  <c r="FJ12" i="196"/>
  <c r="FI12" i="196"/>
  <c r="FH12" i="196"/>
  <c r="FG12" i="196"/>
  <c r="FE12" i="196"/>
  <c r="FD12" i="196"/>
  <c r="FC12" i="196"/>
  <c r="FB12" i="196"/>
  <c r="FA12" i="196"/>
  <c r="EZ12" i="196"/>
  <c r="EY12" i="196"/>
  <c r="EX12" i="196"/>
  <c r="EW12" i="196"/>
  <c r="EV12" i="196"/>
  <c r="EU12" i="196"/>
  <c r="ET12" i="196"/>
  <c r="ES12" i="196"/>
  <c r="ER12" i="196"/>
  <c r="EQ12" i="196"/>
  <c r="EP12" i="196"/>
  <c r="EO12" i="196"/>
  <c r="EN12" i="196"/>
  <c r="EM12" i="196"/>
  <c r="EL12" i="196"/>
  <c r="EK12" i="196"/>
  <c r="EJ12" i="196"/>
  <c r="EI12" i="196"/>
  <c r="EH12" i="196"/>
  <c r="EG12" i="196"/>
  <c r="EF12" i="196"/>
  <c r="EE12" i="196"/>
  <c r="ED12" i="196"/>
  <c r="EC12" i="196"/>
  <c r="EB12" i="196"/>
  <c r="EA12" i="196"/>
  <c r="EA11" i="196" s="1"/>
  <c r="DZ12" i="196"/>
  <c r="DY12" i="196"/>
  <c r="DX12" i="196"/>
  <c r="DW12" i="196"/>
  <c r="DV12" i="196"/>
  <c r="DU12" i="196"/>
  <c r="DT12" i="196"/>
  <c r="DS12" i="196"/>
  <c r="DR12" i="196"/>
  <c r="DQ12" i="196"/>
  <c r="DO12" i="196"/>
  <c r="DN12" i="196"/>
  <c r="DM12" i="196"/>
  <c r="DL12" i="196"/>
  <c r="DG12" i="196"/>
  <c r="DF12" i="196"/>
  <c r="DE12" i="196"/>
  <c r="DA12" i="196"/>
  <c r="CZ12" i="196"/>
  <c r="CY12" i="196"/>
  <c r="CX12" i="196"/>
  <c r="CW12" i="196"/>
  <c r="CV12" i="196"/>
  <c r="CU12" i="196"/>
  <c r="CT12" i="196"/>
  <c r="CS12" i="196"/>
  <c r="CR12" i="196"/>
  <c r="CQ12" i="196"/>
  <c r="CP12" i="196"/>
  <c r="CO12" i="196"/>
  <c r="CN12" i="196"/>
  <c r="CM12" i="196"/>
  <c r="CL12" i="196"/>
  <c r="CK12" i="196"/>
  <c r="CJ12" i="196"/>
  <c r="CI12" i="196"/>
  <c r="CH12" i="196"/>
  <c r="CG12" i="196"/>
  <c r="CF12" i="196"/>
  <c r="CE12" i="196"/>
  <c r="CD12" i="196"/>
  <c r="CC12" i="196"/>
  <c r="CB12" i="196"/>
  <c r="CA12" i="196"/>
  <c r="BZ12" i="196"/>
  <c r="BY12" i="196"/>
  <c r="BX12" i="196"/>
  <c r="BW12" i="196"/>
  <c r="BV12" i="196"/>
  <c r="BU12" i="196"/>
  <c r="BT12" i="196"/>
  <c r="BS12" i="196"/>
  <c r="BR12" i="196"/>
  <c r="BQ12" i="196"/>
  <c r="BP12" i="196"/>
  <c r="BO12" i="196"/>
  <c r="BN12" i="196"/>
  <c r="BJ12" i="196"/>
  <c r="BI12" i="196"/>
  <c r="BH12" i="196"/>
  <c r="BG12" i="196"/>
  <c r="BF12" i="196"/>
  <c r="BE12" i="196"/>
  <c r="BD12" i="196"/>
  <c r="BC12" i="196"/>
  <c r="BB12" i="196"/>
  <c r="BA12" i="196"/>
  <c r="AY12" i="196"/>
  <c r="AX12" i="196"/>
  <c r="AW12" i="196"/>
  <c r="AV12" i="196"/>
  <c r="AU12" i="196"/>
  <c r="AT12" i="196"/>
  <c r="AS12" i="196"/>
  <c r="AR12" i="196"/>
  <c r="AQ12" i="196"/>
  <c r="AP12" i="196"/>
  <c r="AO12" i="196"/>
  <c r="AN12" i="196"/>
  <c r="AM12" i="196"/>
  <c r="AL12" i="196"/>
  <c r="AK12" i="196"/>
  <c r="AJ12" i="196"/>
  <c r="AI12" i="196"/>
  <c r="AH12" i="196"/>
  <c r="AG12" i="196"/>
  <c r="AF12" i="196"/>
  <c r="AE12" i="196"/>
  <c r="AD12" i="196"/>
  <c r="AC12" i="196"/>
  <c r="AB12" i="196"/>
  <c r="AA12" i="196"/>
  <c r="Z12" i="196"/>
  <c r="Y12" i="196"/>
  <c r="X12" i="196"/>
  <c r="W12" i="196"/>
  <c r="V12" i="196"/>
  <c r="U12" i="196"/>
  <c r="T12" i="196"/>
  <c r="S12" i="196"/>
  <c r="R12" i="196"/>
  <c r="Q12" i="196"/>
  <c r="P12" i="196"/>
  <c r="O12" i="196"/>
  <c r="N12" i="196"/>
  <c r="M12" i="196"/>
  <c r="L12" i="196"/>
  <c r="K12" i="196"/>
  <c r="I12" i="196"/>
  <c r="H12" i="196"/>
  <c r="H11" i="196" s="1"/>
  <c r="G12" i="196"/>
  <c r="A3" i="196"/>
  <c r="DP47" i="196" l="1"/>
  <c r="HX48" i="196"/>
  <c r="FL14" i="196"/>
  <c r="FL13" i="196"/>
  <c r="BM77" i="196"/>
  <c r="AF13" i="196"/>
  <c r="HX57" i="196"/>
  <c r="DP62" i="196"/>
  <c r="HX63" i="196"/>
  <c r="HX64" i="196"/>
  <c r="HP34" i="196"/>
  <c r="HX90" i="196"/>
  <c r="EA122" i="196"/>
  <c r="HX18" i="196"/>
  <c r="HX24" i="196"/>
  <c r="BL35" i="196"/>
  <c r="HX87" i="196"/>
  <c r="HX88" i="196"/>
  <c r="BM62" i="196"/>
  <c r="EH11" i="196"/>
  <c r="EH122" i="196" s="1"/>
  <c r="HX19" i="196"/>
  <c r="HX30" i="196"/>
  <c r="HX31" i="196"/>
  <c r="HX51" i="196"/>
  <c r="HH63" i="196"/>
  <c r="HX96" i="196"/>
  <c r="HX97" i="196"/>
  <c r="FK23" i="196"/>
  <c r="FK13" i="196"/>
  <c r="HX43" i="196"/>
  <c r="HX66" i="196"/>
  <c r="HX67" i="196"/>
  <c r="HX81" i="196"/>
  <c r="BL107" i="196"/>
  <c r="E86" i="196"/>
  <c r="EE113" i="196"/>
  <c r="EC127" i="196"/>
  <c r="FS74" i="196"/>
  <c r="DV118" i="196"/>
  <c r="DB22" i="196"/>
  <c r="DP38" i="196"/>
  <c r="HX39" i="196"/>
  <c r="HX40" i="196"/>
  <c r="DS127" i="196"/>
  <c r="HX33" i="196"/>
  <c r="GN121" i="196"/>
  <c r="HB121" i="196"/>
  <c r="J104" i="196"/>
  <c r="BM35" i="196"/>
  <c r="FQ72" i="196"/>
  <c r="AO121" i="196"/>
  <c r="EQ121" i="196"/>
  <c r="GU11" i="196"/>
  <c r="GU122" i="196" s="1"/>
  <c r="D15" i="196"/>
  <c r="DD29" i="196"/>
  <c r="Y11" i="196"/>
  <c r="HL11" i="196"/>
  <c r="HL122" i="196" s="1"/>
  <c r="HH52" i="196"/>
  <c r="DJ57" i="196"/>
  <c r="EU11" i="196"/>
  <c r="EU122" i="196" s="1"/>
  <c r="EM11" i="196"/>
  <c r="EM122" i="196" s="1"/>
  <c r="DO11" i="196"/>
  <c r="DO122" i="196" s="1"/>
  <c r="EH118" i="196"/>
  <c r="EE11" i="196"/>
  <c r="EE122" i="196" s="1"/>
  <c r="EA118" i="196"/>
  <c r="D72" i="196"/>
  <c r="AK121" i="196"/>
  <c r="E107" i="196"/>
  <c r="D108" i="196"/>
  <c r="BM74" i="196"/>
  <c r="FM117" i="196"/>
  <c r="AK11" i="196"/>
  <c r="DE11" i="196"/>
  <c r="FP11" i="196"/>
  <c r="FP122" i="196" s="1"/>
  <c r="GA11" i="196"/>
  <c r="GA122" i="196" s="1"/>
  <c r="GE11" i="196"/>
  <c r="GE122" i="196" s="1"/>
  <c r="GI11" i="196"/>
  <c r="GI122" i="196" s="1"/>
  <c r="GM11" i="196"/>
  <c r="GM122" i="196" s="1"/>
  <c r="GQ11" i="196"/>
  <c r="GQ122" i="196" s="1"/>
  <c r="GY11" i="196"/>
  <c r="GY122" i="196" s="1"/>
  <c r="HC11" i="196"/>
  <c r="HC122" i="196" s="1"/>
  <c r="HG11" i="196"/>
  <c r="HG122" i="196" s="1"/>
  <c r="DJ106" i="196"/>
  <c r="AV13" i="196"/>
  <c r="GR11" i="196"/>
  <c r="GR122" i="196" s="1"/>
  <c r="HH43" i="196"/>
  <c r="DB84" i="196"/>
  <c r="DC89" i="196"/>
  <c r="FR89" i="196"/>
  <c r="HH94" i="196"/>
  <c r="HP103" i="196"/>
  <c r="DR11" i="196"/>
  <c r="DR122" i="196" s="1"/>
  <c r="DR123" i="196" s="1"/>
  <c r="FS41" i="196"/>
  <c r="DK89" i="196"/>
  <c r="HH91" i="196"/>
  <c r="DJ96" i="196"/>
  <c r="BK106" i="196"/>
  <c r="R13" i="196"/>
  <c r="DX118" i="196" s="1"/>
  <c r="Y41" i="196"/>
  <c r="DP91" i="196"/>
  <c r="EW13" i="196"/>
  <c r="EW121" i="196" s="1"/>
  <c r="CH11" i="196"/>
  <c r="CH121" i="196" s="1"/>
  <c r="FL117" i="196"/>
  <c r="D39" i="196"/>
  <c r="DC41" i="196"/>
  <c r="DB48" i="196"/>
  <c r="BL92" i="196"/>
  <c r="O13" i="196"/>
  <c r="O11" i="196" s="1"/>
  <c r="FM118" i="196"/>
  <c r="BW13" i="196"/>
  <c r="GC118" i="196" s="1"/>
  <c r="EK13" i="196"/>
  <c r="EK121" i="196" s="1"/>
  <c r="EP11" i="196"/>
  <c r="EP122" i="196" s="1"/>
  <c r="ET11" i="196"/>
  <c r="ET122" i="196" s="1"/>
  <c r="FB11" i="196"/>
  <c r="FB122" i="196" s="1"/>
  <c r="HJ41" i="196"/>
  <c r="AA50" i="196"/>
  <c r="DS13" i="196"/>
  <c r="BK73" i="196"/>
  <c r="DD110" i="196"/>
  <c r="FS110" i="196"/>
  <c r="FN117" i="196"/>
  <c r="DN11" i="196"/>
  <c r="DN122" i="196" s="1"/>
  <c r="DR117" i="196"/>
  <c r="DV117" i="196"/>
  <c r="DV116" i="196" s="1"/>
  <c r="DZ117" i="196"/>
  <c r="ED117" i="196"/>
  <c r="EH117" i="196"/>
  <c r="EL117" i="196"/>
  <c r="EP117" i="196"/>
  <c r="ET117" i="196"/>
  <c r="EX117" i="196"/>
  <c r="FB117" i="196"/>
  <c r="FG117" i="196"/>
  <c r="FK117" i="196"/>
  <c r="FO117" i="196"/>
  <c r="DM118" i="196"/>
  <c r="DR118" i="196"/>
  <c r="AE13" i="196"/>
  <c r="AE11" i="196" s="1"/>
  <c r="FO118" i="196"/>
  <c r="FO116" i="196" s="1"/>
  <c r="FO128" i="196" s="1"/>
  <c r="FV118" i="196"/>
  <c r="FZ118" i="196"/>
  <c r="GE118" i="196"/>
  <c r="GI118" i="196"/>
  <c r="GM118" i="196"/>
  <c r="GQ118" i="196"/>
  <c r="GU118" i="196"/>
  <c r="GY118" i="196"/>
  <c r="HC118" i="196"/>
  <c r="HG118" i="196"/>
  <c r="DV11" i="196"/>
  <c r="DV122" i="196" s="1"/>
  <c r="BK15" i="196"/>
  <c r="HH15" i="196"/>
  <c r="BK24" i="196"/>
  <c r="DB31" i="196"/>
  <c r="BK45" i="196"/>
  <c r="HI59" i="196"/>
  <c r="D63" i="196"/>
  <c r="DB64" i="196"/>
  <c r="DB67" i="196"/>
  <c r="HH79" i="196"/>
  <c r="DB81" i="196"/>
  <c r="DJ88" i="196"/>
  <c r="AJ41" i="196"/>
  <c r="HP112" i="196"/>
  <c r="BK34" i="196"/>
  <c r="FS35" i="196"/>
  <c r="FR41" i="196"/>
  <c r="FQ43" i="196"/>
  <c r="AN11" i="196"/>
  <c r="FO11" i="196"/>
  <c r="FO122" i="196" s="1"/>
  <c r="FO123" i="196" s="1"/>
  <c r="DK32" i="196"/>
  <c r="DB42" i="196"/>
  <c r="HQ60" i="196"/>
  <c r="HP64" i="196"/>
  <c r="HQ69" i="196"/>
  <c r="HI71" i="196"/>
  <c r="HP78" i="196"/>
  <c r="BK84" i="196"/>
  <c r="DJ84" i="196"/>
  <c r="HH85" i="196"/>
  <c r="DK86" i="196"/>
  <c r="HH87" i="196"/>
  <c r="DB93" i="196"/>
  <c r="FQ94" i="196"/>
  <c r="BM95" i="196"/>
  <c r="HP111" i="196"/>
  <c r="V13" i="196"/>
  <c r="EB118" i="196" s="1"/>
  <c r="BK25" i="196"/>
  <c r="DD89" i="196"/>
  <c r="BQ11" i="196"/>
  <c r="BQ121" i="196" s="1"/>
  <c r="FE11" i="196"/>
  <c r="FE122" i="196" s="1"/>
  <c r="FJ11" i="196"/>
  <c r="FJ122" i="196" s="1"/>
  <c r="FJ123" i="196" s="1"/>
  <c r="FJ118" i="196"/>
  <c r="FL121" i="196"/>
  <c r="FS23" i="196"/>
  <c r="BL32" i="196"/>
  <c r="BK37" i="196"/>
  <c r="DO117" i="196"/>
  <c r="FT117" i="196"/>
  <c r="FX117" i="196"/>
  <c r="GB117" i="196"/>
  <c r="GF117" i="196"/>
  <c r="GJ117" i="196"/>
  <c r="GN117" i="196"/>
  <c r="GR117" i="196"/>
  <c r="GV117" i="196"/>
  <c r="GZ117" i="196"/>
  <c r="HD117" i="196"/>
  <c r="DM11" i="196"/>
  <c r="DM122" i="196" s="1"/>
  <c r="X13" i="196"/>
  <c r="X11" i="196" s="1"/>
  <c r="DP16" i="196"/>
  <c r="BL23" i="196"/>
  <c r="DK23" i="196"/>
  <c r="DB36" i="196"/>
  <c r="FQ36" i="196"/>
  <c r="BK51" i="196"/>
  <c r="HI50" i="196"/>
  <c r="HP52" i="196"/>
  <c r="HQ57" i="196"/>
  <c r="FQ60" i="196"/>
  <c r="D70" i="196"/>
  <c r="FQ70" i="196"/>
  <c r="E71" i="196"/>
  <c r="DP71" i="196"/>
  <c r="BK75" i="196"/>
  <c r="HH75" i="196"/>
  <c r="BK76" i="196"/>
  <c r="DJ76" i="196"/>
  <c r="HH76" i="196"/>
  <c r="HP97" i="196"/>
  <c r="HQ111" i="196"/>
  <c r="EX118" i="196"/>
  <c r="EX11" i="196"/>
  <c r="EX122" i="196" s="1"/>
  <c r="BB11" i="196"/>
  <c r="DL11" i="196"/>
  <c r="DQ11" i="196"/>
  <c r="DQ121" i="196" s="1"/>
  <c r="DU11" i="196"/>
  <c r="DU122" i="196" s="1"/>
  <c r="FN11" i="196"/>
  <c r="FN122" i="196" s="1"/>
  <c r="FU11" i="196"/>
  <c r="FU122" i="196" s="1"/>
  <c r="FY11" i="196"/>
  <c r="FY122" i="196" s="1"/>
  <c r="GC11" i="196"/>
  <c r="GC122" i="196" s="1"/>
  <c r="EP118" i="196"/>
  <c r="ET118" i="196"/>
  <c r="HI12" i="196"/>
  <c r="DC12" i="196"/>
  <c r="CW11" i="196"/>
  <c r="CW121" i="196" s="1"/>
  <c r="GH11" i="196"/>
  <c r="GH122" i="196" s="1"/>
  <c r="GL11" i="196"/>
  <c r="GL122" i="196" s="1"/>
  <c r="GP11" i="196"/>
  <c r="GP122" i="196" s="1"/>
  <c r="GT11" i="196"/>
  <c r="GT122" i="196" s="1"/>
  <c r="GX11" i="196"/>
  <c r="GX122" i="196" s="1"/>
  <c r="HB11" i="196"/>
  <c r="HB122" i="196" s="1"/>
  <c r="HF11" i="196"/>
  <c r="HF122" i="196" s="1"/>
  <c r="FG11" i="196"/>
  <c r="FG122" i="196" s="1"/>
  <c r="HJ110" i="196"/>
  <c r="DZ11" i="196"/>
  <c r="DZ122" i="196" s="1"/>
  <c r="HH99" i="196"/>
  <c r="DB102" i="196"/>
  <c r="DB103" i="196"/>
  <c r="DP104" i="196"/>
  <c r="HJ104" i="196"/>
  <c r="HH111" i="196"/>
  <c r="DB112" i="196"/>
  <c r="FQ112" i="196"/>
  <c r="AG11" i="196"/>
  <c r="DB100" i="196"/>
  <c r="FQ105" i="196"/>
  <c r="D106" i="196"/>
  <c r="BK87" i="196"/>
  <c r="BL86" i="196"/>
  <c r="HL117" i="196"/>
  <c r="DF11" i="196"/>
  <c r="DF121" i="196" s="1"/>
  <c r="FW11" i="196"/>
  <c r="FW122" i="196" s="1"/>
  <c r="DN118" i="196"/>
  <c r="BH13" i="196"/>
  <c r="FN118" i="196" s="1"/>
  <c r="BK39" i="196"/>
  <c r="DJ40" i="196"/>
  <c r="J46" i="196"/>
  <c r="D46" i="196" s="1"/>
  <c r="BE44" i="196"/>
  <c r="HJ71" i="196"/>
  <c r="HH72" i="196"/>
  <c r="DJ81" i="196"/>
  <c r="HJ80" i="196"/>
  <c r="DK80" i="196"/>
  <c r="FK113" i="196"/>
  <c r="HA113" i="196"/>
  <c r="FR114" i="196"/>
  <c r="FQ114" i="196" s="1"/>
  <c r="FE113" i="196"/>
  <c r="P11" i="196"/>
  <c r="BA11" i="196"/>
  <c r="DN117" i="196"/>
  <c r="DS117" i="196"/>
  <c r="DW117" i="196"/>
  <c r="EA117" i="196"/>
  <c r="U11" i="196"/>
  <c r="EE117" i="196"/>
  <c r="EI117" i="196"/>
  <c r="EM117" i="196"/>
  <c r="EQ117" i="196"/>
  <c r="EU117" i="196"/>
  <c r="EY117" i="196"/>
  <c r="AS11" i="196"/>
  <c r="FC117" i="196"/>
  <c r="FH117" i="196"/>
  <c r="FP117" i="196"/>
  <c r="FW117" i="196"/>
  <c r="GA117" i="196"/>
  <c r="BU11" i="196"/>
  <c r="BU121" i="196" s="1"/>
  <c r="GE117" i="196"/>
  <c r="GI117" i="196"/>
  <c r="GM117" i="196"/>
  <c r="GQ117" i="196"/>
  <c r="GU117" i="196"/>
  <c r="GY117" i="196"/>
  <c r="HC117" i="196"/>
  <c r="HG117" i="196"/>
  <c r="DT11" i="196"/>
  <c r="DT122" i="196" s="1"/>
  <c r="DX11" i="196"/>
  <c r="DX122" i="196" s="1"/>
  <c r="EB11" i="196"/>
  <c r="EB122" i="196" s="1"/>
  <c r="EJ11" i="196"/>
  <c r="EJ122" i="196" s="1"/>
  <c r="FT11" i="196"/>
  <c r="FT122" i="196" s="1"/>
  <c r="GB11" i="196"/>
  <c r="GB122" i="196" s="1"/>
  <c r="GJ11" i="196"/>
  <c r="GJ122" i="196" s="1"/>
  <c r="GZ11" i="196"/>
  <c r="GZ122" i="196" s="1"/>
  <c r="DO118" i="196"/>
  <c r="DT118" i="196"/>
  <c r="S13" i="196"/>
  <c r="DY118" i="196" s="1"/>
  <c r="AX13" i="196"/>
  <c r="AX11" i="196" s="1"/>
  <c r="BK21" i="196"/>
  <c r="FS56" i="196"/>
  <c r="EJ118" i="196"/>
  <c r="HJ95" i="196"/>
  <c r="HH96" i="196"/>
  <c r="DK104" i="196"/>
  <c r="FC32" i="196"/>
  <c r="FC13" i="196"/>
  <c r="FC11" i="196" s="1"/>
  <c r="FC122" i="196" s="1"/>
  <c r="F89" i="196"/>
  <c r="E90" i="196"/>
  <c r="E12" i="196" s="1"/>
  <c r="F12" i="196"/>
  <c r="DL117" i="196" s="1"/>
  <c r="DY11" i="196"/>
  <c r="DY122" i="196" s="1"/>
  <c r="EC11" i="196"/>
  <c r="EC122" i="196" s="1"/>
  <c r="EO11" i="196"/>
  <c r="EO122" i="196" s="1"/>
  <c r="ES11" i="196"/>
  <c r="ES122" i="196" s="1"/>
  <c r="FA11" i="196"/>
  <c r="FA122" i="196" s="1"/>
  <c r="HK11" i="196"/>
  <c r="HK122" i="196" s="1"/>
  <c r="DL118" i="196"/>
  <c r="DQ118" i="196"/>
  <c r="DU118" i="196"/>
  <c r="FE118" i="196"/>
  <c r="FS14" i="196"/>
  <c r="BF14" i="196"/>
  <c r="BF13" i="196"/>
  <c r="FQ16" i="196"/>
  <c r="DB18" i="196"/>
  <c r="FS17" i="196"/>
  <c r="DB19" i="196"/>
  <c r="DJ21" i="196"/>
  <c r="BK28" i="196"/>
  <c r="AQ32" i="196"/>
  <c r="AQ13" i="196"/>
  <c r="DP34" i="196"/>
  <c r="EE118" i="196"/>
  <c r="BM56" i="196"/>
  <c r="DK56" i="196"/>
  <c r="D99" i="196"/>
  <c r="BK54" i="196"/>
  <c r="DC71" i="196"/>
  <c r="HP81" i="196"/>
  <c r="DP82" i="196"/>
  <c r="FV11" i="196"/>
  <c r="FV122" i="196" s="1"/>
  <c r="FZ11" i="196"/>
  <c r="FZ122" i="196" s="1"/>
  <c r="ES118" i="196"/>
  <c r="FA118" i="196"/>
  <c r="FG118" i="196"/>
  <c r="FP118" i="196"/>
  <c r="FW118" i="196"/>
  <c r="GA118" i="196"/>
  <c r="HK118" i="196"/>
  <c r="DB15" i="196"/>
  <c r="HH16" i="196"/>
  <c r="BM17" i="196"/>
  <c r="BK19" i="196"/>
  <c r="HH19" i="196"/>
  <c r="E20" i="196"/>
  <c r="DP20" i="196"/>
  <c r="BM23" i="196"/>
  <c r="DJ24" i="196"/>
  <c r="HJ32" i="196"/>
  <c r="BM53" i="196"/>
  <c r="DD59" i="196"/>
  <c r="DJ64" i="196"/>
  <c r="BK70" i="196"/>
  <c r="FQ76" i="196"/>
  <c r="DD80" i="196"/>
  <c r="HH82" i="196"/>
  <c r="FQ84" i="196"/>
  <c r="DD83" i="196"/>
  <c r="HJ89" i="196"/>
  <c r="HH97" i="196"/>
  <c r="HI101" i="196"/>
  <c r="FR110" i="196"/>
  <c r="HH112" i="196"/>
  <c r="BY11" i="196"/>
  <c r="BY121" i="196" s="1"/>
  <c r="CK11" i="196"/>
  <c r="CK121" i="196" s="1"/>
  <c r="DA11" i="196"/>
  <c r="DA121" i="196" s="1"/>
  <c r="HK117" i="196"/>
  <c r="HK116" i="196" s="1"/>
  <c r="FR12" i="196"/>
  <c r="HH27" i="196"/>
  <c r="HI26" i="196"/>
  <c r="FQ37" i="196"/>
  <c r="BE38" i="196"/>
  <c r="J40" i="196"/>
  <c r="J38" i="196" s="1"/>
  <c r="HQ38" i="196" s="1"/>
  <c r="DB57" i="196"/>
  <c r="J58" i="196"/>
  <c r="D58" i="196" s="1"/>
  <c r="HQ64" i="196"/>
  <c r="FS65" i="196"/>
  <c r="FQ67" i="196"/>
  <c r="HH70" i="196"/>
  <c r="HQ81" i="196"/>
  <c r="GD113" i="196"/>
  <c r="FS115" i="196"/>
  <c r="FQ115" i="196" s="1"/>
  <c r="DZ118" i="196"/>
  <c r="T11" i="196"/>
  <c r="CC11" i="196"/>
  <c r="CC121" i="196" s="1"/>
  <c r="CO11" i="196"/>
  <c r="CO121" i="196" s="1"/>
  <c r="HL118" i="196"/>
  <c r="HI14" i="196"/>
  <c r="HJ14" i="196"/>
  <c r="DK17" i="196"/>
  <c r="BL20" i="196"/>
  <c r="FS20" i="196"/>
  <c r="HQ22" i="196"/>
  <c r="FQ22" i="196"/>
  <c r="DB25" i="196"/>
  <c r="D27" i="196"/>
  <c r="BM26" i="196"/>
  <c r="HQ27" i="196"/>
  <c r="FR32" i="196"/>
  <c r="HJ35" i="196"/>
  <c r="HP37" i="196"/>
  <c r="HH39" i="196"/>
  <c r="HQ42" i="196"/>
  <c r="BK48" i="196"/>
  <c r="BK49" i="196"/>
  <c r="HI47" i="196"/>
  <c r="FQ52" i="196"/>
  <c r="HH54" i="196"/>
  <c r="BK55" i="196"/>
  <c r="DJ67" i="196"/>
  <c r="FQ79" i="196"/>
  <c r="FQ97" i="196"/>
  <c r="BM104" i="196"/>
  <c r="BK105" i="196"/>
  <c r="CG11" i="196"/>
  <c r="CG121" i="196" s="1"/>
  <c r="CS11" i="196"/>
  <c r="CS121" i="196" s="1"/>
  <c r="FS29" i="196"/>
  <c r="BM47" i="196"/>
  <c r="FQ58" i="196"/>
  <c r="BK60" i="196"/>
  <c r="J88" i="196"/>
  <c r="J86" i="196" s="1"/>
  <c r="AV86" i="196"/>
  <c r="HN89" i="196"/>
  <c r="DB91" i="196"/>
  <c r="FQ91" i="196"/>
  <c r="BK93" i="196"/>
  <c r="DJ93" i="196"/>
  <c r="BM92" i="196"/>
  <c r="DJ94" i="196"/>
  <c r="D105" i="196"/>
  <c r="E104" i="196"/>
  <c r="HP105" i="196"/>
  <c r="HJ113" i="196"/>
  <c r="J16" i="196"/>
  <c r="D16" i="196" s="1"/>
  <c r="DB16" i="196"/>
  <c r="DD26" i="196"/>
  <c r="DB28" i="196"/>
  <c r="BK31" i="196"/>
  <c r="DK29" i="196"/>
  <c r="HH31" i="196"/>
  <c r="DB40" i="196"/>
  <c r="HH46" i="196"/>
  <c r="DJ61" i="196"/>
  <c r="HP61" i="196"/>
  <c r="DP74" i="196"/>
  <c r="BK82" i="196"/>
  <c r="FS86" i="196"/>
  <c r="DJ103" i="196"/>
  <c r="HP98" i="196"/>
  <c r="FS98" i="196"/>
  <c r="HH103" i="196"/>
  <c r="D111" i="196"/>
  <c r="BK112" i="196"/>
  <c r="DJ112" i="196"/>
  <c r="HP66" i="196"/>
  <c r="HP76" i="196"/>
  <c r="HQ85" i="196"/>
  <c r="DJ87" i="196"/>
  <c r="BK88" i="196"/>
  <c r="BK86" i="196" s="1"/>
  <c r="FS89" i="196"/>
  <c r="J101" i="196"/>
  <c r="HQ101" i="196" s="1"/>
  <c r="HH106" i="196"/>
  <c r="FQ108" i="196"/>
  <c r="HQ109" i="196"/>
  <c r="BL110" i="196"/>
  <c r="HP25" i="196"/>
  <c r="BL26" i="196"/>
  <c r="DJ27" i="196"/>
  <c r="D28" i="196"/>
  <c r="FQ30" i="196"/>
  <c r="DD35" i="196"/>
  <c r="HH37" i="196"/>
  <c r="BL38" i="196"/>
  <c r="DJ39" i="196"/>
  <c r="HP40" i="196"/>
  <c r="HP43" i="196"/>
  <c r="DC44" i="196"/>
  <c r="DB49" i="196"/>
  <c r="DB55" i="196"/>
  <c r="DB58" i="196"/>
  <c r="DB61" i="196"/>
  <c r="FQ61" i="196"/>
  <c r="D73" i="196"/>
  <c r="D71" i="196" s="1"/>
  <c r="BM71" i="196"/>
  <c r="HQ75" i="196"/>
  <c r="HQ76" i="196"/>
  <c r="DB76" i="196"/>
  <c r="DJ78" i="196"/>
  <c r="D85" i="196"/>
  <c r="FQ87" i="196"/>
  <c r="DB88" i="196"/>
  <c r="HJ86" i="196"/>
  <c r="HH90" i="196"/>
  <c r="J91" i="196"/>
  <c r="J89" i="196" s="1"/>
  <c r="DB94" i="196"/>
  <c r="E95" i="196"/>
  <c r="DC95" i="196"/>
  <c r="BK97" i="196"/>
  <c r="HQ97" i="196"/>
  <c r="BK100" i="196"/>
  <c r="DJ100" i="196"/>
  <c r="BK102" i="196"/>
  <c r="HH105" i="196"/>
  <c r="BK108" i="196"/>
  <c r="HP108" i="196"/>
  <c r="HH108" i="196"/>
  <c r="BK109" i="196"/>
  <c r="HH109" i="196"/>
  <c r="BM110" i="196"/>
  <c r="HH115" i="196"/>
  <c r="DB24" i="196"/>
  <c r="DC23" i="196"/>
  <c r="AC11" i="196"/>
  <c r="J25" i="196"/>
  <c r="J23" i="196" s="1"/>
  <c r="DP25" i="196"/>
  <c r="FD23" i="196"/>
  <c r="DJ33" i="196"/>
  <c r="HQ33" i="196"/>
  <c r="HP42" i="196"/>
  <c r="DJ42" i="196"/>
  <c r="DK41" i="196"/>
  <c r="HP41" i="196" s="1"/>
  <c r="HH48" i="196"/>
  <c r="D51" i="196"/>
  <c r="E50" i="196"/>
  <c r="DB51" i="196"/>
  <c r="DC50" i="196"/>
  <c r="DB52" i="196"/>
  <c r="DJ72" i="196"/>
  <c r="HP72" i="196"/>
  <c r="BZ11" i="196"/>
  <c r="BZ121" i="196" s="1"/>
  <c r="I11" i="196"/>
  <c r="AF11" i="196"/>
  <c r="AR11" i="196"/>
  <c r="BI11" i="196"/>
  <c r="BI121" i="196" s="1"/>
  <c r="CX11" i="196"/>
  <c r="CX121" i="196" s="1"/>
  <c r="BK18" i="196"/>
  <c r="J19" i="196"/>
  <c r="D19" i="196" s="1"/>
  <c r="AA17" i="196"/>
  <c r="DJ30" i="196"/>
  <c r="DB33" i="196"/>
  <c r="DC32" i="196"/>
  <c r="GD13" i="196"/>
  <c r="GD11" i="196" s="1"/>
  <c r="GD122" i="196" s="1"/>
  <c r="FS34" i="196"/>
  <c r="FQ34" i="196" s="1"/>
  <c r="DJ36" i="196"/>
  <c r="HQ36" i="196"/>
  <c r="FR38" i="196"/>
  <c r="FQ40" i="196"/>
  <c r="BK58" i="196"/>
  <c r="BL56" i="196"/>
  <c r="HH61" i="196"/>
  <c r="FR68" i="196"/>
  <c r="FQ69" i="196"/>
  <c r="AB11" i="196"/>
  <c r="BR11" i="196"/>
  <c r="BR121" i="196" s="1"/>
  <c r="L11" i="196"/>
  <c r="BN11" i="196"/>
  <c r="BN121" i="196" s="1"/>
  <c r="BV11" i="196"/>
  <c r="BV121" i="196" s="1"/>
  <c r="CP11" i="196"/>
  <c r="CP121" i="196" s="1"/>
  <c r="BL12" i="196"/>
  <c r="M11" i="196"/>
  <c r="HI17" i="196"/>
  <c r="HP22" i="196"/>
  <c r="DJ22" i="196"/>
  <c r="DK20" i="196"/>
  <c r="HQ30" i="196"/>
  <c r="DB45" i="196"/>
  <c r="D48" i="196"/>
  <c r="E47" i="196"/>
  <c r="D54" i="196"/>
  <c r="HH58" i="196"/>
  <c r="BK63" i="196"/>
  <c r="BL62" i="196"/>
  <c r="DB66" i="196"/>
  <c r="DC65" i="196"/>
  <c r="DC29" i="196"/>
  <c r="DB30" i="196"/>
  <c r="FQ31" i="196"/>
  <c r="J34" i="196"/>
  <c r="D34" i="196" s="1"/>
  <c r="AW13" i="196"/>
  <c r="DP37" i="196"/>
  <c r="DW13" i="196"/>
  <c r="DW11" i="196" s="1"/>
  <c r="DW122" i="196" s="1"/>
  <c r="HH51" i="196"/>
  <c r="HH50" i="196" s="1"/>
  <c r="HJ50" i="196"/>
  <c r="J61" i="196"/>
  <c r="HQ61" i="196" s="1"/>
  <c r="AH59" i="196"/>
  <c r="CL11" i="196"/>
  <c r="CL121" i="196" s="1"/>
  <c r="CT11" i="196"/>
  <c r="CT121" i="196" s="1"/>
  <c r="ED13" i="196"/>
  <c r="ED11" i="196" s="1"/>
  <c r="ED122" i="196" s="1"/>
  <c r="HP15" i="196"/>
  <c r="DD14" i="196"/>
  <c r="HJ12" i="196"/>
  <c r="DD23" i="196"/>
  <c r="HP44" i="196"/>
  <c r="HP45" i="196"/>
  <c r="FQ46" i="196"/>
  <c r="HP49" i="196"/>
  <c r="BK52" i="196"/>
  <c r="BK50" i="196" s="1"/>
  <c r="DD53" i="196"/>
  <c r="FS53" i="196"/>
  <c r="HP55" i="196"/>
  <c r="HJ59" i="196"/>
  <c r="BK66" i="196"/>
  <c r="BL65" i="196"/>
  <c r="DP77" i="196"/>
  <c r="HX77" i="196" s="1"/>
  <c r="HQ79" i="196"/>
  <c r="FS80" i="196"/>
  <c r="HH84" i="196"/>
  <c r="HH83" i="196" s="1"/>
  <c r="HI83" i="196"/>
  <c r="AO11" i="196"/>
  <c r="GF11" i="196"/>
  <c r="GF122" i="196" s="1"/>
  <c r="GN11" i="196"/>
  <c r="GN122" i="196" s="1"/>
  <c r="GV11" i="196"/>
  <c r="GV122" i="196" s="1"/>
  <c r="HD11" i="196"/>
  <c r="HD122" i="196" s="1"/>
  <c r="HP21" i="196"/>
  <c r="FR13" i="196"/>
  <c r="HN13" i="196"/>
  <c r="HN11" i="196" s="1"/>
  <c r="DJ129" i="196" s="1"/>
  <c r="HP31" i="196"/>
  <c r="HH34" i="196"/>
  <c r="BK36" i="196"/>
  <c r="HQ39" i="196"/>
  <c r="D45" i="196"/>
  <c r="BK46" i="196"/>
  <c r="HP48" i="196"/>
  <c r="BL53" i="196"/>
  <c r="AD56" i="196"/>
  <c r="D60" i="196"/>
  <c r="E62" i="196"/>
  <c r="HP62" i="196" s="1"/>
  <c r="DJ66" i="196"/>
  <c r="DK65" i="196"/>
  <c r="HH66" i="196"/>
  <c r="BK67" i="196"/>
  <c r="BL74" i="196"/>
  <c r="DB78" i="196"/>
  <c r="DC77" i="196"/>
  <c r="BM80" i="196"/>
  <c r="D84" i="196"/>
  <c r="E83" i="196"/>
  <c r="BK85" i="196"/>
  <c r="BM83" i="196"/>
  <c r="FU118" i="196"/>
  <c r="FY118" i="196"/>
  <c r="GH118" i="196"/>
  <c r="GL118" i="196"/>
  <c r="GP118" i="196"/>
  <c r="GT118" i="196"/>
  <c r="GX118" i="196"/>
  <c r="HB118" i="196"/>
  <c r="HF118" i="196"/>
  <c r="EM121" i="196"/>
  <c r="EU121" i="196"/>
  <c r="FH11" i="196"/>
  <c r="FH122" i="196" s="1"/>
  <c r="FX11" i="196"/>
  <c r="FX122" i="196" s="1"/>
  <c r="DK14" i="196"/>
  <c r="DC14" i="196"/>
  <c r="DC20" i="196"/>
  <c r="HQ21" i="196"/>
  <c r="BK22" i="196"/>
  <c r="D24" i="196"/>
  <c r="HP24" i="196"/>
  <c r="HP28" i="196"/>
  <c r="D33" i="196"/>
  <c r="DB37" i="196"/>
  <c r="HJ38" i="196"/>
  <c r="BM44" i="196"/>
  <c r="HQ48" i="196"/>
  <c r="DC47" i="196"/>
  <c r="FQ49" i="196"/>
  <c r="BM50" i="196"/>
  <c r="HQ51" i="196"/>
  <c r="HQ54" i="196"/>
  <c r="FR56" i="196"/>
  <c r="FS59" i="196"/>
  <c r="FS62" i="196"/>
  <c r="FQ64" i="196"/>
  <c r="HR64" i="196" s="1"/>
  <c r="HJ65" i="196"/>
  <c r="HJ68" i="196"/>
  <c r="DJ70" i="196"/>
  <c r="HP70" i="196"/>
  <c r="BM89" i="196"/>
  <c r="DP65" i="196"/>
  <c r="HX65" i="196" s="1"/>
  <c r="HH67" i="196"/>
  <c r="DB69" i="196"/>
  <c r="DD71" i="196"/>
  <c r="HH73" i="196"/>
  <c r="BK78" i="196"/>
  <c r="DB79" i="196"/>
  <c r="HH81" i="196"/>
  <c r="DB85" i="196"/>
  <c r="FQ85" i="196"/>
  <c r="BW86" i="196"/>
  <c r="DB87" i="196"/>
  <c r="HP88" i="196"/>
  <c r="FQ90" i="196"/>
  <c r="DK95" i="196"/>
  <c r="D96" i="196"/>
  <c r="HQ96" i="196"/>
  <c r="D97" i="196"/>
  <c r="DB97" i="196"/>
  <c r="HQ99" i="196"/>
  <c r="FQ100" i="196"/>
  <c r="DC101" i="196"/>
  <c r="BL104" i="196"/>
  <c r="HP106" i="196"/>
  <c r="DP110" i="196"/>
  <c r="DJ114" i="196"/>
  <c r="HP84" i="196"/>
  <c r="FS83" i="196"/>
  <c r="DP86" i="196"/>
  <c r="HQ87" i="196"/>
  <c r="N89" i="196"/>
  <c r="HI89" i="196"/>
  <c r="DP92" i="196"/>
  <c r="HX92" i="196" s="1"/>
  <c r="HQ94" i="196"/>
  <c r="DP95" i="196"/>
  <c r="HJ98" i="196"/>
  <c r="HH102" i="196"/>
  <c r="FR104" i="196"/>
  <c r="FQ111" i="196"/>
  <c r="EQ113" i="196"/>
  <c r="HQ63" i="196"/>
  <c r="FQ63" i="196"/>
  <c r="HQ67" i="196"/>
  <c r="DC68" i="196"/>
  <c r="BK69" i="196"/>
  <c r="DJ69" i="196"/>
  <c r="FS68" i="196"/>
  <c r="HQ72" i="196"/>
  <c r="HQ73" i="196"/>
  <c r="DB73" i="196"/>
  <c r="D75" i="196"/>
  <c r="HJ74" i="196"/>
  <c r="HH78" i="196"/>
  <c r="HH77" i="196" s="1"/>
  <c r="BK79" i="196"/>
  <c r="DJ79" i="196"/>
  <c r="BK81" i="196"/>
  <c r="FQ82" i="196"/>
  <c r="DP83" i="196"/>
  <c r="DJ85" i="196"/>
  <c r="HI86" i="196"/>
  <c r="BM86" i="196"/>
  <c r="FQ88" i="196"/>
  <c r="BK90" i="196"/>
  <c r="DJ90" i="196"/>
  <c r="DC92" i="196"/>
  <c r="D93" i="196"/>
  <c r="HP93" i="196"/>
  <c r="HH93" i="196"/>
  <c r="HH92" i="196" s="1"/>
  <c r="HI95" i="196"/>
  <c r="DD95" i="196"/>
  <c r="FS95" i="196"/>
  <c r="HP96" i="196"/>
  <c r="BM98" i="196"/>
  <c r="BK99" i="196"/>
  <c r="BM101" i="196"/>
  <c r="HQ102" i="196"/>
  <c r="BK103" i="196"/>
  <c r="FQ103" i="196"/>
  <c r="HI104" i="196"/>
  <c r="DB106" i="196"/>
  <c r="DB108" i="196"/>
  <c r="BK111" i="196"/>
  <c r="J112" i="196"/>
  <c r="HQ112" i="196" s="1"/>
  <c r="J82" i="196"/>
  <c r="J80" i="196" s="1"/>
  <c r="EF13" i="196"/>
  <c r="EF11" i="196" s="1"/>
  <c r="EF122" i="196" s="1"/>
  <c r="ED80" i="196"/>
  <c r="BJ11" i="196"/>
  <c r="BJ121" i="196" s="1"/>
  <c r="AV11" i="196"/>
  <c r="AJ11" i="196"/>
  <c r="D109" i="196"/>
  <c r="DJ46" i="196"/>
  <c r="DP44" i="196"/>
  <c r="DU117" i="196"/>
  <c r="EG117" i="196"/>
  <c r="ES117" i="196"/>
  <c r="AM11" i="196"/>
  <c r="FA117" i="196"/>
  <c r="FA116" i="196" s="1"/>
  <c r="AU11" i="196"/>
  <c r="BK16" i="196"/>
  <c r="BL14" i="196"/>
  <c r="D18" i="196"/>
  <c r="DK12" i="196"/>
  <c r="HP18" i="196"/>
  <c r="FQ21" i="196"/>
  <c r="FR20" i="196"/>
  <c r="FS38" i="196"/>
  <c r="FQ39" i="196"/>
  <c r="J43" i="196"/>
  <c r="HQ43" i="196" s="1"/>
  <c r="AA41" i="196"/>
  <c r="J50" i="196"/>
  <c r="D52" i="196"/>
  <c r="HP58" i="196"/>
  <c r="DR121" i="196"/>
  <c r="HM11" i="196"/>
  <c r="HM122" i="196" s="1"/>
  <c r="EQ118" i="196"/>
  <c r="GF118" i="196"/>
  <c r="GN118" i="196"/>
  <c r="HQ15" i="196"/>
  <c r="BM13" i="196"/>
  <c r="DD17" i="196"/>
  <c r="DD13" i="196"/>
  <c r="DK26" i="196"/>
  <c r="HP26" i="196" s="1"/>
  <c r="HQ28" i="196"/>
  <c r="HP30" i="196"/>
  <c r="HP33" i="196"/>
  <c r="BX32" i="196"/>
  <c r="BX13" i="196"/>
  <c r="BX11" i="196" s="1"/>
  <c r="BX121" i="196" s="1"/>
  <c r="HP39" i="196"/>
  <c r="BL44" i="196"/>
  <c r="HQ45" i="196"/>
  <c r="HN44" i="196"/>
  <c r="HH49" i="196"/>
  <c r="HJ47" i="196"/>
  <c r="AA13" i="196"/>
  <c r="HP60" i="196"/>
  <c r="DJ60" i="196"/>
  <c r="DK59" i="196"/>
  <c r="HP59" i="196" s="1"/>
  <c r="DO121" i="196"/>
  <c r="DQ117" i="196"/>
  <c r="K11" i="196"/>
  <c r="EC117" i="196"/>
  <c r="W11" i="196"/>
  <c r="EK117" i="196"/>
  <c r="EW117" i="196"/>
  <c r="FJ117" i="196"/>
  <c r="BD11" i="196"/>
  <c r="BD121" i="196" s="1"/>
  <c r="HP27" i="196"/>
  <c r="D36" i="196"/>
  <c r="E35" i="196"/>
  <c r="BM38" i="196"/>
  <c r="BK40" i="196"/>
  <c r="DJ48" i="196"/>
  <c r="DK47" i="196"/>
  <c r="J47" i="196"/>
  <c r="HQ47" i="196" s="1"/>
  <c r="D49" i="196"/>
  <c r="EY118" i="196"/>
  <c r="FH118" i="196"/>
  <c r="GJ118" i="196"/>
  <c r="GV118" i="196"/>
  <c r="HD118" i="196"/>
  <c r="HI13" i="196"/>
  <c r="HQ18" i="196"/>
  <c r="FQ19" i="196"/>
  <c r="HH22" i="196"/>
  <c r="HS22" i="196" s="1"/>
  <c r="HI20" i="196"/>
  <c r="DC35" i="196"/>
  <c r="AI41" i="196"/>
  <c r="AI13" i="196"/>
  <c r="EO118" i="196" s="1"/>
  <c r="HJ44" i="196"/>
  <c r="HH45" i="196"/>
  <c r="HQ49" i="196"/>
  <c r="CD11" i="196"/>
  <c r="CD121" i="196" s="1"/>
  <c r="EI11" i="196"/>
  <c r="EQ11" i="196"/>
  <c r="EQ122" i="196" s="1"/>
  <c r="EY11" i="196"/>
  <c r="EY122" i="196" s="1"/>
  <c r="FU117" i="196"/>
  <c r="BO11" i="196"/>
  <c r="BO121" i="196" s="1"/>
  <c r="FY117" i="196"/>
  <c r="BS11" i="196"/>
  <c r="BS121" i="196" s="1"/>
  <c r="GC117" i="196"/>
  <c r="GG117" i="196"/>
  <c r="CA11" i="196"/>
  <c r="CA121" i="196" s="1"/>
  <c r="GK117" i="196"/>
  <c r="CE11" i="196"/>
  <c r="CE121" i="196" s="1"/>
  <c r="GO117" i="196"/>
  <c r="CI11" i="196"/>
  <c r="CI121" i="196" s="1"/>
  <c r="GS117" i="196"/>
  <c r="CM11" i="196"/>
  <c r="CM121" i="196" s="1"/>
  <c r="GW117" i="196"/>
  <c r="CQ11" i="196"/>
  <c r="CQ121" i="196" s="1"/>
  <c r="HA117" i="196"/>
  <c r="CU11" i="196"/>
  <c r="CU121" i="196" s="1"/>
  <c r="HE117" i="196"/>
  <c r="CY11" i="196"/>
  <c r="CY121" i="196" s="1"/>
  <c r="DD12" i="196"/>
  <c r="GG11" i="196"/>
  <c r="GG122" i="196" s="1"/>
  <c r="GK11" i="196"/>
  <c r="GK122" i="196" s="1"/>
  <c r="GO11" i="196"/>
  <c r="GO122" i="196" s="1"/>
  <c r="GS11" i="196"/>
  <c r="GS122" i="196" s="1"/>
  <c r="GW11" i="196"/>
  <c r="GW122" i="196" s="1"/>
  <c r="HA11" i="196"/>
  <c r="HA122" i="196" s="1"/>
  <c r="HE11" i="196"/>
  <c r="HE122" i="196" s="1"/>
  <c r="EI118" i="196"/>
  <c r="EM118" i="196"/>
  <c r="ER118" i="196"/>
  <c r="EV118" i="196"/>
  <c r="EZ118" i="196"/>
  <c r="FI118" i="196"/>
  <c r="FT118" i="196"/>
  <c r="FX118" i="196"/>
  <c r="GB118" i="196"/>
  <c r="GG118" i="196"/>
  <c r="GK118" i="196"/>
  <c r="GO118" i="196"/>
  <c r="GS118" i="196"/>
  <c r="GW118" i="196"/>
  <c r="HA118" i="196"/>
  <c r="HE118" i="196"/>
  <c r="DC13" i="196"/>
  <c r="DK13" i="196"/>
  <c r="E14" i="196"/>
  <c r="BM14" i="196"/>
  <c r="FQ15" i="196"/>
  <c r="FR14" i="196"/>
  <c r="HP16" i="196"/>
  <c r="E17" i="196"/>
  <c r="FQ18" i="196"/>
  <c r="FR17" i="196"/>
  <c r="BL17" i="196"/>
  <c r="BL13" i="196"/>
  <c r="DJ19" i="196"/>
  <c r="HP19" i="196"/>
  <c r="D21" i="196"/>
  <c r="J20" i="196"/>
  <c r="DB21" i="196"/>
  <c r="DB20" i="196" s="1"/>
  <c r="HQ24" i="196"/>
  <c r="HJ23" i="196"/>
  <c r="HH24" i="196"/>
  <c r="E23" i="196"/>
  <c r="HH25" i="196"/>
  <c r="HI23" i="196"/>
  <c r="J26" i="196"/>
  <c r="DP26" i="196"/>
  <c r="DB27" i="196"/>
  <c r="DB26" i="196" s="1"/>
  <c r="FQ28" i="196"/>
  <c r="FR26" i="196"/>
  <c r="BL29" i="196"/>
  <c r="FR29" i="196"/>
  <c r="HH30" i="196"/>
  <c r="HI29" i="196"/>
  <c r="D31" i="196"/>
  <c r="E32" i="196"/>
  <c r="AW32" i="196"/>
  <c r="HH33" i="196"/>
  <c r="HI32" i="196"/>
  <c r="BE32" i="196"/>
  <c r="BE13" i="196"/>
  <c r="FR35" i="196"/>
  <c r="HH36" i="196"/>
  <c r="HI35" i="196"/>
  <c r="DK35" i="196"/>
  <c r="DK38" i="196"/>
  <c r="HP38" i="196" s="1"/>
  <c r="BM41" i="196"/>
  <c r="BK42" i="196"/>
  <c r="FQ42" i="196"/>
  <c r="DD41" i="196"/>
  <c r="DB43" i="196"/>
  <c r="FQ45" i="196"/>
  <c r="FR44" i="196"/>
  <c r="DS50" i="196"/>
  <c r="DJ54" i="196"/>
  <c r="DK53" i="196"/>
  <c r="HP53" i="196" s="1"/>
  <c r="HP54" i="196"/>
  <c r="FQ57" i="196"/>
  <c r="DM117" i="196"/>
  <c r="G11" i="196"/>
  <c r="DY117" i="196"/>
  <c r="EO117" i="196"/>
  <c r="FE117" i="196"/>
  <c r="AY11" i="196"/>
  <c r="D30" i="196"/>
  <c r="E29" i="196"/>
  <c r="DJ51" i="196"/>
  <c r="DK50" i="196"/>
  <c r="HP51" i="196"/>
  <c r="D55" i="196"/>
  <c r="J53" i="196"/>
  <c r="HM117" i="196"/>
  <c r="DG11" i="196"/>
  <c r="DG121" i="196" s="1"/>
  <c r="EU118" i="196"/>
  <c r="GR118" i="196"/>
  <c r="GZ118" i="196"/>
  <c r="HM118" i="196"/>
  <c r="DC17" i="196"/>
  <c r="HJ17" i="196"/>
  <c r="HH18" i="196"/>
  <c r="HH28" i="196"/>
  <c r="HJ26" i="196"/>
  <c r="HP36" i="196"/>
  <c r="J37" i="196"/>
  <c r="Q35" i="196"/>
  <c r="HH42" i="196"/>
  <c r="HI41" i="196"/>
  <c r="DJ43" i="196"/>
  <c r="DP41" i="196"/>
  <c r="HP46" i="196"/>
  <c r="J12" i="196"/>
  <c r="DT117" i="196"/>
  <c r="N11" i="196"/>
  <c r="DX117" i="196"/>
  <c r="EB117" i="196"/>
  <c r="EF117" i="196"/>
  <c r="Z11" i="196"/>
  <c r="EJ117" i="196"/>
  <c r="AD11" i="196"/>
  <c r="EN117" i="196"/>
  <c r="AH11" i="196"/>
  <c r="ER117" i="196"/>
  <c r="AL11" i="196"/>
  <c r="EV117" i="196"/>
  <c r="AP11" i="196"/>
  <c r="EZ117" i="196"/>
  <c r="AT11" i="196"/>
  <c r="FD117" i="196"/>
  <c r="FI117" i="196"/>
  <c r="BC11" i="196"/>
  <c r="BG11" i="196"/>
  <c r="BG121" i="196" s="1"/>
  <c r="FV117" i="196"/>
  <c r="BP11" i="196"/>
  <c r="BP121" i="196" s="1"/>
  <c r="FZ117" i="196"/>
  <c r="BT11" i="196"/>
  <c r="BT121" i="196" s="1"/>
  <c r="GD117" i="196"/>
  <c r="GH117" i="196"/>
  <c r="CB11" i="196"/>
  <c r="CB121" i="196" s="1"/>
  <c r="GL117" i="196"/>
  <c r="CF11" i="196"/>
  <c r="CF121" i="196" s="1"/>
  <c r="GP117" i="196"/>
  <c r="CJ11" i="196"/>
  <c r="CJ121" i="196" s="1"/>
  <c r="GT117" i="196"/>
  <c r="CN11" i="196"/>
  <c r="CN121" i="196" s="1"/>
  <c r="GX117" i="196"/>
  <c r="CR11" i="196"/>
  <c r="CR121" i="196" s="1"/>
  <c r="HB117" i="196"/>
  <c r="CV11" i="196"/>
  <c r="CV121" i="196" s="1"/>
  <c r="HF117" i="196"/>
  <c r="CZ11" i="196"/>
  <c r="CZ121" i="196" s="1"/>
  <c r="DP12" i="196"/>
  <c r="EN11" i="196"/>
  <c r="EN122" i="196" s="1"/>
  <c r="ER11" i="196"/>
  <c r="ER122" i="196" s="1"/>
  <c r="EV11" i="196"/>
  <c r="EV122" i="196" s="1"/>
  <c r="EZ11" i="196"/>
  <c r="EZ122" i="196" s="1"/>
  <c r="FD11" i="196"/>
  <c r="FD122" i="196" s="1"/>
  <c r="FI11" i="196"/>
  <c r="FI122" i="196" s="1"/>
  <c r="FM11" i="196"/>
  <c r="FM122" i="196" s="1"/>
  <c r="E13" i="196"/>
  <c r="Q13" i="196"/>
  <c r="EN118" i="196"/>
  <c r="DJ15" i="196"/>
  <c r="DJ18" i="196"/>
  <c r="FS12" i="196"/>
  <c r="DP17" i="196"/>
  <c r="HX17" i="196" s="1"/>
  <c r="HJ20" i="196"/>
  <c r="HH21" i="196"/>
  <c r="D22" i="196"/>
  <c r="FQ24" i="196"/>
  <c r="FR23" i="196"/>
  <c r="FQ25" i="196"/>
  <c r="HJ13" i="196"/>
  <c r="BK27" i="196"/>
  <c r="FS26" i="196"/>
  <c r="FQ27" i="196"/>
  <c r="DJ28" i="196"/>
  <c r="BK30" i="196"/>
  <c r="BM12" i="196"/>
  <c r="DP29" i="196"/>
  <c r="DJ31" i="196"/>
  <c r="HQ31" i="196"/>
  <c r="BM32" i="196"/>
  <c r="BK33" i="196"/>
  <c r="FQ33" i="196"/>
  <c r="DD32" i="196"/>
  <c r="DB34" i="196"/>
  <c r="DB39" i="196"/>
  <c r="DB38" i="196" s="1"/>
  <c r="HH40" i="196"/>
  <c r="D42" i="196"/>
  <c r="BK43" i="196"/>
  <c r="HR43" i="196" s="1"/>
  <c r="BL41" i="196"/>
  <c r="DJ45" i="196"/>
  <c r="FS44" i="196"/>
  <c r="DB46" i="196"/>
  <c r="DD44" i="196"/>
  <c r="FK44" i="196"/>
  <c r="BL47" i="196"/>
  <c r="FQ48" i="196"/>
  <c r="FS47" i="196"/>
  <c r="DJ49" i="196"/>
  <c r="BL50" i="196"/>
  <c r="FQ51" i="196"/>
  <c r="FS50" i="196"/>
  <c r="EG52" i="196"/>
  <c r="DP52" i="196" s="1"/>
  <c r="HX52" i="196" s="1"/>
  <c r="DJ55" i="196"/>
  <c r="D57" i="196"/>
  <c r="E56" i="196"/>
  <c r="EL13" i="196"/>
  <c r="EL118" i="196" s="1"/>
  <c r="EL56" i="196"/>
  <c r="BL59" i="196"/>
  <c r="BK61" i="196"/>
  <c r="HJ62" i="196"/>
  <c r="FS71" i="196"/>
  <c r="HP79" i="196"/>
  <c r="D79" i="196"/>
  <c r="HQ66" i="196"/>
  <c r="J65" i="196"/>
  <c r="HP73" i="196"/>
  <c r="DJ73" i="196"/>
  <c r="DK71" i="196"/>
  <c r="DC80" i="196"/>
  <c r="DB82" i="196"/>
  <c r="DP59" i="196"/>
  <c r="HX59" i="196" s="1"/>
  <c r="BL71" i="196"/>
  <c r="BK72" i="196"/>
  <c r="EC118" i="196"/>
  <c r="HQ55" i="196"/>
  <c r="HH55" i="196"/>
  <c r="HJ53" i="196"/>
  <c r="HP57" i="196"/>
  <c r="DC59" i="196"/>
  <c r="DB60" i="196"/>
  <c r="FQ66" i="196"/>
  <c r="FR65" i="196"/>
  <c r="BL68" i="196"/>
  <c r="HQ70" i="196"/>
  <c r="DP68" i="196"/>
  <c r="HQ78" i="196"/>
  <c r="J77" i="196"/>
  <c r="FR80" i="196"/>
  <c r="FQ81" i="196"/>
  <c r="DC62" i="196"/>
  <c r="DB63" i="196"/>
  <c r="HP75" i="196"/>
  <c r="DJ75" i="196"/>
  <c r="FX121" i="196"/>
  <c r="DP53" i="196"/>
  <c r="HX53" i="196" s="1"/>
  <c r="DB54" i="196"/>
  <c r="FQ54" i="196"/>
  <c r="FQ55" i="196"/>
  <c r="HR55" i="196" s="1"/>
  <c r="FR53" i="196"/>
  <c r="BK57" i="196"/>
  <c r="HH57" i="196"/>
  <c r="HI56" i="196"/>
  <c r="DP58" i="196"/>
  <c r="HX58" i="196" s="1"/>
  <c r="HP63" i="196"/>
  <c r="DJ63" i="196"/>
  <c r="HH64" i="196"/>
  <c r="HP67" i="196"/>
  <c r="D67" i="196"/>
  <c r="HP69" i="196"/>
  <c r="D69" i="196"/>
  <c r="E68" i="196"/>
  <c r="HH69" i="196"/>
  <c r="HI68" i="196"/>
  <c r="DB70" i="196"/>
  <c r="DB72" i="196"/>
  <c r="FQ73" i="196"/>
  <c r="DK74" i="196"/>
  <c r="DC74" i="196"/>
  <c r="DB75" i="196"/>
  <c r="FQ75" i="196"/>
  <c r="FQ78" i="196"/>
  <c r="FR77" i="196"/>
  <c r="E80" i="196"/>
  <c r="HP82" i="196"/>
  <c r="FQ93" i="196"/>
  <c r="FR92" i="196"/>
  <c r="HQ100" i="196"/>
  <c r="J98" i="196"/>
  <c r="E101" i="196"/>
  <c r="D102" i="196"/>
  <c r="HQ103" i="196"/>
  <c r="HP109" i="196"/>
  <c r="DJ109" i="196"/>
  <c r="DK107" i="196"/>
  <c r="HQ84" i="196"/>
  <c r="HP85" i="196"/>
  <c r="HQ90" i="196"/>
  <c r="DP89" i="196"/>
  <c r="HX89" i="196" s="1"/>
  <c r="E92" i="196"/>
  <c r="HP92" i="196" s="1"/>
  <c r="HP94" i="196"/>
  <c r="D94" i="196"/>
  <c r="BL95" i="196"/>
  <c r="BK96" i="196"/>
  <c r="DC98" i="196"/>
  <c r="DB99" i="196"/>
  <c r="FQ102" i="196"/>
  <c r="FS101" i="196"/>
  <c r="HH60" i="196"/>
  <c r="J62" i="196"/>
  <c r="HQ62" i="196" s="1"/>
  <c r="HI62" i="196"/>
  <c r="J71" i="196"/>
  <c r="FR71" i="196"/>
  <c r="E74" i="196"/>
  <c r="HI74" i="196"/>
  <c r="DK77" i="196"/>
  <c r="BL80" i="196"/>
  <c r="DK83" i="196"/>
  <c r="HP87" i="196"/>
  <c r="D87" i="196"/>
  <c r="BL89" i="196"/>
  <c r="EW89" i="196"/>
  <c r="DB90" i="196"/>
  <c r="DJ102" i="196"/>
  <c r="DK101" i="196"/>
  <c r="HP102" i="196"/>
  <c r="FR59" i="196"/>
  <c r="FR62" i="196"/>
  <c r="D64" i="196"/>
  <c r="E65" i="196"/>
  <c r="HI65" i="196"/>
  <c r="D66" i="196"/>
  <c r="DK68" i="196"/>
  <c r="J74" i="196"/>
  <c r="FR74" i="196"/>
  <c r="D76" i="196"/>
  <c r="E77" i="196"/>
  <c r="HI77" i="196"/>
  <c r="D78" i="196"/>
  <c r="HI80" i="196"/>
  <c r="D81" i="196"/>
  <c r="BL83" i="196"/>
  <c r="DC83" i="196"/>
  <c r="FR86" i="196"/>
  <c r="HH88" i="196"/>
  <c r="BK91" i="196"/>
  <c r="J92" i="196"/>
  <c r="HQ93" i="196"/>
  <c r="BK94" i="196"/>
  <c r="DB96" i="196"/>
  <c r="DP98" i="196"/>
  <c r="DJ99" i="196"/>
  <c r="D103" i="196"/>
  <c r="DJ97" i="196"/>
  <c r="HP99" i="196"/>
  <c r="D100" i="196"/>
  <c r="DB105" i="196"/>
  <c r="HQ105" i="196"/>
  <c r="FQ109" i="196"/>
  <c r="FS107" i="196"/>
  <c r="HH114" i="196"/>
  <c r="HI113" i="196"/>
  <c r="FQ96" i="196"/>
  <c r="FQ99" i="196"/>
  <c r="FR98" i="196"/>
  <c r="HP100" i="196"/>
  <c r="DK113" i="196"/>
  <c r="HI92" i="196"/>
  <c r="HH100" i="196"/>
  <c r="FR101" i="196"/>
  <c r="FQ106" i="196"/>
  <c r="J107" i="196"/>
  <c r="HQ107" i="196" s="1"/>
  <c r="DC107" i="196"/>
  <c r="DB109" i="196"/>
  <c r="DB111" i="196"/>
  <c r="DC110" i="196"/>
  <c r="HI110" i="196"/>
  <c r="HQ108" i="196"/>
  <c r="DP115" i="196"/>
  <c r="DP113" i="196" s="1"/>
  <c r="DS113" i="196"/>
  <c r="HI107" i="196"/>
  <c r="DJ105" i="196"/>
  <c r="FS104" i="196"/>
  <c r="HQ106" i="196"/>
  <c r="DD107" i="196"/>
  <c r="DJ108" i="196"/>
  <c r="E110" i="196"/>
  <c r="DJ111" i="196"/>
  <c r="DK110" i="196"/>
  <c r="HX98" i="196" l="1"/>
  <c r="HQ83" i="196"/>
  <c r="HX83" i="196"/>
  <c r="HQ104" i="196"/>
  <c r="HX71" i="196"/>
  <c r="HQ68" i="196"/>
  <c r="HX68" i="196"/>
  <c r="DJ82" i="196"/>
  <c r="DI82" i="196" s="1"/>
  <c r="HU82" i="196" s="1"/>
  <c r="HX82" i="196"/>
  <c r="DP35" i="196"/>
  <c r="HX35" i="196" s="1"/>
  <c r="HX37" i="196"/>
  <c r="DJ16" i="196"/>
  <c r="DI16" i="196" s="1"/>
  <c r="HU16" i="196" s="1"/>
  <c r="HX16" i="196"/>
  <c r="HX62" i="196"/>
  <c r="HX44" i="196"/>
  <c r="C48" i="196"/>
  <c r="HX74" i="196"/>
  <c r="C106" i="196"/>
  <c r="DJ91" i="196"/>
  <c r="HX91" i="196"/>
  <c r="HX38" i="196"/>
  <c r="HQ95" i="196"/>
  <c r="HX95" i="196"/>
  <c r="HQ65" i="196"/>
  <c r="HX41" i="196"/>
  <c r="HX86" i="196"/>
  <c r="HS52" i="196"/>
  <c r="DP23" i="196"/>
  <c r="HX23" i="196" s="1"/>
  <c r="HX25" i="196"/>
  <c r="HQ29" i="196"/>
  <c r="HX29" i="196"/>
  <c r="HX26" i="196"/>
  <c r="C24" i="196"/>
  <c r="D104" i="196"/>
  <c r="HX20" i="196"/>
  <c r="HP86" i="196"/>
  <c r="HX47" i="196"/>
  <c r="DJ34" i="196"/>
  <c r="HX34" i="196"/>
  <c r="DS121" i="196"/>
  <c r="GB121" i="196"/>
  <c r="AW11" i="196"/>
  <c r="AS121" i="196"/>
  <c r="D25" i="196"/>
  <c r="HR36" i="196"/>
  <c r="HS84" i="196"/>
  <c r="EA116" i="196"/>
  <c r="HS88" i="196"/>
  <c r="GR116" i="196"/>
  <c r="HR106" i="196"/>
  <c r="DM121" i="196"/>
  <c r="HS81" i="196"/>
  <c r="DI72" i="196"/>
  <c r="EW11" i="196"/>
  <c r="EW122" i="196" s="1"/>
  <c r="HS97" i="196"/>
  <c r="BK77" i="196"/>
  <c r="DB47" i="196"/>
  <c r="DJ38" i="196"/>
  <c r="DJ86" i="196"/>
  <c r="BK104" i="196"/>
  <c r="EH123" i="196"/>
  <c r="DN121" i="196"/>
  <c r="C64" i="196"/>
  <c r="DJ25" i="196"/>
  <c r="M121" i="196"/>
  <c r="DB50" i="196"/>
  <c r="HS50" i="196" s="1"/>
  <c r="DB29" i="196"/>
  <c r="EH116" i="196"/>
  <c r="EH128" i="196" s="1"/>
  <c r="DJ20" i="196"/>
  <c r="HQ71" i="196"/>
  <c r="EM123" i="196"/>
  <c r="EJ123" i="196"/>
  <c r="W121" i="196"/>
  <c r="FH116" i="196"/>
  <c r="FM116" i="196"/>
  <c r="FM128" i="196" s="1"/>
  <c r="HP107" i="196"/>
  <c r="EV116" i="196"/>
  <c r="DY116" i="196"/>
  <c r="AQ11" i="196"/>
  <c r="AQ121" i="196"/>
  <c r="FB118" i="196"/>
  <c r="FB116" i="196" s="1"/>
  <c r="C22" i="196"/>
  <c r="HS28" i="196"/>
  <c r="HQ88" i="196"/>
  <c r="DI94" i="196"/>
  <c r="HU94" i="196" s="1"/>
  <c r="HP95" i="196"/>
  <c r="HR49" i="196"/>
  <c r="HH107" i="196"/>
  <c r="D88" i="196"/>
  <c r="C88" i="196" s="1"/>
  <c r="HL116" i="196"/>
  <c r="BK53" i="196"/>
  <c r="HQ74" i="196"/>
  <c r="HP56" i="196"/>
  <c r="DI91" i="196"/>
  <c r="HU91" i="196" s="1"/>
  <c r="FD118" i="196"/>
  <c r="FD116" i="196" s="1"/>
  <c r="BK14" i="196"/>
  <c r="HS67" i="196"/>
  <c r="EY121" i="196"/>
  <c r="C84" i="196"/>
  <c r="HR63" i="196"/>
  <c r="BK17" i="196"/>
  <c r="HH89" i="196"/>
  <c r="FQ86" i="196"/>
  <c r="HR86" i="196" s="1"/>
  <c r="C93" i="196"/>
  <c r="EK11" i="196"/>
  <c r="EK122" i="196" s="1"/>
  <c r="EK123" i="196" s="1"/>
  <c r="D91" i="196"/>
  <c r="C91" i="196" s="1"/>
  <c r="HV91" i="196" s="1"/>
  <c r="J59" i="196"/>
  <c r="HQ59" i="196" s="1"/>
  <c r="HQ91" i="196"/>
  <c r="HQ19" i="196"/>
  <c r="EJ116" i="196"/>
  <c r="EJ128" i="196" s="1"/>
  <c r="F11" i="196"/>
  <c r="HP32" i="196"/>
  <c r="HS93" i="196"/>
  <c r="DB83" i="196"/>
  <c r="HS83" i="196" s="1"/>
  <c r="FL118" i="196"/>
  <c r="FL116" i="196" s="1"/>
  <c r="FL128" i="196" s="1"/>
  <c r="EK118" i="196"/>
  <c r="EK116" i="196" s="1"/>
  <c r="EK128" i="196" s="1"/>
  <c r="GY116" i="196"/>
  <c r="GI116" i="196"/>
  <c r="HI117" i="196"/>
  <c r="BK74" i="196"/>
  <c r="HG116" i="196"/>
  <c r="GQ116" i="196"/>
  <c r="EP116" i="196"/>
  <c r="EU116" i="196"/>
  <c r="EU128" i="196" s="1"/>
  <c r="HP71" i="196"/>
  <c r="GZ116" i="196"/>
  <c r="S11" i="196"/>
  <c r="DP14" i="196"/>
  <c r="HX14" i="196" s="1"/>
  <c r="GJ116" i="196"/>
  <c r="GF116" i="196"/>
  <c r="HS87" i="196"/>
  <c r="D61" i="196"/>
  <c r="C61" i="196" s="1"/>
  <c r="HS94" i="196"/>
  <c r="HS31" i="196"/>
  <c r="HS91" i="196"/>
  <c r="D26" i="196"/>
  <c r="DO116" i="196"/>
  <c r="GU116" i="196"/>
  <c r="GE116" i="196"/>
  <c r="ET116" i="196"/>
  <c r="EX116" i="196"/>
  <c r="EX128" i="196" s="1"/>
  <c r="BK62" i="196"/>
  <c r="BK71" i="196"/>
  <c r="DB32" i="196"/>
  <c r="FZ116" i="196"/>
  <c r="R11" i="196"/>
  <c r="GB116" i="196"/>
  <c r="BW11" i="196"/>
  <c r="BW121" i="196" s="1"/>
  <c r="EI122" i="196"/>
  <c r="EI123" i="196" s="1"/>
  <c r="DI87" i="196"/>
  <c r="HH65" i="196"/>
  <c r="HR34" i="196"/>
  <c r="DZ116" i="196"/>
  <c r="HR37" i="196"/>
  <c r="FG116" i="196"/>
  <c r="FN116" i="196"/>
  <c r="FN128" i="196" s="1"/>
  <c r="DQ122" i="196"/>
  <c r="DQ123" i="196" s="1"/>
  <c r="FX116" i="196"/>
  <c r="BK23" i="196"/>
  <c r="HS85" i="196"/>
  <c r="HS15" i="196"/>
  <c r="GM116" i="196"/>
  <c r="DS11" i="196"/>
  <c r="DS122" i="196" s="1"/>
  <c r="HP68" i="196"/>
  <c r="HS48" i="196"/>
  <c r="HS111" i="196"/>
  <c r="DL121" i="196"/>
  <c r="DL122" i="196"/>
  <c r="FQ35" i="196"/>
  <c r="DR116" i="196"/>
  <c r="DR128" i="196" s="1"/>
  <c r="DI49" i="196"/>
  <c r="BK29" i="196"/>
  <c r="DI36" i="196"/>
  <c r="C31" i="196"/>
  <c r="FQ62" i="196"/>
  <c r="HS76" i="196"/>
  <c r="DB14" i="196"/>
  <c r="DJ92" i="196"/>
  <c r="HH71" i="196"/>
  <c r="HH74" i="196"/>
  <c r="HS78" i="196"/>
  <c r="HH113" i="196"/>
  <c r="HR94" i="196"/>
  <c r="J56" i="196"/>
  <c r="FR117" i="196"/>
  <c r="HR69" i="196"/>
  <c r="HR58" i="196"/>
  <c r="FQ59" i="196"/>
  <c r="HH95" i="196"/>
  <c r="HP83" i="196"/>
  <c r="BK95" i="196"/>
  <c r="DS118" i="196"/>
  <c r="DS116" i="196" s="1"/>
  <c r="V11" i="196"/>
  <c r="DM116" i="196"/>
  <c r="HQ16" i="196"/>
  <c r="FT116" i="196"/>
  <c r="HH80" i="196"/>
  <c r="J44" i="196"/>
  <c r="HQ44" i="196" s="1"/>
  <c r="HP47" i="196"/>
  <c r="GN116" i="196"/>
  <c r="J17" i="196"/>
  <c r="HQ17" i="196" s="1"/>
  <c r="J14" i="196"/>
  <c r="HQ46" i="196"/>
  <c r="DI85" i="196"/>
  <c r="HU85" i="196" s="1"/>
  <c r="DI79" i="196"/>
  <c r="BK44" i="196"/>
  <c r="HH14" i="196"/>
  <c r="C51" i="196"/>
  <c r="HR108" i="196"/>
  <c r="C85" i="196"/>
  <c r="BK47" i="196"/>
  <c r="HS27" i="196"/>
  <c r="HR76" i="196"/>
  <c r="HR16" i="196"/>
  <c r="HR70" i="196"/>
  <c r="HQ89" i="196"/>
  <c r="FV116" i="196"/>
  <c r="HS79" i="196"/>
  <c r="FR11" i="196"/>
  <c r="FR122" i="196" s="1"/>
  <c r="DI78" i="196"/>
  <c r="DI77" i="196" s="1"/>
  <c r="DI81" i="196"/>
  <c r="HS55" i="196"/>
  <c r="HS82" i="196"/>
  <c r="HR25" i="196"/>
  <c r="EB116" i="196"/>
  <c r="DB41" i="196"/>
  <c r="DJ37" i="196"/>
  <c r="DI37" i="196" s="1"/>
  <c r="HU37" i="196" s="1"/>
  <c r="HD116" i="196"/>
  <c r="EY116" i="196"/>
  <c r="DU116" i="196"/>
  <c r="C73" i="196"/>
  <c r="C45" i="196"/>
  <c r="BK65" i="196"/>
  <c r="HR31" i="196"/>
  <c r="DB65" i="196"/>
  <c r="HR60" i="196"/>
  <c r="DI84" i="196"/>
  <c r="DB17" i="196"/>
  <c r="HC116" i="196"/>
  <c r="DB101" i="196"/>
  <c r="FJ116" i="196"/>
  <c r="FJ128" i="196" s="1"/>
  <c r="EW118" i="196"/>
  <c r="EW116" i="196" s="1"/>
  <c r="EW128" i="196" s="1"/>
  <c r="BH11" i="196"/>
  <c r="BH121" i="196" s="1"/>
  <c r="GV116" i="196"/>
  <c r="HQ20" i="196"/>
  <c r="DI103" i="196"/>
  <c r="HU103" i="196" s="1"/>
  <c r="FL11" i="196"/>
  <c r="FL122" i="196" s="1"/>
  <c r="C103" i="196"/>
  <c r="DB89" i="196"/>
  <c r="HS89" i="196" s="1"/>
  <c r="HR105" i="196"/>
  <c r="DB71" i="196"/>
  <c r="DI69" i="196"/>
  <c r="DJ83" i="196"/>
  <c r="DI40" i="196"/>
  <c r="HU40" i="196" s="1"/>
  <c r="HB116" i="196"/>
  <c r="GL116" i="196"/>
  <c r="FE116" i="196"/>
  <c r="D50" i="196"/>
  <c r="HQ34" i="196"/>
  <c r="HP23" i="196"/>
  <c r="EI116" i="196"/>
  <c r="EI128" i="196" s="1"/>
  <c r="FU116" i="196"/>
  <c r="FC118" i="196"/>
  <c r="FC116" i="196" s="1"/>
  <c r="ES116" i="196"/>
  <c r="BK68" i="196"/>
  <c r="DB35" i="196"/>
  <c r="DI76" i="196"/>
  <c r="HU76" i="196" s="1"/>
  <c r="HS19" i="196"/>
  <c r="HH104" i="196"/>
  <c r="FQ113" i="196"/>
  <c r="FQ110" i="196"/>
  <c r="HR111" i="196"/>
  <c r="HS100" i="196"/>
  <c r="HQ40" i="196"/>
  <c r="HP35" i="196"/>
  <c r="HI118" i="196"/>
  <c r="HR88" i="196"/>
  <c r="DB98" i="196"/>
  <c r="C100" i="196"/>
  <c r="HR84" i="196"/>
  <c r="C67" i="196"/>
  <c r="FQ68" i="196"/>
  <c r="BK32" i="196"/>
  <c r="FS32" i="196"/>
  <c r="HP14" i="196"/>
  <c r="BF11" i="196"/>
  <c r="BF121" i="196" s="1"/>
  <c r="HS103" i="196"/>
  <c r="DI70" i="196"/>
  <c r="HU70" i="196" s="1"/>
  <c r="D32" i="196"/>
  <c r="C16" i="196"/>
  <c r="BK83" i="196"/>
  <c r="DJ65" i="196"/>
  <c r="HP20" i="196"/>
  <c r="HR97" i="196"/>
  <c r="HR67" i="196"/>
  <c r="HH110" i="196"/>
  <c r="HS112" i="196"/>
  <c r="C19" i="196"/>
  <c r="HR112" i="196"/>
  <c r="AI11" i="196"/>
  <c r="HH101" i="196"/>
  <c r="GX116" i="196"/>
  <c r="GH116" i="196"/>
  <c r="HI11" i="196"/>
  <c r="HI122" i="196" s="1"/>
  <c r="DN116" i="196"/>
  <c r="HJ11" i="196"/>
  <c r="HJ122" i="196" s="1"/>
  <c r="EQ123" i="196" s="1"/>
  <c r="HS108" i="196"/>
  <c r="BK101" i="196"/>
  <c r="HS99" i="196"/>
  <c r="EE116" i="196"/>
  <c r="HP104" i="196"/>
  <c r="FW116" i="196"/>
  <c r="EQ116" i="196"/>
  <c r="DI112" i="196"/>
  <c r="HS102" i="196"/>
  <c r="ED118" i="196"/>
  <c r="ED116" i="196" s="1"/>
  <c r="FQ107" i="196"/>
  <c r="FP116" i="196"/>
  <c r="FP128" i="196" s="1"/>
  <c r="DI34" i="196"/>
  <c r="HU34" i="196" s="1"/>
  <c r="DJ32" i="196"/>
  <c r="HR87" i="196"/>
  <c r="HP80" i="196"/>
  <c r="HR61" i="196"/>
  <c r="BK26" i="196"/>
  <c r="BL11" i="196"/>
  <c r="C97" i="196"/>
  <c r="C28" i="196"/>
  <c r="FR113" i="196"/>
  <c r="DB107" i="196"/>
  <c r="HQ98" i="196"/>
  <c r="HQ92" i="196"/>
  <c r="E89" i="196"/>
  <c r="HP89" i="196" s="1"/>
  <c r="BK56" i="196"/>
  <c r="HQ77" i="196"/>
  <c r="DP80" i="196"/>
  <c r="DI33" i="196"/>
  <c r="DL116" i="196"/>
  <c r="HP29" i="196"/>
  <c r="DP32" i="196"/>
  <c r="DI30" i="196"/>
  <c r="HR28" i="196"/>
  <c r="HQ25" i="196"/>
  <c r="C25" i="196"/>
  <c r="C23" i="196" s="1"/>
  <c r="HS51" i="196"/>
  <c r="FS13" i="196"/>
  <c r="FS118" i="196" s="1"/>
  <c r="HS49" i="196"/>
  <c r="C52" i="196"/>
  <c r="HR100" i="196"/>
  <c r="HR52" i="196"/>
  <c r="HS61" i="196"/>
  <c r="DB23" i="196"/>
  <c r="BK107" i="196"/>
  <c r="DJ77" i="196"/>
  <c r="HS58" i="196"/>
  <c r="HS37" i="196"/>
  <c r="DI67" i="196"/>
  <c r="HU67" i="196" s="1"/>
  <c r="HP90" i="196"/>
  <c r="D90" i="196"/>
  <c r="DX116" i="196"/>
  <c r="GC116" i="196"/>
  <c r="DQ116" i="196"/>
  <c r="DQ128" i="196" s="1"/>
  <c r="DI90" i="196"/>
  <c r="FS113" i="196"/>
  <c r="HR82" i="196"/>
  <c r="DI97" i="196"/>
  <c r="HU97" i="196" s="1"/>
  <c r="DB95" i="196"/>
  <c r="HP65" i="196"/>
  <c r="D95" i="196"/>
  <c r="HR72" i="196"/>
  <c r="HQ53" i="196"/>
  <c r="DJ68" i="196"/>
  <c r="BK35" i="196"/>
  <c r="GT116" i="196"/>
  <c r="DT116" i="196"/>
  <c r="HP50" i="196"/>
  <c r="FR118" i="196"/>
  <c r="C49" i="196"/>
  <c r="HO49" i="196" s="1"/>
  <c r="BK38" i="196"/>
  <c r="BK98" i="196"/>
  <c r="HR79" i="196"/>
  <c r="D83" i="196"/>
  <c r="D40" i="196"/>
  <c r="D38" i="196" s="1"/>
  <c r="GA116" i="196"/>
  <c r="HQ86" i="196"/>
  <c r="D112" i="196"/>
  <c r="C112" i="196" s="1"/>
  <c r="C99" i="196"/>
  <c r="FQ89" i="196"/>
  <c r="HS109" i="196"/>
  <c r="BK59" i="196"/>
  <c r="HR59" i="196" s="1"/>
  <c r="EZ116" i="196"/>
  <c r="HM116" i="196"/>
  <c r="HP17" i="196"/>
  <c r="HS65" i="196"/>
  <c r="BK110" i="196"/>
  <c r="HR103" i="196"/>
  <c r="HR85" i="196"/>
  <c r="DB56" i="196"/>
  <c r="HR46" i="196"/>
  <c r="HR90" i="196"/>
  <c r="DB68" i="196"/>
  <c r="DB77" i="196"/>
  <c r="HS77" i="196" s="1"/>
  <c r="HS72" i="196"/>
  <c r="C79" i="196"/>
  <c r="HS66" i="196"/>
  <c r="GD118" i="196"/>
  <c r="GD116" i="196" s="1"/>
  <c r="C58" i="196"/>
  <c r="DI46" i="196"/>
  <c r="FQ29" i="196"/>
  <c r="DI61" i="196"/>
  <c r="HU61" i="196" s="1"/>
  <c r="DB92" i="196"/>
  <c r="HS92" i="196" s="1"/>
  <c r="HS16" i="196"/>
  <c r="C72" i="196"/>
  <c r="HO72" i="196" s="1"/>
  <c r="J110" i="196"/>
  <c r="HQ110" i="196" s="1"/>
  <c r="HR109" i="196"/>
  <c r="BK89" i="196"/>
  <c r="DI100" i="196"/>
  <c r="HU100" i="196" s="1"/>
  <c r="HS46" i="196"/>
  <c r="DI31" i="196"/>
  <c r="DI28" i="196"/>
  <c r="HU28" i="196" s="1"/>
  <c r="HF116" i="196"/>
  <c r="GP116" i="196"/>
  <c r="FY116" i="196"/>
  <c r="BK80" i="196"/>
  <c r="DB86" i="196"/>
  <c r="HR22" i="196"/>
  <c r="HR91" i="196"/>
  <c r="D98" i="196"/>
  <c r="DJ29" i="196"/>
  <c r="HS43" i="196"/>
  <c r="HJ118" i="196"/>
  <c r="DI22" i="196"/>
  <c r="HU22" i="196" s="1"/>
  <c r="EN116" i="196"/>
  <c r="HA116" i="196"/>
  <c r="GS116" i="196"/>
  <c r="GK116" i="196"/>
  <c r="C34" i="196"/>
  <c r="DI114" i="196"/>
  <c r="HS106" i="196"/>
  <c r="J32" i="196"/>
  <c r="HQ32" i="196" s="1"/>
  <c r="BK20" i="196"/>
  <c r="C46" i="196"/>
  <c r="BK41" i="196"/>
  <c r="HQ26" i="196"/>
  <c r="HP13" i="196"/>
  <c r="DB80" i="196"/>
  <c r="D44" i="196"/>
  <c r="DB44" i="196"/>
  <c r="FQ83" i="196"/>
  <c r="HR83" i="196" s="1"/>
  <c r="FQ104" i="196"/>
  <c r="BK92" i="196"/>
  <c r="DI25" i="196"/>
  <c r="DI57" i="196"/>
  <c r="DC11" i="196"/>
  <c r="DJ26" i="196"/>
  <c r="HS73" i="196"/>
  <c r="D82" i="196"/>
  <c r="C82" i="196" s="1"/>
  <c r="EF118" i="196"/>
  <c r="EF116" i="196" s="1"/>
  <c r="HQ82" i="196"/>
  <c r="C109" i="196"/>
  <c r="HQ52" i="196"/>
  <c r="DJ52" i="196"/>
  <c r="DI52" i="196" s="1"/>
  <c r="DP50" i="196"/>
  <c r="DP13" i="196"/>
  <c r="DP11" i="196" s="1"/>
  <c r="HS39" i="196"/>
  <c r="C94" i="196"/>
  <c r="D92" i="196"/>
  <c r="FQ74" i="196"/>
  <c r="HR75" i="196"/>
  <c r="HS64" i="196"/>
  <c r="HH62" i="196"/>
  <c r="DB53" i="196"/>
  <c r="C54" i="196"/>
  <c r="HS70" i="196"/>
  <c r="C70" i="196"/>
  <c r="DW118" i="196"/>
  <c r="Q11" i="196"/>
  <c r="HH12" i="196"/>
  <c r="HS18" i="196"/>
  <c r="HH17" i="196"/>
  <c r="DJ53" i="196"/>
  <c r="DI54" i="196"/>
  <c r="HR45" i="196"/>
  <c r="FQ44" i="196"/>
  <c r="HS25" i="196"/>
  <c r="HH13" i="196"/>
  <c r="C21" i="196"/>
  <c r="D20" i="196"/>
  <c r="FQ14" i="196"/>
  <c r="HR15" i="196"/>
  <c r="HJ117" i="196"/>
  <c r="DD11" i="196"/>
  <c r="HR19" i="196"/>
  <c r="FQ13" i="196"/>
  <c r="D43" i="196"/>
  <c r="C43" i="196" s="1"/>
  <c r="J13" i="196"/>
  <c r="HR30" i="196"/>
  <c r="DI108" i="196"/>
  <c r="HU108" i="196" s="1"/>
  <c r="DJ107" i="196"/>
  <c r="C108" i="196"/>
  <c r="D107" i="196"/>
  <c r="C105" i="196"/>
  <c r="DB104" i="196"/>
  <c r="HH98" i="196"/>
  <c r="C66" i="196"/>
  <c r="D65" i="196"/>
  <c r="C96" i="196"/>
  <c r="C87" i="196"/>
  <c r="HR102" i="196"/>
  <c r="FQ101" i="196"/>
  <c r="DJ95" i="196"/>
  <c r="DB74" i="196"/>
  <c r="HS74" i="196" s="1"/>
  <c r="HS75" i="196"/>
  <c r="DP56" i="196"/>
  <c r="HX56" i="196" s="1"/>
  <c r="HQ58" i="196"/>
  <c r="DJ58" i="196"/>
  <c r="FQ80" i="196"/>
  <c r="HR81" i="196"/>
  <c r="FK121" i="196"/>
  <c r="FK11" i="196"/>
  <c r="FK122" i="196" s="1"/>
  <c r="FQ32" i="196"/>
  <c r="HR33" i="196"/>
  <c r="HS42" i="196"/>
  <c r="HH41" i="196"/>
  <c r="DI51" i="196"/>
  <c r="EO116" i="196"/>
  <c r="HS30" i="196"/>
  <c r="HH29" i="196"/>
  <c r="HH44" i="196"/>
  <c r="HS45" i="196"/>
  <c r="HQ23" i="196"/>
  <c r="C75" i="196"/>
  <c r="HR39" i="196"/>
  <c r="FQ38" i="196"/>
  <c r="DJ23" i="196"/>
  <c r="D14" i="196"/>
  <c r="C15" i="196"/>
  <c r="DJ104" i="196"/>
  <c r="DI105" i="196"/>
  <c r="HU105" i="196" s="1"/>
  <c r="DI99" i="196"/>
  <c r="DJ98" i="196"/>
  <c r="C78" i="196"/>
  <c r="D77" i="196"/>
  <c r="DI88" i="196"/>
  <c r="HS60" i="196"/>
  <c r="HH59" i="196"/>
  <c r="DI109" i="196"/>
  <c r="HU109" i="196" s="1"/>
  <c r="FQ77" i="196"/>
  <c r="HR77" i="196" s="1"/>
  <c r="HR78" i="196"/>
  <c r="HS69" i="196"/>
  <c r="HH68" i="196"/>
  <c r="EM116" i="196"/>
  <c r="DI75" i="196"/>
  <c r="DJ74" i="196"/>
  <c r="DB62" i="196"/>
  <c r="HS63" i="196"/>
  <c r="DI64" i="196"/>
  <c r="EL116" i="196"/>
  <c r="EL128" i="196" s="1"/>
  <c r="C63" i="196"/>
  <c r="C62" i="196" s="1"/>
  <c r="EL121" i="196"/>
  <c r="EL11" i="196"/>
  <c r="EL122" i="196" s="1"/>
  <c r="EL123" i="196" s="1"/>
  <c r="DI55" i="196"/>
  <c r="HR51" i="196"/>
  <c r="FQ50" i="196"/>
  <c r="HR50" i="196" s="1"/>
  <c r="HR48" i="196"/>
  <c r="FQ47" i="196"/>
  <c r="HR27" i="196"/>
  <c r="FQ26" i="196"/>
  <c r="FQ23" i="196"/>
  <c r="HR24" i="196"/>
  <c r="HS21" i="196"/>
  <c r="HH20" i="196"/>
  <c r="HS20" i="196" s="1"/>
  <c r="DI15" i="196"/>
  <c r="DJ14" i="196"/>
  <c r="BK12" i="196"/>
  <c r="FI116" i="196"/>
  <c r="ER116" i="196"/>
  <c r="DI39" i="196"/>
  <c r="C55" i="196"/>
  <c r="D53" i="196"/>
  <c r="HR40" i="196"/>
  <c r="DK117" i="196"/>
  <c r="E11" i="196"/>
  <c r="HS54" i="196"/>
  <c r="D47" i="196"/>
  <c r="HS33" i="196"/>
  <c r="HH32" i="196"/>
  <c r="DI19" i="196"/>
  <c r="FQ17" i="196"/>
  <c r="HR18" i="196"/>
  <c r="FQ12" i="196"/>
  <c r="AG121" i="196"/>
  <c r="HE116" i="196"/>
  <c r="GW116" i="196"/>
  <c r="GO116" i="196"/>
  <c r="GG116" i="196"/>
  <c r="DB12" i="196"/>
  <c r="D23" i="196"/>
  <c r="DI24" i="196"/>
  <c r="HP12" i="196"/>
  <c r="DK11" i="196"/>
  <c r="DK122" i="196" s="1"/>
  <c r="AA11" i="196"/>
  <c r="C39" i="196"/>
  <c r="HR96" i="196"/>
  <c r="FQ95" i="196"/>
  <c r="C81" i="196"/>
  <c r="DI96" i="196"/>
  <c r="HR73" i="196"/>
  <c r="FQ71" i="196"/>
  <c r="FQ65" i="196"/>
  <c r="HR66" i="196"/>
  <c r="EG13" i="196"/>
  <c r="EG118" i="196" s="1"/>
  <c r="EG50" i="196"/>
  <c r="HU49" i="196"/>
  <c r="C42" i="196"/>
  <c r="DI18" i="196"/>
  <c r="DJ12" i="196"/>
  <c r="DJ17" i="196"/>
  <c r="FQ56" i="196"/>
  <c r="HR57" i="196"/>
  <c r="DB13" i="196"/>
  <c r="C36" i="196"/>
  <c r="FQ20" i="196"/>
  <c r="HR21" i="196"/>
  <c r="C18" i="196"/>
  <c r="D17" i="196"/>
  <c r="HH47" i="196"/>
  <c r="HS47" i="196" s="1"/>
  <c r="DB110" i="196"/>
  <c r="C111" i="196"/>
  <c r="C76" i="196"/>
  <c r="D74" i="196"/>
  <c r="FQ92" i="196"/>
  <c r="HR93" i="196"/>
  <c r="C69" i="196"/>
  <c r="D68" i="196"/>
  <c r="DI63" i="196"/>
  <c r="DJ62" i="196"/>
  <c r="DI73" i="196"/>
  <c r="C57" i="196"/>
  <c r="D56" i="196"/>
  <c r="DI45" i="196"/>
  <c r="DJ44" i="196"/>
  <c r="J41" i="196"/>
  <c r="HQ41" i="196" s="1"/>
  <c r="C27" i="196"/>
  <c r="HQ37" i="196"/>
  <c r="D37" i="196"/>
  <c r="C37" i="196" s="1"/>
  <c r="FQ41" i="196"/>
  <c r="HR42" i="196"/>
  <c r="HS36" i="196"/>
  <c r="HH35" i="196"/>
  <c r="HP110" i="196"/>
  <c r="HS105" i="196"/>
  <c r="HP101" i="196"/>
  <c r="DJ110" i="196"/>
  <c r="DI111" i="196"/>
  <c r="DJ115" i="196"/>
  <c r="FQ98" i="196"/>
  <c r="HR99" i="196"/>
  <c r="DI106" i="196"/>
  <c r="HU106" i="196" s="1"/>
  <c r="DI102" i="196"/>
  <c r="DJ101" i="196"/>
  <c r="HH86" i="196"/>
  <c r="HP77" i="196"/>
  <c r="HS96" i="196"/>
  <c r="DI93" i="196"/>
  <c r="HS90" i="196"/>
  <c r="C102" i="196"/>
  <c r="D101" i="196"/>
  <c r="DJ89" i="196"/>
  <c r="HP74" i="196"/>
  <c r="DI66" i="196"/>
  <c r="HS57" i="196"/>
  <c r="HH56" i="196"/>
  <c r="HR54" i="196"/>
  <c r="FQ53" i="196"/>
  <c r="DJ71" i="196"/>
  <c r="DB59" i="196"/>
  <c r="C60" i="196"/>
  <c r="D62" i="196"/>
  <c r="HH53" i="196"/>
  <c r="HS40" i="196"/>
  <c r="HH38" i="196"/>
  <c r="HS38" i="196" s="1"/>
  <c r="FS117" i="196"/>
  <c r="BM11" i="196"/>
  <c r="DK118" i="196"/>
  <c r="HQ12" i="196"/>
  <c r="DP117" i="196"/>
  <c r="DI43" i="196"/>
  <c r="DJ41" i="196"/>
  <c r="J35" i="196"/>
  <c r="C33" i="196"/>
  <c r="C30" i="196"/>
  <c r="D29" i="196"/>
  <c r="FK118" i="196"/>
  <c r="FK116" i="196" s="1"/>
  <c r="FK128" i="196" s="1"/>
  <c r="BE11" i="196"/>
  <c r="BE121" i="196" s="1"/>
  <c r="HH23" i="196"/>
  <c r="HS24" i="196"/>
  <c r="DI48" i="196"/>
  <c r="DJ47" i="196"/>
  <c r="EC116" i="196"/>
  <c r="DI60" i="196"/>
  <c r="DJ59" i="196"/>
  <c r="DI21" i="196"/>
  <c r="DI27" i="196"/>
  <c r="BK13" i="196"/>
  <c r="DI42" i="196"/>
  <c r="HS34" i="196"/>
  <c r="HH26" i="196"/>
  <c r="HS26" i="196" s="1"/>
  <c r="DJ80" i="196" l="1"/>
  <c r="HQ35" i="196"/>
  <c r="HQ50" i="196"/>
  <c r="HX50" i="196"/>
  <c r="HQ80" i="196"/>
  <c r="HX80" i="196"/>
  <c r="HS71" i="196"/>
  <c r="HX32" i="196"/>
  <c r="EQ128" i="196"/>
  <c r="EM128" i="196"/>
  <c r="DP122" i="196"/>
  <c r="DP121" i="196"/>
  <c r="EY128" i="196"/>
  <c r="HR17" i="196"/>
  <c r="HR23" i="196"/>
  <c r="HR104" i="196"/>
  <c r="C20" i="196"/>
  <c r="HV64" i="196"/>
  <c r="DI80" i="196"/>
  <c r="HS29" i="196"/>
  <c r="DI89" i="196"/>
  <c r="D89" i="196"/>
  <c r="DJ35" i="196"/>
  <c r="HS107" i="196"/>
  <c r="HO91" i="196"/>
  <c r="HQ56" i="196"/>
  <c r="HR35" i="196"/>
  <c r="HO84" i="196"/>
  <c r="HR29" i="196"/>
  <c r="HV37" i="196"/>
  <c r="C50" i="196"/>
  <c r="HV88" i="196"/>
  <c r="C40" i="196"/>
  <c r="HV40" i="196" s="1"/>
  <c r="D86" i="196"/>
  <c r="FK123" i="196"/>
  <c r="HI116" i="196"/>
  <c r="HQ14" i="196"/>
  <c r="HR62" i="196"/>
  <c r="HV79" i="196"/>
  <c r="D12" i="196"/>
  <c r="HU90" i="196"/>
  <c r="HU79" i="196"/>
  <c r="HO85" i="196"/>
  <c r="HS17" i="196"/>
  <c r="HR53" i="196"/>
  <c r="HR47" i="196"/>
  <c r="HR95" i="196"/>
  <c r="HR56" i="196"/>
  <c r="HV82" i="196"/>
  <c r="HR68" i="196"/>
  <c r="DI35" i="196"/>
  <c r="C14" i="196"/>
  <c r="HR44" i="196"/>
  <c r="HR74" i="196"/>
  <c r="HV109" i="196"/>
  <c r="C29" i="196"/>
  <c r="FS11" i="196"/>
  <c r="FS122" i="196" s="1"/>
  <c r="HR98" i="196"/>
  <c r="HV31" i="196"/>
  <c r="C83" i="196"/>
  <c r="HO79" i="196"/>
  <c r="C59" i="196"/>
  <c r="HS110" i="196"/>
  <c r="HR71" i="196"/>
  <c r="HS32" i="196"/>
  <c r="C92" i="196"/>
  <c r="C71" i="196"/>
  <c r="FR116" i="196"/>
  <c r="HV97" i="196"/>
  <c r="HV34" i="196"/>
  <c r="D59" i="196"/>
  <c r="HR38" i="196"/>
  <c r="HR14" i="196"/>
  <c r="HS80" i="196"/>
  <c r="C44" i="196"/>
  <c r="HV85" i="196"/>
  <c r="HR89" i="196"/>
  <c r="C98" i="196"/>
  <c r="HS56" i="196"/>
  <c r="HO69" i="196"/>
  <c r="HV19" i="196"/>
  <c r="C95" i="196"/>
  <c r="HO34" i="196"/>
  <c r="HV67" i="196"/>
  <c r="DI32" i="196"/>
  <c r="HS101" i="196"/>
  <c r="HS104" i="196"/>
  <c r="HS14" i="196"/>
  <c r="HS86" i="196"/>
  <c r="C90" i="196"/>
  <c r="C89" i="196" s="1"/>
  <c r="HO36" i="196"/>
  <c r="C65" i="196"/>
  <c r="HS95" i="196"/>
  <c r="HO67" i="196"/>
  <c r="HO103" i="196"/>
  <c r="HR20" i="196"/>
  <c r="HS41" i="196"/>
  <c r="DI83" i="196"/>
  <c r="HV103" i="196"/>
  <c r="HS23" i="196"/>
  <c r="HR92" i="196"/>
  <c r="HS44" i="196"/>
  <c r="HO37" i="196"/>
  <c r="C56" i="196"/>
  <c r="HR65" i="196"/>
  <c r="HS98" i="196"/>
  <c r="HV108" i="196"/>
  <c r="C80" i="196"/>
  <c r="C47" i="196"/>
  <c r="HV49" i="196"/>
  <c r="D80" i="196"/>
  <c r="HO16" i="196"/>
  <c r="HU111" i="196"/>
  <c r="HO111" i="196"/>
  <c r="HH118" i="196"/>
  <c r="DI68" i="196"/>
  <c r="HO100" i="196"/>
  <c r="HR101" i="196"/>
  <c r="HO46" i="196"/>
  <c r="HO82" i="196"/>
  <c r="HV100" i="196"/>
  <c r="HS35" i="196"/>
  <c r="HO81" i="196"/>
  <c r="HO61" i="196"/>
  <c r="HR32" i="196"/>
  <c r="HR80" i="196"/>
  <c r="HR110" i="196"/>
  <c r="HR107" i="196"/>
  <c r="HU112" i="196"/>
  <c r="HO112" i="196"/>
  <c r="HO28" i="196"/>
  <c r="HV112" i="196"/>
  <c r="D110" i="196"/>
  <c r="FS116" i="196"/>
  <c r="HO97" i="196"/>
  <c r="C77" i="196"/>
  <c r="HO77" i="196" s="1"/>
  <c r="HJ116" i="196"/>
  <c r="HV46" i="196"/>
  <c r="HU46" i="196"/>
  <c r="HR41" i="196"/>
  <c r="C26" i="196"/>
  <c r="HO31" i="196"/>
  <c r="DI29" i="196"/>
  <c r="HV25" i="196"/>
  <c r="HU31" i="196"/>
  <c r="C32" i="196"/>
  <c r="D13" i="196"/>
  <c r="D41" i="196"/>
  <c r="HR26" i="196"/>
  <c r="HS68" i="196"/>
  <c r="DP118" i="196"/>
  <c r="DP116" i="196" s="1"/>
  <c r="HV52" i="196"/>
  <c r="HV61" i="196"/>
  <c r="HV28" i="196"/>
  <c r="HV16" i="196"/>
  <c r="C104" i="196"/>
  <c r="HV105" i="196"/>
  <c r="HV111" i="196"/>
  <c r="HU25" i="196"/>
  <c r="HV22" i="196"/>
  <c r="HO25" i="196"/>
  <c r="HO22" i="196"/>
  <c r="C74" i="196"/>
  <c r="HO78" i="196"/>
  <c r="C53" i="196"/>
  <c r="C41" i="196"/>
  <c r="HV55" i="196"/>
  <c r="HS59" i="196"/>
  <c r="HR13" i="196"/>
  <c r="HV106" i="196"/>
  <c r="HV70" i="196"/>
  <c r="HO70" i="196"/>
  <c r="DI20" i="196"/>
  <c r="HO21" i="196"/>
  <c r="C13" i="196"/>
  <c r="DI74" i="196"/>
  <c r="HO75" i="196"/>
  <c r="HS13" i="196"/>
  <c r="DI53" i="196"/>
  <c r="HO54" i="196"/>
  <c r="HU52" i="196"/>
  <c r="HO52" i="196"/>
  <c r="FQ118" i="196"/>
  <c r="HS53" i="196"/>
  <c r="HO93" i="196"/>
  <c r="DI92" i="196"/>
  <c r="DI115" i="196"/>
  <c r="DI113" i="196" s="1"/>
  <c r="DJ113" i="196"/>
  <c r="HV76" i="196"/>
  <c r="HO76" i="196"/>
  <c r="C110" i="196"/>
  <c r="D35" i="196"/>
  <c r="HP11" i="196"/>
  <c r="HO19" i="196"/>
  <c r="HU19" i="196"/>
  <c r="DK116" i="196"/>
  <c r="DI38" i="196"/>
  <c r="HO39" i="196"/>
  <c r="FQ117" i="196"/>
  <c r="BK11" i="196"/>
  <c r="HU88" i="196"/>
  <c r="HO88" i="196"/>
  <c r="DI86" i="196"/>
  <c r="DJ50" i="196"/>
  <c r="C86" i="196"/>
  <c r="HO87" i="196"/>
  <c r="HV43" i="196"/>
  <c r="HS62" i="196"/>
  <c r="HO57" i="196"/>
  <c r="HO30" i="196"/>
  <c r="HV102" i="196"/>
  <c r="C101" i="196"/>
  <c r="DI23" i="196"/>
  <c r="HO23" i="196" s="1"/>
  <c r="HO24" i="196"/>
  <c r="DI14" i="196"/>
  <c r="HO14" i="196" s="1"/>
  <c r="HO15" i="196"/>
  <c r="HO105" i="196"/>
  <c r="DI104" i="196"/>
  <c r="EG116" i="196"/>
  <c r="EC128" i="196" s="1"/>
  <c r="DI62" i="196"/>
  <c r="HO62" i="196" s="1"/>
  <c r="HO63" i="196"/>
  <c r="C17" i="196"/>
  <c r="DI95" i="196"/>
  <c r="HO96" i="196"/>
  <c r="HH117" i="196"/>
  <c r="DB11" i="196"/>
  <c r="DI58" i="196"/>
  <c r="DI13" i="196" s="1"/>
  <c r="DJ56" i="196"/>
  <c r="HO108" i="196"/>
  <c r="DI107" i="196"/>
  <c r="HU107" i="196" s="1"/>
  <c r="HS12" i="196"/>
  <c r="HH11" i="196"/>
  <c r="HH122" i="196" s="1"/>
  <c r="HO43" i="196"/>
  <c r="HU43" i="196"/>
  <c r="DI41" i="196"/>
  <c r="HO42" i="196"/>
  <c r="DI26" i="196"/>
  <c r="HO27" i="196"/>
  <c r="DI59" i="196"/>
  <c r="HO60" i="196"/>
  <c r="HO48" i="196"/>
  <c r="DI47" i="196"/>
  <c r="J11" i="196"/>
  <c r="HQ11" i="196" s="1"/>
  <c r="HO66" i="196"/>
  <c r="DI65" i="196"/>
  <c r="DI101" i="196"/>
  <c r="HU102" i="196"/>
  <c r="HO102" i="196"/>
  <c r="HO106" i="196"/>
  <c r="DI110" i="196"/>
  <c r="HU110" i="196" s="1"/>
  <c r="DI44" i="196"/>
  <c r="HO45" i="196"/>
  <c r="HU73" i="196"/>
  <c r="HO73" i="196"/>
  <c r="HV73" i="196"/>
  <c r="C68" i="196"/>
  <c r="C35" i="196"/>
  <c r="DI17" i="196"/>
  <c r="HO18" i="196"/>
  <c r="DI12" i="196"/>
  <c r="EC121" i="196"/>
  <c r="EG11" i="196"/>
  <c r="EG122" i="196" s="1"/>
  <c r="DS123" i="196" s="1"/>
  <c r="FQ11" i="196"/>
  <c r="FQ122" i="196" s="1"/>
  <c r="HR12" i="196"/>
  <c r="DJ13" i="196"/>
  <c r="DJ11" i="196" s="1"/>
  <c r="DJ122" i="196" s="1"/>
  <c r="HU55" i="196"/>
  <c r="HO55" i="196"/>
  <c r="HU64" i="196"/>
  <c r="HO64" i="196"/>
  <c r="DI71" i="196"/>
  <c r="HO109" i="196"/>
  <c r="DI98" i="196"/>
  <c r="HO99" i="196"/>
  <c r="HO51" i="196"/>
  <c r="DI50" i="196"/>
  <c r="C107" i="196"/>
  <c r="HO33" i="196"/>
  <c r="DW116" i="196"/>
  <c r="DS128" i="196" s="1"/>
  <c r="HV94" i="196"/>
  <c r="HO94" i="196"/>
  <c r="HQ13" i="196"/>
  <c r="C38" i="196" l="1"/>
  <c r="DI123" i="196"/>
  <c r="HO80" i="196"/>
  <c r="HO89" i="196"/>
  <c r="HO29" i="196"/>
  <c r="HO20" i="196"/>
  <c r="HO50" i="196"/>
  <c r="C12" i="196"/>
  <c r="HO12" i="196" s="1"/>
  <c r="HV90" i="196"/>
  <c r="HO90" i="196"/>
  <c r="HO40" i="196"/>
  <c r="HO59" i="196"/>
  <c r="HO98" i="196"/>
  <c r="HO65" i="196"/>
  <c r="HO83" i="196"/>
  <c r="HO95" i="196"/>
  <c r="HO92" i="196"/>
  <c r="HO71" i="196"/>
  <c r="HO44" i="196"/>
  <c r="HO35" i="196"/>
  <c r="HO32" i="196"/>
  <c r="HH116" i="196"/>
  <c r="HO38" i="196"/>
  <c r="HV104" i="196"/>
  <c r="HO17" i="196"/>
  <c r="HO47" i="196"/>
  <c r="HO74" i="196"/>
  <c r="HO41" i="196"/>
  <c r="D11" i="196"/>
  <c r="HO68" i="196"/>
  <c r="HV107" i="196"/>
  <c r="DJ117" i="196"/>
  <c r="DI117" i="196" s="1"/>
  <c r="HR11" i="196"/>
  <c r="HO26" i="196"/>
  <c r="HO101" i="196"/>
  <c r="HO53" i="196"/>
  <c r="HO104" i="196"/>
  <c r="HU104" i="196"/>
  <c r="HV110" i="196"/>
  <c r="HO110" i="196"/>
  <c r="HO107" i="196"/>
  <c r="HV101" i="196"/>
  <c r="HS11" i="196"/>
  <c r="DJ118" i="196"/>
  <c r="DI118" i="196" s="1"/>
  <c r="HO58" i="196"/>
  <c r="HU58" i="196"/>
  <c r="DI56" i="196"/>
  <c r="HO56" i="196" s="1"/>
  <c r="HV58" i="196"/>
  <c r="DI11" i="196"/>
  <c r="DI122" i="196" s="1"/>
  <c r="HO86" i="196"/>
  <c r="FQ116" i="196"/>
  <c r="C11" i="196" l="1"/>
  <c r="C131" i="196" s="1"/>
  <c r="DJ116" i="196"/>
  <c r="DI116" i="196"/>
  <c r="HO13" i="196"/>
  <c r="HO11" i="196" l="1"/>
  <c r="J152" i="172" l="1"/>
  <c r="J151" i="172"/>
  <c r="J150" i="172"/>
  <c r="J149" i="172"/>
  <c r="J148" i="172"/>
  <c r="J147" i="172"/>
  <c r="J143" i="172"/>
  <c r="J142" i="172"/>
  <c r="I142" i="172"/>
  <c r="J139" i="172"/>
  <c r="J137" i="172"/>
  <c r="I137" i="172"/>
  <c r="J136" i="172"/>
  <c r="I136" i="172"/>
  <c r="J135" i="172"/>
  <c r="I135" i="172"/>
  <c r="J134" i="172"/>
  <c r="I134" i="172"/>
  <c r="J133" i="172"/>
  <c r="I133" i="172"/>
  <c r="J132" i="172"/>
  <c r="I132" i="172"/>
  <c r="J131" i="172"/>
  <c r="I131" i="172"/>
  <c r="J130" i="172"/>
  <c r="I130" i="172"/>
  <c r="J129" i="172"/>
  <c r="I129" i="172"/>
  <c r="J128" i="172"/>
  <c r="I128" i="172"/>
  <c r="J127" i="172"/>
  <c r="I127" i="172"/>
  <c r="J126" i="172"/>
  <c r="I126" i="172"/>
  <c r="J125" i="172"/>
  <c r="I125" i="172"/>
  <c r="J124" i="172"/>
  <c r="I124" i="172"/>
  <c r="J123" i="172"/>
  <c r="I123" i="172"/>
  <c r="J122" i="172"/>
  <c r="I122" i="172"/>
  <c r="J121" i="172"/>
  <c r="I121" i="172"/>
  <c r="J120" i="172"/>
  <c r="I120" i="172"/>
  <c r="J119" i="172"/>
  <c r="I119" i="172"/>
  <c r="J118" i="172"/>
  <c r="I118" i="172"/>
  <c r="J117" i="172"/>
  <c r="I117" i="172"/>
  <c r="J116" i="172"/>
  <c r="I116" i="172"/>
  <c r="J115" i="172"/>
  <c r="J114" i="172"/>
  <c r="I114" i="172"/>
  <c r="J112" i="172"/>
  <c r="J110" i="172"/>
  <c r="J108" i="172"/>
  <c r="J107" i="172"/>
  <c r="J105" i="172"/>
  <c r="J104" i="172"/>
  <c r="J102" i="172"/>
  <c r="J101" i="172"/>
  <c r="J100" i="172"/>
  <c r="J99" i="172"/>
  <c r="J98" i="172"/>
  <c r="J95" i="172"/>
  <c r="J94" i="172"/>
  <c r="J92" i="172"/>
  <c r="J91" i="172"/>
  <c r="J90" i="172"/>
  <c r="J87" i="172"/>
  <c r="J48" i="172"/>
  <c r="J43" i="172"/>
  <c r="J42" i="172"/>
  <c r="J41" i="172"/>
  <c r="J40" i="172"/>
  <c r="J39" i="172"/>
  <c r="J38" i="172"/>
  <c r="J37" i="172"/>
  <c r="J36" i="172"/>
  <c r="J35" i="172"/>
  <c r="J34" i="172"/>
  <c r="J33" i="172"/>
  <c r="J32" i="172"/>
  <c r="J31" i="172"/>
  <c r="J30" i="172"/>
  <c r="J26" i="172"/>
  <c r="J25" i="172"/>
  <c r="J24" i="172"/>
  <c r="J21" i="172"/>
  <c r="J20" i="172"/>
  <c r="I20" i="172"/>
  <c r="J19" i="172"/>
  <c r="J18" i="172"/>
  <c r="J17" i="172"/>
  <c r="J15" i="172"/>
  <c r="J14" i="172"/>
  <c r="D30" i="169" l="1"/>
  <c r="D28" i="169" s="1"/>
  <c r="C30" i="169"/>
  <c r="C28" i="169" s="1"/>
  <c r="C36" i="169" s="1"/>
  <c r="C35" i="169" s="1"/>
  <c r="A30" i="169"/>
  <c r="D21" i="169"/>
  <c r="C19" i="169"/>
  <c r="A21" i="169"/>
  <c r="E15" i="169"/>
  <c r="E14" i="169"/>
  <c r="D11" i="169"/>
  <c r="C13" i="169"/>
  <c r="C11" i="169" s="1"/>
  <c r="A13" i="169"/>
  <c r="E12" i="169"/>
  <c r="D9" i="169"/>
  <c r="D19" i="169" l="1"/>
  <c r="D26" i="169" s="1"/>
  <c r="E13" i="169"/>
  <c r="E20" i="169"/>
  <c r="D35" i="169"/>
  <c r="E11" i="169"/>
  <c r="D39" i="169" l="1"/>
  <c r="E19" i="169"/>
  <c r="F16" i="172" l="1"/>
  <c r="I16" i="172" s="1"/>
  <c r="J16" i="172"/>
  <c r="D45" i="172"/>
  <c r="E93" i="172"/>
  <c r="G93" i="172"/>
  <c r="H93" i="172"/>
  <c r="E89" i="172"/>
  <c r="G89" i="172"/>
  <c r="H89" i="172"/>
  <c r="D93" i="172"/>
  <c r="D89" i="172"/>
  <c r="C45" i="172" l="1"/>
  <c r="J89" i="172"/>
  <c r="J93" i="172"/>
  <c r="C152" i="172"/>
  <c r="C151" i="172"/>
  <c r="C150" i="172"/>
  <c r="C149" i="172"/>
  <c r="C148" i="172"/>
  <c r="C147" i="172"/>
  <c r="E144" i="172"/>
  <c r="C143" i="172"/>
  <c r="C141" i="172" s="1"/>
  <c r="E141" i="172"/>
  <c r="D141" i="172"/>
  <c r="C139" i="172"/>
  <c r="C138" i="172" s="1"/>
  <c r="E138" i="172"/>
  <c r="D138" i="172"/>
  <c r="C115" i="172"/>
  <c r="E113" i="172"/>
  <c r="D113" i="172"/>
  <c r="C112" i="172"/>
  <c r="C108" i="172"/>
  <c r="C107" i="172"/>
  <c r="E106" i="172"/>
  <c r="D106" i="172"/>
  <c r="C105" i="172"/>
  <c r="C104" i="172"/>
  <c r="E103" i="172"/>
  <c r="D103" i="172"/>
  <c r="C102" i="172"/>
  <c r="C101" i="172"/>
  <c r="C100" i="172"/>
  <c r="C99" i="172"/>
  <c r="C98" i="172"/>
  <c r="E97" i="172"/>
  <c r="E96" i="172" s="1"/>
  <c r="E86" i="172" s="1"/>
  <c r="D97" i="172"/>
  <c r="D96" i="172" s="1"/>
  <c r="C95" i="172"/>
  <c r="C94" i="172"/>
  <c r="C93" i="172"/>
  <c r="C92" i="172"/>
  <c r="C91" i="172"/>
  <c r="C90" i="172"/>
  <c r="C89" i="172"/>
  <c r="J29" i="172" l="1"/>
  <c r="C103" i="172"/>
  <c r="E109" i="172"/>
  <c r="D140" i="172"/>
  <c r="E140" i="172"/>
  <c r="C106" i="172"/>
  <c r="C113" i="172"/>
  <c r="D109" i="172"/>
  <c r="C97" i="172"/>
  <c r="E47" i="172"/>
  <c r="C96" i="172"/>
  <c r="G45" i="172"/>
  <c r="J45" i="172" s="1"/>
  <c r="G144" i="172"/>
  <c r="J144" i="172" s="1"/>
  <c r="H141" i="172"/>
  <c r="G141" i="172"/>
  <c r="J141" i="172" s="1"/>
  <c r="H97" i="172"/>
  <c r="G97" i="172"/>
  <c r="J97" i="172" s="1"/>
  <c r="G106" i="172"/>
  <c r="J106" i="172" s="1"/>
  <c r="H103" i="172"/>
  <c r="G103" i="172"/>
  <c r="J103" i="172" s="1"/>
  <c r="H106" i="172"/>
  <c r="F14" i="172"/>
  <c r="F15" i="172"/>
  <c r="F26" i="172"/>
  <c r="F31" i="172"/>
  <c r="I31" i="172" s="1"/>
  <c r="F32" i="172"/>
  <c r="I32" i="172" s="1"/>
  <c r="F35" i="172"/>
  <c r="I35" i="172" s="1"/>
  <c r="F36" i="172"/>
  <c r="F37" i="172"/>
  <c r="I37" i="172" s="1"/>
  <c r="F38" i="172"/>
  <c r="I38" i="172" s="1"/>
  <c r="F39" i="172"/>
  <c r="I39" i="172" s="1"/>
  <c r="F40" i="172"/>
  <c r="I40" i="172" s="1"/>
  <c r="F41" i="172"/>
  <c r="I41" i="172" s="1"/>
  <c r="F42" i="172"/>
  <c r="I42" i="172" s="1"/>
  <c r="F43" i="172"/>
  <c r="I43" i="172" s="1"/>
  <c r="F48" i="172"/>
  <c r="I48" i="172" s="1"/>
  <c r="I87" i="172"/>
  <c r="F90" i="172"/>
  <c r="I90" i="172" s="1"/>
  <c r="F91" i="172"/>
  <c r="F92" i="172"/>
  <c r="I92" i="172" s="1"/>
  <c r="F94" i="172"/>
  <c r="I94" i="172" s="1"/>
  <c r="F95" i="172"/>
  <c r="F98" i="172"/>
  <c r="I98" i="172" s="1"/>
  <c r="F99" i="172"/>
  <c r="I99" i="172" s="1"/>
  <c r="F100" i="172"/>
  <c r="I100" i="172" s="1"/>
  <c r="F101" i="172"/>
  <c r="I101" i="172" s="1"/>
  <c r="F102" i="172"/>
  <c r="I102" i="172" s="1"/>
  <c r="F104" i="172"/>
  <c r="I104" i="172" s="1"/>
  <c r="F108" i="172"/>
  <c r="I108" i="172" s="1"/>
  <c r="F107" i="172"/>
  <c r="I107" i="172" s="1"/>
  <c r="F105" i="172"/>
  <c r="I105" i="172" s="1"/>
  <c r="I110" i="172"/>
  <c r="H138" i="172"/>
  <c r="G138" i="172"/>
  <c r="J138" i="172" s="1"/>
  <c r="H113" i="172"/>
  <c r="G113" i="172"/>
  <c r="J113" i="172" s="1"/>
  <c r="F112" i="172"/>
  <c r="I112" i="172" s="1"/>
  <c r="F115" i="172"/>
  <c r="F113" i="172" s="1"/>
  <c r="F139" i="172"/>
  <c r="F146" i="172"/>
  <c r="F143" i="172"/>
  <c r="I143" i="172" s="1"/>
  <c r="H144" i="172"/>
  <c r="F147" i="172"/>
  <c r="I147" i="172" s="1"/>
  <c r="F148" i="172"/>
  <c r="I148" i="172" s="1"/>
  <c r="F149" i="172"/>
  <c r="I149" i="172" s="1"/>
  <c r="F150" i="172"/>
  <c r="I150" i="172" s="1"/>
  <c r="F151" i="172"/>
  <c r="I151" i="172" s="1"/>
  <c r="F152" i="172"/>
  <c r="I152" i="172" s="1"/>
  <c r="F145" i="172"/>
  <c r="I36" i="172" l="1"/>
  <c r="F33" i="172"/>
  <c r="H96" i="172"/>
  <c r="E46" i="172"/>
  <c r="E44" i="172" s="1"/>
  <c r="C47" i="172"/>
  <c r="D46" i="172"/>
  <c r="D44" i="172" s="1"/>
  <c r="D28" i="172" s="1"/>
  <c r="D27" i="172" s="1"/>
  <c r="D9" i="172" s="1"/>
  <c r="F89" i="172"/>
  <c r="I89" i="172" s="1"/>
  <c r="I91" i="172"/>
  <c r="I95" i="172"/>
  <c r="F93" i="172"/>
  <c r="I93" i="172" s="1"/>
  <c r="I113" i="172"/>
  <c r="I115" i="172"/>
  <c r="C109" i="172"/>
  <c r="F138" i="172"/>
  <c r="I138" i="172" s="1"/>
  <c r="I139" i="172"/>
  <c r="D86" i="172"/>
  <c r="C86" i="172" s="1"/>
  <c r="D47" i="172"/>
  <c r="J111" i="172"/>
  <c r="F106" i="172"/>
  <c r="I106" i="172" s="1"/>
  <c r="F141" i="172"/>
  <c r="I141" i="172" s="1"/>
  <c r="F97" i="172"/>
  <c r="I97" i="172" s="1"/>
  <c r="G96" i="172"/>
  <c r="J96" i="172" s="1"/>
  <c r="F103" i="172"/>
  <c r="I103" i="172" s="1"/>
  <c r="F45" i="172"/>
  <c r="I45" i="172" s="1"/>
  <c r="F144" i="172"/>
  <c r="I34" i="172" l="1"/>
  <c r="F30" i="172"/>
  <c r="G109" i="172"/>
  <c r="J109" i="172" s="1"/>
  <c r="C46" i="172"/>
  <c r="C44" i="172"/>
  <c r="C28" i="172" s="1"/>
  <c r="H109" i="172"/>
  <c r="I111" i="172"/>
  <c r="J49" i="172"/>
  <c r="F140" i="172"/>
  <c r="I33" i="172"/>
  <c r="H86" i="172"/>
  <c r="F96" i="172"/>
  <c r="I96" i="172" s="1"/>
  <c r="J88" i="172"/>
  <c r="F29" i="172" l="1"/>
  <c r="I29" i="172" s="1"/>
  <c r="I30" i="172"/>
  <c r="F109" i="172"/>
  <c r="I109" i="172" s="1"/>
  <c r="H47" i="172"/>
  <c r="H46" i="172"/>
  <c r="G47" i="172"/>
  <c r="J47" i="172" s="1"/>
  <c r="G46" i="172"/>
  <c r="J46" i="172" s="1"/>
  <c r="G86" i="172"/>
  <c r="J86" i="172" s="1"/>
  <c r="I88" i="172"/>
  <c r="F47" i="172" l="1"/>
  <c r="I47" i="172" s="1"/>
  <c r="I49" i="172"/>
  <c r="H44" i="172"/>
  <c r="F86" i="172"/>
  <c r="I86" i="172" s="1"/>
  <c r="G44" i="172"/>
  <c r="G28" i="172" s="1"/>
  <c r="F46" i="172"/>
  <c r="I46" i="172" s="1"/>
  <c r="H28" i="172" l="1"/>
  <c r="J44" i="172"/>
  <c r="J28" i="172"/>
  <c r="F44" i="172"/>
  <c r="I44" i="172" l="1"/>
  <c r="F28" i="172"/>
  <c r="C14" i="172" l="1"/>
  <c r="I14" i="172" s="1"/>
  <c r="I17" i="172"/>
  <c r="I19" i="172"/>
  <c r="C21" i="172"/>
  <c r="I21" i="172" s="1"/>
  <c r="C26" i="172"/>
  <c r="I26" i="172" s="1"/>
  <c r="H140" i="172"/>
  <c r="I25" i="172"/>
  <c r="I24" i="172"/>
  <c r="I18" i="172"/>
  <c r="C15" i="172"/>
  <c r="I15" i="172" s="1"/>
  <c r="A13" i="180"/>
  <c r="D11" i="180"/>
  <c r="D9" i="180"/>
  <c r="E8" i="172"/>
  <c r="H8" i="172"/>
  <c r="J22" i="172"/>
  <c r="J13" i="172"/>
  <c r="E13" i="180" l="1"/>
  <c r="E9" i="180"/>
  <c r="H10" i="172"/>
  <c r="E15" i="180"/>
  <c r="D8" i="180"/>
  <c r="H27" i="172"/>
  <c r="I22" i="172"/>
  <c r="C13" i="172"/>
  <c r="I13" i="172" s="1"/>
  <c r="J12" i="172"/>
  <c r="E11" i="180"/>
  <c r="G140" i="172"/>
  <c r="J140" i="172" s="1"/>
  <c r="I28" i="172" l="1"/>
  <c r="E8" i="180"/>
  <c r="E27" i="172"/>
  <c r="E10" i="172"/>
  <c r="C12" i="172"/>
  <c r="F27" i="172"/>
  <c r="H9" i="172"/>
  <c r="G27" i="172"/>
  <c r="F12" i="172"/>
  <c r="J11" i="172"/>
  <c r="J27" i="172" l="1"/>
  <c r="I12" i="172"/>
  <c r="C11" i="172"/>
  <c r="C10" i="172" s="1"/>
  <c r="E9" i="172"/>
  <c r="G10" i="172"/>
  <c r="F11" i="172"/>
  <c r="J10" i="172" l="1"/>
  <c r="F10" i="172"/>
  <c r="I10" i="172" s="1"/>
  <c r="I11" i="172"/>
  <c r="G9" i="172"/>
  <c r="J9" i="172" s="1"/>
  <c r="F9" i="172" l="1"/>
  <c r="J146" i="172"/>
  <c r="C146" i="172"/>
  <c r="I146" i="172" s="1"/>
  <c r="J145" i="172"/>
  <c r="C145" i="172"/>
  <c r="I145" i="172" l="1"/>
  <c r="C144" i="172"/>
  <c r="I144" i="172" s="1"/>
  <c r="C140" i="172"/>
  <c r="C27" i="172" s="1"/>
  <c r="I140" i="172" l="1"/>
  <c r="I27" i="172"/>
  <c r="C9" i="172"/>
  <c r="I9" i="172" l="1"/>
</calcChain>
</file>

<file path=xl/comments1.xml><?xml version="1.0" encoding="utf-8"?>
<comments xmlns="http://schemas.openxmlformats.org/spreadsheetml/2006/main">
  <authors>
    <author>MAY TINH DAT HONG</author>
  </authors>
  <commentList>
    <comment ref="EG34" authorId="0" shapeId="0">
      <text>
        <r>
          <rPr>
            <b/>
            <sz val="9"/>
            <color indexed="81"/>
            <rFont val="Tahoma"/>
            <family val="2"/>
          </rPr>
          <t>phát hiện sai =&gt; đã sửa</t>
        </r>
      </text>
    </comment>
    <comment ref="AJ40" authorId="0" shapeId="0">
      <text>
        <r>
          <rPr>
            <b/>
            <sz val="9"/>
            <color indexed="81"/>
            <rFont val="Tahoma"/>
            <family val="2"/>
          </rPr>
          <t>mua vật tư phòng, chống dịch Sởi</t>
        </r>
      </text>
    </comment>
  </commentList>
</comments>
</file>

<file path=xl/comments2.xml><?xml version="1.0" encoding="utf-8"?>
<comments xmlns="http://schemas.openxmlformats.org/spreadsheetml/2006/main">
  <authors>
    <author>MAY TINH DAT HONG</author>
  </authors>
  <commentList>
    <comment ref="EG34" authorId="0" shapeId="0">
      <text>
        <r>
          <rPr>
            <b/>
            <sz val="9"/>
            <color indexed="81"/>
            <rFont val="Tahoma"/>
            <family val="2"/>
          </rPr>
          <t>phát hiện sai =&gt; đã sửa</t>
        </r>
      </text>
    </comment>
    <comment ref="AJ40" authorId="0" shapeId="0">
      <text>
        <r>
          <rPr>
            <b/>
            <sz val="9"/>
            <color indexed="81"/>
            <rFont val="Tahoma"/>
            <family val="2"/>
          </rPr>
          <t>mua vật tư phòng, chống dịch Sởi</t>
        </r>
      </text>
    </comment>
    <comment ref="AD112" authorId="0" shapeId="0">
      <text>
        <r>
          <rPr>
            <b/>
            <sz val="9"/>
            <color indexed="81"/>
            <rFont val="Tahoma"/>
            <family val="2"/>
          </rPr>
          <t>trừ quỹ tiền thưởng</t>
        </r>
      </text>
    </comment>
  </commentList>
</comments>
</file>

<file path=xl/comments3.xml><?xml version="1.0" encoding="utf-8"?>
<comments xmlns="http://schemas.openxmlformats.org/spreadsheetml/2006/main">
  <authors>
    <author>DAT HONG COMPUTER</author>
    <author>MAY TINH DAT HONG</author>
  </authors>
  <commentList>
    <comment ref="D5" authorId="0" shapeId="0">
      <text>
        <r>
          <rPr>
            <b/>
            <sz val="9"/>
            <color indexed="81"/>
            <rFont val="Tahoma"/>
            <family val="2"/>
          </rPr>
          <t xml:space="preserve">lấy số liệu lập dự toán năm 2025
</t>
        </r>
      </text>
    </comment>
    <comment ref="H11" authorId="1" shapeId="0">
      <text>
        <r>
          <rPr>
            <b/>
            <sz val="9"/>
            <color indexed="81"/>
            <rFont val="Tahoma"/>
            <family val="2"/>
          </rPr>
          <t>thu lãi tiền gửi</t>
        </r>
      </text>
    </comment>
    <comment ref="J17" authorId="1" shapeId="0">
      <text>
        <r>
          <rPr>
            <b/>
            <sz val="9"/>
            <color indexed="81"/>
            <rFont val="Tahoma"/>
            <family val="2"/>
          </rPr>
          <t>cho vay</t>
        </r>
      </text>
    </comment>
  </commentList>
</comments>
</file>

<file path=xl/sharedStrings.xml><?xml version="1.0" encoding="utf-8"?>
<sst xmlns="http://schemas.openxmlformats.org/spreadsheetml/2006/main" count="1525" uniqueCount="432">
  <si>
    <t>Nội dung</t>
  </si>
  <si>
    <t>Dự toán</t>
  </si>
  <si>
    <t>A</t>
  </si>
  <si>
    <t>B</t>
  </si>
  <si>
    <t>-</t>
  </si>
  <si>
    <t>I</t>
  </si>
  <si>
    <t>II</t>
  </si>
  <si>
    <t>III</t>
  </si>
  <si>
    <t>C</t>
  </si>
  <si>
    <t>Chi đầu tư phát triển</t>
  </si>
  <si>
    <t>Chi thường xuyên</t>
  </si>
  <si>
    <t>Dự phòng ngân sách</t>
  </si>
  <si>
    <t>TỔNG SỐ</t>
  </si>
  <si>
    <t>Trong đó</t>
  </si>
  <si>
    <t>Trong đó:</t>
  </si>
  <si>
    <t xml:space="preserve">Chi đầu tư phát triển </t>
  </si>
  <si>
    <t>Thu kết dư</t>
  </si>
  <si>
    <t>(Dùng cho ngân sách các cấp chính quyền địa phương)</t>
  </si>
  <si>
    <t>Thu bổ sung từ ngân sách cấp trên</t>
  </si>
  <si>
    <t>Bao gồm</t>
  </si>
  <si>
    <t>1=2+3</t>
  </si>
  <si>
    <t>4=5+6</t>
  </si>
  <si>
    <t>phương</t>
  </si>
  <si>
    <t>7=4/1</t>
  </si>
  <si>
    <t>8=5/2</t>
  </si>
  <si>
    <t>9=6/3</t>
  </si>
  <si>
    <t>3=2/1</t>
  </si>
  <si>
    <t xml:space="preserve">Dự toán </t>
  </si>
  <si>
    <t>Quyết toán</t>
  </si>
  <si>
    <t>STT</t>
  </si>
  <si>
    <t>Chi chuyển nguồn sang năm sau</t>
  </si>
  <si>
    <t>Thu chuyển nguồn từ năm trước chuyển sang</t>
  </si>
  <si>
    <t>Chi đầu tư cho các dự án</t>
  </si>
  <si>
    <t>Vốn trong nước</t>
  </si>
  <si>
    <t>Thu bổ sung cân đối ngân sách</t>
  </si>
  <si>
    <t>Tổng số</t>
  </si>
  <si>
    <t>Chi khoa học và công nghệ</t>
  </si>
  <si>
    <t>Thu bổ sung có mục tiêu</t>
  </si>
  <si>
    <t>Đơn vị: Triệu đồng</t>
  </si>
  <si>
    <t>So sánh (%)</t>
  </si>
  <si>
    <t xml:space="preserve">CHI CHUYỂN NGUỒN SANG NĂM SAU </t>
  </si>
  <si>
    <t>Chi các chương trình mục tiêu quốc gia</t>
  </si>
  <si>
    <t>CHI CÂN ĐỐI NSĐP</t>
  </si>
  <si>
    <t>CHI CÁC CHƯƠNG TRÌNH MỤC TIÊU</t>
  </si>
  <si>
    <t>Biểu mẫu số 53</t>
  </si>
  <si>
    <t>Chi giáo dục - đào tạo và dạy nghề</t>
  </si>
  <si>
    <t>Trong đó: Chia theo lĩnh vực</t>
  </si>
  <si>
    <t>Trong đó: Chia theo nguồn vốn</t>
  </si>
  <si>
    <t xml:space="preserve">Nội dung </t>
  </si>
  <si>
    <t>Ngân sách cấp  huyện</t>
  </si>
  <si>
    <t>Ngân sách xã</t>
  </si>
  <si>
    <t>Biểu mẫu số 49</t>
  </si>
  <si>
    <t>Nguồn thu ngân sách</t>
  </si>
  <si>
    <t>Thu ngân sách được hưởng theo phân cấp</t>
  </si>
  <si>
    <t xml:space="preserve"> Bổ sung cân đối ngân sách</t>
  </si>
  <si>
    <t xml:space="preserve"> Bổ sung có mục tiêu</t>
  </si>
  <si>
    <t>Thu chuyển nguồn năm trước chuyển sang</t>
  </si>
  <si>
    <t>Chi ngân sách</t>
  </si>
  <si>
    <t>Chi bổ sung cho ngân sách cấp dưới</t>
  </si>
  <si>
    <t>Chi bổ sung cân đối ngân sách</t>
  </si>
  <si>
    <t>Chi bổ sung có mục tiêu</t>
  </si>
  <si>
    <t>Kết dư</t>
  </si>
  <si>
    <t>NGÂN SÁCH CẤP HUYỆN</t>
  </si>
  <si>
    <t>NGÂN SÁCH XÃ</t>
  </si>
  <si>
    <t>Chi thuộc nhiệm vụ của ngân sách xã</t>
  </si>
  <si>
    <t>Chi thuộc nhiệm vụ của ngân sách cấp huyện</t>
  </si>
  <si>
    <t xml:space="preserve">Kết dư </t>
  </si>
  <si>
    <t xml:space="preserve">- </t>
  </si>
  <si>
    <t>Thanh tra</t>
  </si>
  <si>
    <t xml:space="preserve">Tên đơn vị </t>
  </si>
  <si>
    <t>SN giáo dục và đào tạo dạy nghề</t>
  </si>
  <si>
    <t>SN văn hóa thông tin</t>
  </si>
  <si>
    <t>SN phát thanh truyền hình</t>
  </si>
  <si>
    <t>SN thể dục thể thao</t>
  </si>
  <si>
    <t>Sự nghiệp kinh tế</t>
  </si>
  <si>
    <t>Sự nghiệp môi trường</t>
  </si>
  <si>
    <t>CTMTQG giảm nghèo bền vững</t>
  </si>
  <si>
    <t xml:space="preserve">SN giáo dục  </t>
  </si>
  <si>
    <t>SNĐT và dạy nghề</t>
  </si>
  <si>
    <t>nghiÖp</t>
  </si>
  <si>
    <t>HT tiền điện hộ nghèo, hộ CS</t>
  </si>
  <si>
    <t>Chính sách người có uy tín</t>
  </si>
  <si>
    <t>Các hoạt động ĐBXH khác</t>
  </si>
  <si>
    <t>SN nông nghiệp</t>
  </si>
  <si>
    <t>SN thủy lợi</t>
  </si>
  <si>
    <t>SN giao thông</t>
  </si>
  <si>
    <t>SN kinh tế khác</t>
  </si>
  <si>
    <t>lý</t>
  </si>
  <si>
    <t>Chuyển nguồn</t>
  </si>
  <si>
    <t>ĐT nghề cho LĐ nông thôn</t>
  </si>
  <si>
    <t>PTTH</t>
  </si>
  <si>
    <t xml:space="preserve">thÓ </t>
  </si>
  <si>
    <t>HT sản xuất NN</t>
  </si>
  <si>
    <t>Thủy lợi phí</t>
  </si>
  <si>
    <t>hµnh</t>
  </si>
  <si>
    <t>thao</t>
  </si>
  <si>
    <t>chÝnh</t>
  </si>
  <si>
    <t xml:space="preserve">B </t>
  </si>
  <si>
    <t>Văn phòng HĐND-UBND</t>
  </si>
  <si>
    <t xml:space="preserve"> - Chi đầu tư phát triển</t>
  </si>
  <si>
    <t xml:space="preserve"> - Chi thường xuyên</t>
  </si>
  <si>
    <t>Huyện ủy</t>
  </si>
  <si>
    <t>Phòng Tài chính KH</t>
  </si>
  <si>
    <t>Phòng Tài nguyên MT</t>
  </si>
  <si>
    <t>Phòng Tư pháp</t>
  </si>
  <si>
    <t>Phòng Y tế</t>
  </si>
  <si>
    <t>Phòng Nội vụ</t>
  </si>
  <si>
    <t>Phòng LĐTBXH</t>
  </si>
  <si>
    <t>Phòng Dân tộc</t>
  </si>
  <si>
    <t>Phòng Giáo dục-ĐT</t>
  </si>
  <si>
    <t>Nhà khách</t>
  </si>
  <si>
    <t>Phòng Văn hóa-TT</t>
  </si>
  <si>
    <t>Công an</t>
  </si>
  <si>
    <t>Chi nộp ngân sách cấp trên</t>
  </si>
  <si>
    <t>Các khoản chưa phân bổ</t>
  </si>
  <si>
    <t>Đơn vị: đồng</t>
  </si>
  <si>
    <t>Sự nghiệp khoa học CN</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</si>
  <si>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</si>
  <si>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</si>
  <si>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</si>
  <si>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</si>
  <si>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</si>
  <si>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</si>
  <si>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</si>
  <si>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</si>
  <si>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</si>
  <si>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</si>
  <si>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</si>
  <si>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</si>
  <si>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</si>
  <si>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</si>
  <si>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</si>
  <si>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</si>
  <si>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</si>
  <si>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</si>
  <si>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</si>
  <si>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</si>
  <si>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</si>
  <si>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D</t>
  </si>
  <si>
    <t>Thu từ cấp dưới nộp lên</t>
  </si>
  <si>
    <t>Chi nộp trả cấp trên</t>
  </si>
  <si>
    <t>NỘP TRẢ CẤP TRÊN</t>
  </si>
  <si>
    <t>Quỹ Bảo trợ trẻ em</t>
  </si>
  <si>
    <t>Quỹ Đền ơn đáp nghĩa</t>
  </si>
  <si>
    <t>Quỹ khuyến học</t>
  </si>
  <si>
    <t>Quỹ phòng chống thiên tai</t>
  </si>
  <si>
    <t>Cộng</t>
  </si>
  <si>
    <t>HTHS khuyết tật theo TT 42</t>
  </si>
  <si>
    <t>Vốn đầu tư</t>
  </si>
  <si>
    <t>Vốn sự nghiệp</t>
  </si>
  <si>
    <t>Quốc phòng</t>
  </si>
  <si>
    <t>An ninh</t>
  </si>
  <si>
    <t>Kinh phí thực hiện đảm bảo trật tự ATGT</t>
  </si>
  <si>
    <t>Hỗ trợ các hội</t>
  </si>
  <si>
    <t>Trung tâm GDNN-GDTX</t>
  </si>
  <si>
    <t>Sự nghiệp đào tạo</t>
  </si>
  <si>
    <t>Chi thường xuyên của các đơn vị SNKT</t>
  </si>
  <si>
    <t>Chương trình MT tái cơ cấu KTNN và phòng chống giảm nhẹ thiên tai, ổn định đời sống dân cư (CT theo QĐ 1776)</t>
  </si>
  <si>
    <t>CTMT đảm bảo trật tự ATGT, phòng cháy chữa cháy, phòng chống tội phạm và ma túy</t>
  </si>
  <si>
    <t>Ban CHQS huyện</t>
  </si>
  <si>
    <t>Quỹ vì người nghèo</t>
  </si>
  <si>
    <t>Quỹ hỗ trợ nông dân</t>
  </si>
  <si>
    <t>Trong đó: Hỗ trợ từ NSĐP</t>
  </si>
  <si>
    <t>Ngân sách</t>
  </si>
  <si>
    <t>Biểu mẫu số 54</t>
  </si>
  <si>
    <t>Trung tâm quản lý đất đai</t>
  </si>
  <si>
    <t>CS bảo vệ và phát triển đất trồng lúa</t>
  </si>
  <si>
    <t>Đề án OCOP</t>
  </si>
  <si>
    <t>HTHBHSBT theo NĐ 116</t>
  </si>
  <si>
    <t>HT học sinh dân tộc rất ít người theo NĐ 57</t>
  </si>
  <si>
    <t>Phòng Lao động TBXH</t>
  </si>
  <si>
    <t>Nhà khách HĐND-UBND</t>
  </si>
  <si>
    <t>CTMT phát triển hệ thống trợ giúp xã hội</t>
  </si>
  <si>
    <t>CTMT Giáo dục nghề nghiệp - việc làm và an toàn lao động</t>
  </si>
  <si>
    <t>TỔNG CHI NGÂN SÁCH ĐỊA PHƯƠNG</t>
  </si>
  <si>
    <t>Sự nghiệp giáo dục - đào tạo và dạy nghề</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</si>
  <si>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</si>
  <si>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</si>
  <si>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</si>
  <si>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</si>
  <si>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</si>
  <si>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</si>
  <si>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</si>
  <si>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</si>
  <si>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</si>
  <si>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</si>
  <si>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Tổng cộng</t>
  </si>
  <si>
    <t>Đảm bảo xã hội</t>
  </si>
  <si>
    <t>Phòng NN và PTNT</t>
  </si>
  <si>
    <t>CT theo QĐ 293, 275</t>
  </si>
  <si>
    <t>HTCP học tập</t>
  </si>
  <si>
    <t xml:space="preserve">Miễn giảm HP </t>
  </si>
  <si>
    <t>Khoán BV rừng khoanh nuôi tái sinh</t>
  </si>
  <si>
    <t>Trung tâm chính trị</t>
  </si>
  <si>
    <t>Trung tâm dịch vụ NN</t>
  </si>
  <si>
    <t>Trung tâm VHTTTH</t>
  </si>
  <si>
    <t xml:space="preserve">HT trẻ ăn trưa 3-5 tuổi </t>
  </si>
  <si>
    <t>Phòng Kinh tế Hạ tầng</t>
  </si>
  <si>
    <t>CT 135 vốn nước ngoài</t>
  </si>
  <si>
    <t>Phòng Giáo dục và ĐT</t>
  </si>
  <si>
    <t>Phòng KT Hạ tầng</t>
  </si>
  <si>
    <t>Trung tâm Văn hóa TTTH</t>
  </si>
  <si>
    <t>Chi đầu tư phát triển khác</t>
  </si>
  <si>
    <t>Dự án 1: Chương trình 30a</t>
  </si>
  <si>
    <t>công trình SN Kinh tế khác</t>
  </si>
  <si>
    <t>Công trình thủy lợi</t>
  </si>
  <si>
    <t xml:space="preserve">10% thu tiền SD đất, tiền thuê đất </t>
  </si>
  <si>
    <t>Đầu tư XDCB vốn trong nước</t>
  </si>
  <si>
    <t>Đầu tư từ nguồn thu tiền sử dụng đất</t>
  </si>
  <si>
    <t>NS địa phương</t>
  </si>
  <si>
    <t>NS cấp  huyện</t>
  </si>
  <si>
    <t>Đơn vị : đồng</t>
  </si>
  <si>
    <t>Chi đầu tư (không kể CTMT
QG)</t>
  </si>
  <si>
    <t>Chi thường xuyên (không kể CTMT
QG)</t>
  </si>
  <si>
    <t>Chi CT MT, nhiệm vụ khác</t>
  </si>
  <si>
    <t>Chi CTMT quốc gia</t>
  </si>
  <si>
    <t>Khắc phục hậu quả thiên tai năm 2020 (Nguồn dự phòng NSTW)</t>
  </si>
  <si>
    <t>1.1</t>
  </si>
  <si>
    <t>1.2</t>
  </si>
  <si>
    <t>Chi các chương trình mục tiêu, nhiệm vụ khác</t>
  </si>
  <si>
    <t>Quỹ cứu trợ</t>
  </si>
  <si>
    <t>HT kinh phí tổ chức nấu ăn</t>
  </si>
  <si>
    <t>Quỹ hoạt động Chữ thập đỏ</t>
  </si>
  <si>
    <t>Vốn SN</t>
  </si>
  <si>
    <t>CTMTQG giảm nghèo 2016-2020</t>
  </si>
  <si>
    <t>Vốn cân đối NSĐP</t>
  </si>
  <si>
    <t>Nguồn thu tiền sử dụng đất</t>
  </si>
  <si>
    <t>Ghi thu, ghi chi từ thu tiền cho thuê đất</t>
  </si>
  <si>
    <t>HT GVMN dạy lớp ghép, dạy tăng cường TV</t>
  </si>
  <si>
    <t>Tiền điện + SC, duy tu BD đường điện</t>
  </si>
  <si>
    <t>CTMTQG xây dựng NTM 2016-2020</t>
  </si>
  <si>
    <t>HT học sinh theo NĐ số 105/2020</t>
  </si>
  <si>
    <t>HT học sinh theo NĐ 81/2021</t>
  </si>
  <si>
    <t>CS trợ giúp các đối tượng BTXH theo NĐ 20/2021</t>
  </si>
  <si>
    <t>KT thị chính</t>
  </si>
  <si>
    <t>HT ngân hàng CS + Quỹ HT nông dân</t>
  </si>
  <si>
    <t xml:space="preserve"> CS phát triển cây Mắc ca theo HĐ liên kết SX (NST)</t>
  </si>
  <si>
    <t>Giao đất, giao rừng, cấp GCNQSD đất lâm nghiệp (NST)</t>
  </si>
  <si>
    <t>Dự án 1</t>
  </si>
  <si>
    <t>Dự án 3</t>
  </si>
  <si>
    <t>Dự án 4</t>
  </si>
  <si>
    <t>Dự án 5</t>
  </si>
  <si>
    <t>Dự án 6</t>
  </si>
  <si>
    <t>Dự án 8</t>
  </si>
  <si>
    <t>Dự án 9</t>
  </si>
  <si>
    <t>Dự án 2</t>
  </si>
  <si>
    <t>Dự án 10</t>
  </si>
  <si>
    <t>CTMTQG phát triển KT-XH vùng đồng bào dân tộc thiểu số và miền núi 2021-2025</t>
  </si>
  <si>
    <t>Dự án 7</t>
  </si>
  <si>
    <t>CTMTQG giảm nghèo 2021-2025</t>
  </si>
  <si>
    <t>CTMTQG xây dựng NTM 2021-2025</t>
  </si>
  <si>
    <t>Thành phần số 2</t>
  </si>
  <si>
    <t>Thành phần số 3</t>
  </si>
  <si>
    <t>Thành phần số 11</t>
  </si>
  <si>
    <t>Khắc phục HQTT</t>
  </si>
  <si>
    <t>CTMT phát triển lâm nghiệp BV</t>
  </si>
  <si>
    <t>Chi cân đối NSĐP</t>
  </si>
  <si>
    <t xml:space="preserve">Thành phần số 2 </t>
  </si>
  <si>
    <t xml:space="preserve">Tiêm, phun+ tập huấn thú y, BVTV </t>
  </si>
  <si>
    <t>Tiêm, phun+ tập huấn thú y, BVTV</t>
  </si>
  <si>
    <t>Trung tâm văn hóa TTTH</t>
  </si>
  <si>
    <t>Khắc phục HQTT (NST)</t>
  </si>
  <si>
    <t>Chi đầu tư từ các nguồn vốn khác</t>
  </si>
  <si>
    <t xml:space="preserve"> - Tiểu dự án 1: Hỗ trợ đầu tư cơ sở hạ tầng các huyện nghèo</t>
  </si>
  <si>
    <t xml:space="preserve"> +  Hỗ trợ đầu tư cơ sở hạ tầng các huyện nghèo (nhóm 2- theo Quyết định 293, Quyết định 275)</t>
  </si>
  <si>
    <t>Dự án 1: Giải quyết tình trạng thiếu đất ở, nhà ở, đất sản xuất và nước sinh hoạt</t>
  </si>
  <si>
    <t xml:space="preserve"> - Hỗ trợ chuyển đổi nghề </t>
  </si>
  <si>
    <t xml:space="preserve"> + Sự nghiệp giáo dục, đào tạo và dạy nghề</t>
  </si>
  <si>
    <t xml:space="preserve"> + Sự nghiệp kinh tế</t>
  </si>
  <si>
    <t xml:space="preserve"> - Hỗ trợ nước sinh hoạt phân tán</t>
  </si>
  <si>
    <t xml:space="preserve"> + Đảm bảo xã hội</t>
  </si>
  <si>
    <t>Dự án 3: Phát triển sản xuất nông, lâm nghiệp bền vững, phát huy tiềm năng, thế mạnh của các vùng miền để sản xuất hàng hóa theo chuỗi giá trị</t>
  </si>
  <si>
    <t xml:space="preserve"> - Tiểu dự án 1: Phát triển kinh tế nông, lâm nghiệp bền vững gắn với bảo vệ rừng và nâng cao thu nhập cho người dân (sự nghiệp kinh tế).</t>
  </si>
  <si>
    <t xml:space="preserve"> - Tiểu dự án 2: Hỗ trợ phát triển sản xuất theo chuỗi giá trị, vùng trồng dược liệu quý, thúc đẩy khởi sự kinh doanh, khởi nghiệp và thu hút đầu tư vùng đồng bào DTTS&amp;MN </t>
  </si>
  <si>
    <t xml:space="preserve"> + Sự nghiệp y tế</t>
  </si>
  <si>
    <t>Dự án 4: Đầu tư cơ sở hạ tầng thiết yếu, phục vụ sản xuất, đời sống trong vùng đồng bào DTTS&amp;MN và các đơn vị sự nghiệp công nghiệp của lĩnh vực</t>
  </si>
  <si>
    <t xml:space="preserve"> - Tiểu dự án 1: Đầu tư CSHT thiết yếu, phục vụ sản xuất, đời sống trong vùng đồng bào DTTS&amp;MN (sự nghiệp kinh tế)</t>
  </si>
  <si>
    <t>Dự án 5: Phát triển giáo dục nâng cao chất lượng nguồn nhân lực</t>
  </si>
  <si>
    <t xml:space="preserve"> - Tiểu dự án 1: Đổi mới hoạt động, củng cố phát triển các trường phổ thông dân tộc nội trú, trường phổ thông có học sinh bán trú và xóa mù cho người dân vùng đồng bào DTTS (sự nghiệp giáo dục, đào tạo và dạy nghề).</t>
  </si>
  <si>
    <t xml:space="preserve"> - Tiểu dự án 2: Bồi dưỡng kiến thức dân tộc, đào tạo dự bị đại học, đại học và sau đại học đáp ứng nhu cầu nhân lực cho vùng đồng bào DTTS&amp;MN (sự nghiệp giáo dục, đào tạo và dạy nghề)</t>
  </si>
  <si>
    <t xml:space="preserve"> - Tiểu dự án 3: Dự án phát triển giáo dục nghề nghiệp và giải quyết việc làm cho người lao động vùng DTTS&amp;MN (sự nghiệp giáo dục, đào tạo và dạy nghề)</t>
  </si>
  <si>
    <t xml:space="preserve"> - Tiểu dự án 4: Đào tạo nâng cao năng lực cho cộng đồng và cán bộ triển khai Chương trình ở các cấp (sự nghiệp giáo dục, đào tạo và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</si>
  <si>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</si>
  <si>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 (sự nghiệp y tế, dân số và gia đình)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</si>
  <si>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</si>
  <si>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</si>
  <si>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</si>
  <si>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Sự nghiệp y tế, dân số và gia đình</t>
  </si>
  <si>
    <t xml:space="preserve"> + Sự nghiệp văn hóa thông tin</t>
  </si>
  <si>
    <t xml:space="preserve"> + Sự nghiệp kinh tế.</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</si>
  <si>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</si>
  <si>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DTTS&amp;MN. Kiểm tra, giám sát đánh giá việc tổ chức thực hiện Chương trình</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</si>
  <si>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</si>
  <si>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 xml:space="preserve"> - Tiểu dự án 3: Kiểm tra, giám sát, đánh giá, đào tạo, tập huấn tổ chức thực hiện Chương trình (sự nghiệp kinh tế)</t>
  </si>
  <si>
    <t>Dự án 1: Hỗ trợ đầu tư phát triển hạ tầng kinh tế - xã hội các huyện nghèo</t>
  </si>
  <si>
    <t xml:space="preserve"> - Tiểu dự án 1: Hỗ trợ đầu tư phát triển hạ tầng kinh tế - xã hội các huyện nghèo (sự nghiệp kinh tế)</t>
  </si>
  <si>
    <t xml:space="preserve"> - 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</si>
  <si>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</si>
  <si>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</si>
  <si>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 xml:space="preserve"> - Tiểu dự án 1: Hỗ trợ phát triển sản xuất trong lĩnh vực nông nghiệp (Sự nghiệp kinh tế)</t>
  </si>
  <si>
    <t xml:space="preserve"> - Tiểu dự án 2: Cải thiện dinh dưỡng (Sự nghiệp y tế dân số và gia đình).</t>
  </si>
  <si>
    <t>Dự án 4: Phát triển giáo dục nghề nghiệp, việc làm bền vững</t>
  </si>
  <si>
    <t xml:space="preserve"> - Tiểu dự án 1: Phát triển giáo dục nghề nghiệp vùng nghèo, vùng khó khăn (sự nghiệp giáo dục)</t>
  </si>
  <si>
    <t xml:space="preserve">      +) Hỗ trợ cơ quan quản lý và các cơ sở giáo dục nghề nghiệp công lập</t>
  </si>
  <si>
    <t xml:space="preserve">      +) Hỗ trợ địa phương đào tạo nghề cho người lao động</t>
  </si>
  <si>
    <t xml:space="preserve"> - Tiểu dự án 2: Hỗ trợ người lao động đi làm việc ở nước ngoài theo hợp đồng (sự nghiệp kinh tế)</t>
  </si>
  <si>
    <t xml:space="preserve"> - 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</si>
  <si>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</si>
  <si>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</si>
  <si>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 xml:space="preserve"> - Tiểu dự án 1: Giảm nghèo về thông tin (sự nghiệp văn hóa thông tỉn)</t>
  </si>
  <si>
    <t xml:space="preserve"> - Tiểu dự án 2: Truyền thông về giảm nghèo đa chiều (sự nghiệp văn hóa, thông tin)</t>
  </si>
  <si>
    <t>Dự án 7: Nâng cao năng lực và giám sát, đánh giá Chương trình</t>
  </si>
  <si>
    <t xml:space="preserve"> - Tiểu dự án 1: Nâng cao năng lực thực hiện Chương trình (sự nghiệp giáo dục, đào tạo và dạy nghề)</t>
  </si>
  <si>
    <t xml:space="preserve"> - Tiểu dự án 2: Giám sát, đánh giá (Sự nghiệp giáo dục, đào tạo và dạy nghề)</t>
  </si>
  <si>
    <t xml:space="preserve"> * Nội dung thành phần số 2</t>
  </si>
  <si>
    <t xml:space="preserve"> * Nội dung thành phần số 3</t>
  </si>
  <si>
    <t xml:space="preserve"> - Nội dung 02: Xây dựng và phát triển hiệu quả các vùng nguyên liệu tập trung, chuyển đổi cơ cấu sản xuất, góp phần thúc đẩy chuyển đổi số trong nông nghiệp</t>
  </si>
  <si>
    <t xml:space="preserve"> - Nội dung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</si>
  <si>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05: Nâng cao hiệu quả hoạt động của các hình thức tổ chức sản xuất (Hỗ trợ bồi dưỡng nguồn nhân lực phát triển HTX giai đoạn 2021-2025)</t>
  </si>
  <si>
    <t xml:space="preserve"> - Nội dung 06: Nâng cao hiệu quả hoạt động của các hệ thống kết nối, xúc tiến tiêu thụ nông sản</t>
  </si>
  <si>
    <t xml:space="preserve"> - Nội dung 08: Thực hiện Chương trình phát triển du lịch nông thôn trong xây dựng nông thôn mới</t>
  </si>
  <si>
    <t xml:space="preserve"> * Nội dung thành phần số 6</t>
  </si>
  <si>
    <t xml:space="preserve"> - Nội dung 01: Nâng cao hiệu quả hoạt động của hệ thống thiết chế văn hóa, thể thao cơ sở; tăng cường nâng cao chất lượng hoạt động văn hóa, thể thao nông thôn</t>
  </si>
  <si>
    <t xml:space="preserve"> * Nội dung thành phần số 7</t>
  </si>
  <si>
    <t xml:space="preserve"> - Nội dung 05: Giữ gìn và khôi phục cảnh quan truyền thống của nông thôn Việt Nam;tập trung phát triển các mô hình thôn, xóm sáng, xanh, sạch, đẹp, an toàn; khu dân cư kiểu mẫu</t>
  </si>
  <si>
    <t xml:space="preserve"> * Nội dung thành phần số 8</t>
  </si>
  <si>
    <t xml:space="preserve"> - Nội dung 01: Triển khai đề án về đào tạo, bồi dưỡng kiến thức, năng lực quản lý hành chính, quản lý kinh tế - xã hội chuyên sâu, chuyển đổi tư duy về phát triển kinh tế nông thôn cho cán bộ, công chức xã theo quy định, đáp ứng yêu cầu xây dựng NTM</t>
  </si>
  <si>
    <t xml:space="preserve"> - Nội dung 03: Triển khai hiệu quả Chương trình chuyển đổi số trong xây dựng NTM, hướng tới NTM thông minh giai đoạn 2021 - 2025</t>
  </si>
  <si>
    <t xml:space="preserve"> - Nội dung 04: Tăng cường hiệu quả công tác phổ biến, giáo dục pháp luật, hòa giải ở cơ sở, giải quyết hòa giải, mâu thuẫn ở khu vực nông thôn</t>
  </si>
  <si>
    <t xml:space="preserve"> - Nội dung 05: Nâng cao nhận thức, thông tin về trợ giúp pháp lý; tăng cường khả năng thụ hưởng dịch vụ trợ giúp pháp lý</t>
  </si>
  <si>
    <t xml:space="preserve"> - 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</si>
  <si>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 xml:space="preserve"> * Nội dung thành phần số 9</t>
  </si>
  <si>
    <t xml:space="preserve"> - Nội dung 01: nâng cao hiệu quả thực hiện công tác giám sát và phản biện xã hội trong xây dựng NTM; nâng cao hiệu quả việc lấy ý kiến sự hài lòng của người dân về kết quả xây dựng NTM</t>
  </si>
  <si>
    <t xml:space="preserve"> - Nội dung 02: Triển khai hiệu quả phong trào “Nông dân thi đua sản xuất kinh doanh giỏi, đoàn kết giúp nhau làm giàu và giảm nghèo bền vững”; xây dựng các Chi hội nông dân nghề nghiệp, Tổ hội nông dân nghề nghiệp </t>
  </si>
  <si>
    <t xml:space="preserve"> - Nội dung 03: Triển khai hiệu quả Đề án “Hỗ trợ phụ nữ khởi nghiệp giai đoạn 2017-2025”</t>
  </si>
  <si>
    <t xml:space="preserve"> - Nội dung 04: Thúc đẩy chương trình khởi nghiệp, thanh niên làm kinh tế; triển khai hiệu quả Chương trình trí thức trẻ tình nguyện tham gia xây dựng NTM</t>
  </si>
  <si>
    <t xml:space="preserve"> - Nội dung 05: Vun đắp, gìn giữ giá trị tốt đẹp và phát triển hệ giá trị gia đình Việt Nam; thực hiện Cuộc vận động “Xây dựng gia đình 5 không, 3 sạch”</t>
  </si>
  <si>
    <t xml:space="preserve"> * Nội dung thành phần số 10</t>
  </si>
  <si>
    <t xml:space="preserve"> - Nội dung 01: Tăng cường đảm bảo an ninh và trật tự xã hội nông thôn</t>
  </si>
  <si>
    <t xml:space="preserve"> * Nội dung thành phần số 11</t>
  </si>
  <si>
    <t xml:space="preserve"> - Nội dung 01: Nâng cao chất lượng và hiệu quả công tác kiểm tra, giám sát, đánh giá kết quả thực hiện Chương trình</t>
  </si>
  <si>
    <t>Chi các CTMTQG giai đoạn 2016-2020</t>
  </si>
  <si>
    <t>Chi đầu tư</t>
  </si>
  <si>
    <t>Chi sự nghiệp</t>
  </si>
  <si>
    <t xml:space="preserve">Vốn đầu tư </t>
  </si>
  <si>
    <t>Chi các CTMTQG giai đoạn 2021-2025</t>
  </si>
  <si>
    <t>Chương trình MTQG phát triển KT-XH vùng đồng bào dân tộc thiểu số và miền núi</t>
  </si>
  <si>
    <t>Chương trình MTQG giảm nghèo bền vững</t>
  </si>
  <si>
    <t>Chương trình MTQG xây dựng NTM</t>
  </si>
  <si>
    <r>
      <t xml:space="preserve"> - </t>
    </r>
    <r>
      <rPr>
        <sz val="11"/>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</si>
  <si>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Chương trình MTQG XD nông thôn mới</t>
  </si>
  <si>
    <t>Chi khác ngân sách (HT các đơn vị ngoài NS)</t>
  </si>
  <si>
    <t>Chi khác ngân sách (Hỗ trợ các đơn vị ngoài NS)</t>
  </si>
  <si>
    <t>Sự nghiệp y tế (Chăm sóc bảo vệ sức khỏe CBCS)</t>
  </si>
  <si>
    <t xml:space="preserve"> Trong đó: Vốn trong nước</t>
  </si>
  <si>
    <t>Trong đó: Vốn trong nước</t>
  </si>
  <si>
    <t xml:space="preserve"> - Tiểu dự án 2: Ứng dụng công nghệ thông tin hỗ trợ phát triển kinh tế - xã hội và đảm bảo an ninh trật tự vùng đồng bào dân tộc thiểu số và miền núi (sự nghiệp văn hóa thông tin)</t>
  </si>
  <si>
    <t>Kế hoạch năm 2023</t>
  </si>
  <si>
    <t>Thực hiện năm 2023</t>
  </si>
  <si>
    <t>QUYẾT TOÁN CHI NGÂN SÁCH CẤP HUYỆN CHO TỪNG CƠ QUAN, TỔ CHỨC THEO LĨNH VỰC NĂM 2024</t>
  </si>
  <si>
    <t>Hội Cựu chiến binh</t>
  </si>
  <si>
    <t>Mặt trận Tổ quốc</t>
  </si>
  <si>
    <t>Huyện đoàn</t>
  </si>
  <si>
    <t>Hội Nông dân</t>
  </si>
  <si>
    <t>Hội Phụ nữ</t>
  </si>
  <si>
    <t xml:space="preserve"> Quy hoạch SDĐ gđ 2021-2030 và kế hoạch sử dụng đất hàng năm</t>
  </si>
  <si>
    <t>Đảng</t>
  </si>
  <si>
    <t>QLNN</t>
  </si>
  <si>
    <t>Đoàn thể</t>
  </si>
  <si>
    <t>Công trình SNGD</t>
  </si>
  <si>
    <t>TDA1</t>
  </si>
  <si>
    <t>TDA2</t>
  </si>
  <si>
    <t>NSH phân tán</t>
  </si>
  <si>
    <t>TDA3</t>
  </si>
  <si>
    <t>Thành phần số 1</t>
  </si>
  <si>
    <t>Nội dung 01</t>
  </si>
  <si>
    <t>Nội dung 04</t>
  </si>
  <si>
    <t>Nội dung 08</t>
  </si>
  <si>
    <t>Thành phần số 7</t>
  </si>
  <si>
    <t>Nội dung 05</t>
  </si>
  <si>
    <t>CT theo QĐ 293, 275, 30a</t>
  </si>
  <si>
    <t>Tăng thu, kết dư, tiết kiệm chi</t>
  </si>
  <si>
    <t>CP lâm sản của Hạt kiểm lâm + KP tham gia chữa cháy rừng của phòng NN</t>
  </si>
  <si>
    <t>Ban QLDA và PTQĐ</t>
  </si>
  <si>
    <t xml:space="preserve"> - Chi đầu tư phát triển 
(Chi GPMB từ tiền thuê đất)</t>
  </si>
  <si>
    <t>Hỗ trợ các đơn vị ngoài NS</t>
  </si>
  <si>
    <t>Cấp lệnh chi từ NS huyện - TLP</t>
  </si>
  <si>
    <t>Thực chi</t>
  </si>
  <si>
    <t>Dư dự toán</t>
  </si>
  <si>
    <t>Đối ứng vốn SN CTMTQG nông thôn mới</t>
  </si>
  <si>
    <t>Đối ứng vốn SN CTMTQG phát triển KT-XH</t>
  </si>
  <si>
    <t>Chi nộp NS cấp trên - giảm trợ cấp</t>
  </si>
  <si>
    <t>Các khoản tiết kiệm chi</t>
  </si>
  <si>
    <t>Chi nộp NS cấp trên</t>
  </si>
  <si>
    <t>Cộng quyết toán tổng SN - ko có nộp trả</t>
  </si>
  <si>
    <t xml:space="preserve">           quyết toán chi tiết - ko có nộp trả</t>
  </si>
  <si>
    <t>Tổng nguồn đã trừ BS cấp dưới</t>
  </si>
  <si>
    <t>KT</t>
  </si>
  <si>
    <t>GD</t>
  </si>
  <si>
    <t>ĐT</t>
  </si>
  <si>
    <t>VH</t>
  </si>
  <si>
    <t>ĐBXH</t>
  </si>
  <si>
    <t>YT</t>
  </si>
  <si>
    <t>Cộng chuyển nguồn tổng SN</t>
  </si>
  <si>
    <t xml:space="preserve">           chuyển nguồn đơn vị</t>
  </si>
  <si>
    <t xml:space="preserve">           chuyển nguồn ở ngân sách</t>
  </si>
  <si>
    <t xml:space="preserve">           quyết toán lĩnh vực chi</t>
  </si>
  <si>
    <t>Chi TX chưa PB (tăng thu, tiết kiệm chi, kết dư)</t>
  </si>
  <si>
    <t>Đối ứng vốn SN CTMTQG giảm nghèo bền vững</t>
  </si>
  <si>
    <t>Cộng quyết toán lĩnh vực chi để khớp B3-01</t>
  </si>
  <si>
    <t>xx</t>
  </si>
  <si>
    <t>Cộng kết dư</t>
  </si>
  <si>
    <t>Chi đầu tư từ nguồn xổ số kiến thiết</t>
  </si>
  <si>
    <t>Công trình SN Kinh tế khác</t>
  </si>
  <si>
    <t>(Kèm theo Báo cáo số         /BC-UBND ngày        /    /2025 của UBND huyện Tuần Giáo)</t>
  </si>
  <si>
    <t>Dư nguồn đến ngày 31/12/2024</t>
  </si>
  <si>
    <t>Kế hoạch năm 2025</t>
  </si>
  <si>
    <t>Thực hiện năm 2025</t>
  </si>
  <si>
    <t>Dư nguồn đến ngày 15/6/2025</t>
  </si>
  <si>
    <t>Ghi chú</t>
  </si>
  <si>
    <t>Trung tâm hội nghị chưa được bàn giao</t>
  </si>
  <si>
    <t>(Kèm theo Báo cáo số         /BC-UBND ngày     / 6 /2025 của UBND huyện Tuần Giáo)</t>
  </si>
  <si>
    <t>Bàn giao toàn bộ kinh phí năm 2025 về Quỹ hỗ trợ nông dân tỉnh</t>
  </si>
  <si>
    <t>QUYẾT TOÁN CÂN ĐỐI NGUỒN THU, CHI NGÂN SÁCH CẤP HUYỆN</t>
  </si>
  <si>
    <t>NĂM 2025 (ĐẾN NGÀY 15/6/2025)</t>
  </si>
  <si>
    <t>QUYẾT TOÁN CHI NGÂN SÁCH CẤP HUYỆN THEO CƠ CẤU CHI NĂM 2025 (ĐẾN NGÀY 15/6/2025)</t>
  </si>
  <si>
    <t>QUYẾT TOÁN CHI NGÂN SÁCH CẤP HUYỆN CHO TỪNG CƠ QUAN, TỔ CHỨC THEO LĨNH VỰC NĂM 2025 (ĐẾN NGÀY 15/6/2025)</t>
  </si>
  <si>
    <t>TỔNG HỢP CÁC QUỸ TÀI CHÍNH NHÀ NƯỚC NGOÀI NGÂN SÁCH DO ĐỊA PHƯƠNG QUẢN LÝ NĂM 2025 (ĐẾN NGÀY 15/6/2025)</t>
  </si>
  <si>
    <t>TỔNG HỢP THU DỊCH VỤ CỦA ĐƠN VỊ SỰ NGHIỆP CÔNG NĂM 2025 (ĐẾN NGÀY 15/6/2025)</t>
  </si>
  <si>
    <t>Hợp đồng mở lớp với trường Cao đẳng nghề chưa thanh lý do đó chưa có thu</t>
  </si>
  <si>
    <t>CTMT phát triển lâm nghiệp bền vững</t>
  </si>
  <si>
    <t>Kinh phí thực hiện nhiệm vụ đảm bảo trật tự an toàn giao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</si>
</sst>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quot;&quot;;_(@_)"/>
    <numFmt numFmtId="165" formatCode="###,###,###"/>
    <numFmt numFmtId="166" formatCode="&quot;$&quot;#,##0;\-&quot;$&quot;#,##0"/>
    <numFmt numFmtId="167" formatCode="_(* #,##0_);_(* \(#,##0\);_(* &quot;-&quot;??_);_(@_)"/>
    <numFmt numFmtId="168" formatCode="0.0%"/>
  </numFmts>
  <fonts count="51">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sz val="10"/>
      <name val="Arial"/>
      <family val="2"/>
    </font>
    <font>
      <sz val="10"/>
      <name val=".VnTime"/>
      <family val="2"/>
    </font>
    <font>
      <b/>
      <sz val="20"/>
      <name val="Times New Roman"/>
      <family val="1"/>
    </font>
    <font>
      <i/>
      <sz val="16"/>
      <name val="Times New Roman"/>
      <family val="1"/>
    </font>
    <font>
      <i/>
      <sz val="13"/>
      <name val="Times New Roman"/>
      <family val="1"/>
    </font>
    <font>
      <b/>
      <i/>
      <sz val="13"/>
      <name val="Times New Roman"/>
      <family val="1"/>
    </font>
    <font>
      <b/>
      <sz val="11"/>
      <name val="Times New Roman h"/>
    </font>
    <font>
      <b/>
      <sz val="9"/>
      <color indexed="81"/>
      <name val="Tahoma"/>
      <family val="2"/>
    </font>
    <font>
      <sz val="11"/>
      <color theme="1"/>
      <name val="Calibri"/>
      <family val="2"/>
      <scheme val="minor"/>
    </font>
    <font>
      <sz val="12"/>
      <color theme="1"/>
      <name val="Times New Roman"/>
      <family val="2"/>
    </font>
    <font>
      <sz val="11"/>
      <color theme="1"/>
      <name val="Calibri"/>
      <family val="2"/>
      <charset val="163"/>
      <scheme val="minor"/>
    </font>
    <font>
      <sz val="10"/>
      <color rgb="FFFF0000"/>
      <name val="Times New Roman"/>
      <family val="1"/>
    </font>
    <font>
      <b/>
      <sz val="10"/>
      <color rgb="FFFF0000"/>
      <name val="Times New Roman"/>
      <family val="1"/>
    </font>
    <font>
      <sz val="8"/>
      <color rgb="FFFF0000"/>
      <name val="Times New Roman"/>
      <family val="1"/>
    </font>
    <font>
      <sz val="11"/>
      <color indexed="8"/>
      <name val="Calibri"/>
      <family val="2"/>
    </font>
    <font>
      <b/>
      <sz val="12"/>
      <color theme="1"/>
      <name val="Times New Roman"/>
      <family val="1"/>
    </font>
    <font>
      <sz val="12"/>
      <color theme="1"/>
      <name val="Times New Roman"/>
      <family val="1"/>
    </font>
    <font>
      <sz val="11"/>
      <color theme="1"/>
      <name val="Times New Roman"/>
      <family val="1"/>
    </font>
    <font>
      <b/>
      <sz val="14"/>
      <color theme="1"/>
      <name val="Times New Roman"/>
      <family val="1"/>
    </font>
    <font>
      <sz val="16"/>
      <color theme="1"/>
      <name val="Times New Roman"/>
      <family val="1"/>
    </font>
    <font>
      <i/>
      <sz val="12"/>
      <color theme="1"/>
      <name val="Times New Roman"/>
      <family val="1"/>
    </font>
    <font>
      <i/>
      <sz val="14"/>
      <color theme="1"/>
      <name val="Times New Roman"/>
      <family val="1"/>
    </font>
    <font>
      <sz val="14"/>
      <color theme="1"/>
      <name val="Times New Roman"/>
      <family val="1"/>
    </font>
    <font>
      <b/>
      <sz val="11"/>
      <color theme="1"/>
      <name val="Times New Roman"/>
      <family val="1"/>
    </font>
    <font>
      <b/>
      <sz val="11"/>
      <color theme="1"/>
      <name val="Times New Romanh"/>
    </font>
    <font>
      <b/>
      <u/>
      <sz val="11"/>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8">
    <xf numFmtId="0" fontId="0"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6" fontId="14" fillId="0" borderId="0" applyProtection="0"/>
    <xf numFmtId="43" fontId="23" fillId="0" borderId="0" applyFont="0" applyFill="0" applyBorder="0" applyAlignment="0" applyProtection="0"/>
    <xf numFmtId="164" fontId="12" fillId="0" borderId="0" applyFont="0" applyFill="0" applyBorder="0" applyAlignment="0" applyProtection="0"/>
    <xf numFmtId="0" fontId="13" fillId="0" borderId="0"/>
    <xf numFmtId="0" fontId="23" fillId="0" borderId="0"/>
    <xf numFmtId="0" fontId="33" fillId="0" borderId="0"/>
    <xf numFmtId="0" fontId="14" fillId="0" borderId="0"/>
    <xf numFmtId="0" fontId="1" fillId="0" borderId="0"/>
    <xf numFmtId="0" fontId="34" fillId="0" borderId="0"/>
    <xf numFmtId="0" fontId="13" fillId="0" borderId="0" applyProtection="0"/>
    <xf numFmtId="0" fontId="10" fillId="0" borderId="0"/>
    <xf numFmtId="0" fontId="35" fillId="0" borderId="0"/>
    <xf numFmtId="9" fontId="1" fillId="0" borderId="0" applyFont="0" applyFill="0" applyBorder="0" applyAlignment="0" applyProtection="0"/>
    <xf numFmtId="43" fontId="39" fillId="0" borderId="0" applyFont="0" applyFill="0" applyBorder="0" applyAlignment="0" applyProtection="0"/>
  </cellStyleXfs>
  <cellXfs count="465">
    <xf numFmtId="0" fontId="0" fillId="0" borderId="0" xfId="0"/>
    <xf numFmtId="0" fontId="3" fillId="0" borderId="0" xfId="0" applyFont="1" applyAlignment="1">
      <alignment horizontal="centerContinuous"/>
    </xf>
    <xf numFmtId="0" fontId="3" fillId="0" borderId="0" xfId="0" applyFont="1"/>
    <xf numFmtId="0" fontId="16" fillId="0" borderId="2" xfId="0" applyFont="1" applyBorder="1" applyAlignment="1">
      <alignment horizontal="center" vertical="center"/>
    </xf>
    <xf numFmtId="0" fontId="16" fillId="0" borderId="0" xfId="0" applyFont="1" applyAlignment="1">
      <alignment vertical="center"/>
    </xf>
    <xf numFmtId="0" fontId="2" fillId="0" borderId="0" xfId="14" applyFont="1" applyAlignment="1">
      <alignment vertical="center"/>
    </xf>
    <xf numFmtId="0" fontId="20" fillId="0" borderId="0" xfId="14" applyFont="1" applyAlignment="1">
      <alignment vertical="center"/>
    </xf>
    <xf numFmtId="0" fontId="3" fillId="0" borderId="0" xfId="14" applyFont="1" applyAlignment="1">
      <alignment vertical="center"/>
    </xf>
    <xf numFmtId="0" fontId="4" fillId="0" borderId="0" xfId="14" applyFont="1" applyAlignment="1">
      <alignment horizontal="right" vertical="center"/>
    </xf>
    <xf numFmtId="165" fontId="5" fillId="0" borderId="4" xfId="14" applyNumberFormat="1" applyFont="1" applyBorder="1" applyAlignment="1">
      <alignment horizontal="right" vertical="center"/>
    </xf>
    <xf numFmtId="165" fontId="4" fillId="0" borderId="5" xfId="14" applyNumberFormat="1" applyFont="1" applyBorder="1" applyAlignment="1">
      <alignment horizontal="center" vertical="center" wrapText="1"/>
    </xf>
    <xf numFmtId="165" fontId="4" fillId="0" borderId="6" xfId="14" applyNumberFormat="1" applyFont="1" applyBorder="1" applyAlignment="1">
      <alignment horizontal="center" vertical="center" wrapText="1"/>
    </xf>
    <xf numFmtId="165" fontId="4" fillId="0" borderId="7" xfId="14" applyNumberFormat="1" applyFont="1" applyBorder="1" applyAlignment="1">
      <alignment horizontal="center" vertical="center" wrapText="1"/>
    </xf>
    <xf numFmtId="0" fontId="4" fillId="0" borderId="8" xfId="14" applyFont="1" applyBorder="1" applyAlignment="1">
      <alignment horizontal="center" vertical="center" wrapText="1"/>
    </xf>
    <xf numFmtId="165" fontId="21" fillId="0" borderId="9" xfId="14" applyNumberFormat="1" applyFont="1" applyBorder="1" applyAlignment="1">
      <alignment horizontal="center" vertical="center" wrapText="1"/>
    </xf>
    <xf numFmtId="165" fontId="21" fillId="0" borderId="10" xfId="14" applyNumberFormat="1" applyFont="1" applyBorder="1" applyAlignment="1">
      <alignment vertical="center" wrapText="1"/>
    </xf>
    <xf numFmtId="0" fontId="21" fillId="0" borderId="11" xfId="14" applyFont="1" applyBorder="1" applyAlignment="1">
      <alignment vertical="center" wrapText="1"/>
    </xf>
    <xf numFmtId="165" fontId="21" fillId="0" borderId="12" xfId="14" applyNumberFormat="1" applyFont="1" applyBorder="1" applyAlignment="1">
      <alignment horizontal="center" vertical="center" wrapText="1"/>
    </xf>
    <xf numFmtId="165" fontId="21" fillId="0" borderId="13" xfId="14" applyNumberFormat="1" applyFont="1" applyBorder="1" applyAlignment="1">
      <alignment vertical="center" wrapText="1"/>
    </xf>
    <xf numFmtId="0" fontId="21" fillId="0" borderId="14" xfId="14" applyFont="1" applyBorder="1" applyAlignment="1">
      <alignment vertical="center" wrapText="1"/>
    </xf>
    <xf numFmtId="165" fontId="9" fillId="0" borderId="15" xfId="14" applyNumberFormat="1" applyFont="1" applyBorder="1" applyAlignment="1">
      <alignment horizontal="center" vertical="center" wrapText="1"/>
    </xf>
    <xf numFmtId="165" fontId="9" fillId="0" borderId="2" xfId="14" applyNumberFormat="1" applyFont="1" applyBorder="1" applyAlignment="1">
      <alignment horizontal="center" vertical="center" wrapText="1"/>
    </xf>
    <xf numFmtId="165" fontId="9" fillId="0" borderId="16" xfId="14" applyNumberFormat="1" applyFont="1" applyBorder="1" applyAlignment="1">
      <alignment horizontal="center" vertical="center" wrapText="1"/>
    </xf>
    <xf numFmtId="165" fontId="2" fillId="0" borderId="17" xfId="14" applyNumberFormat="1" applyFont="1" applyBorder="1" applyAlignment="1">
      <alignment horizontal="center" vertical="center"/>
    </xf>
    <xf numFmtId="165" fontId="4" fillId="0" borderId="18" xfId="14" applyNumberFormat="1" applyFont="1" applyBorder="1" applyAlignment="1">
      <alignment horizontal="left" vertical="center"/>
    </xf>
    <xf numFmtId="165" fontId="22" fillId="0" borderId="18" xfId="14" applyNumberFormat="1" applyFont="1" applyBorder="1" applyAlignment="1">
      <alignment horizontal="center" vertical="center"/>
    </xf>
    <xf numFmtId="0" fontId="3" fillId="0" borderId="19" xfId="14" applyFont="1" applyBorder="1" applyAlignment="1">
      <alignment vertical="center"/>
    </xf>
    <xf numFmtId="165" fontId="11" fillId="0" borderId="20" xfId="14" applyNumberFormat="1" applyFont="1" applyBorder="1" applyAlignment="1">
      <alignment horizontal="center" vertical="center"/>
    </xf>
    <xf numFmtId="165" fontId="5" fillId="0" borderId="3" xfId="14" applyNumberFormat="1" applyFont="1" applyBorder="1" applyAlignment="1">
      <alignment horizontal="left" vertical="center"/>
    </xf>
    <xf numFmtId="165" fontId="5" fillId="0" borderId="3" xfId="14" quotePrefix="1" applyNumberFormat="1" applyFont="1" applyBorder="1" applyAlignment="1">
      <alignment horizontal="left" vertical="center"/>
    </xf>
    <xf numFmtId="165" fontId="2" fillId="0" borderId="20" xfId="14" applyNumberFormat="1" applyFont="1" applyBorder="1" applyAlignment="1">
      <alignment horizontal="center" vertical="center"/>
    </xf>
    <xf numFmtId="165" fontId="4" fillId="0" borderId="3" xfId="14" applyNumberFormat="1" applyFont="1" applyBorder="1" applyAlignment="1">
      <alignment horizontal="left" vertical="center"/>
    </xf>
    <xf numFmtId="165" fontId="3" fillId="0" borderId="22" xfId="14" applyNumberFormat="1" applyFont="1" applyBorder="1" applyAlignment="1">
      <alignment horizontal="justify" vertical="center"/>
    </xf>
    <xf numFmtId="165" fontId="6" fillId="0" borderId="23" xfId="14" applyNumberFormat="1" applyFont="1" applyBorder="1" applyAlignment="1">
      <alignment horizontal="justify" vertical="center"/>
    </xf>
    <xf numFmtId="0" fontId="16" fillId="0" borderId="0" xfId="0" applyFont="1"/>
    <xf numFmtId="0" fontId="9" fillId="0" borderId="0" xfId="0" applyFont="1"/>
    <xf numFmtId="0" fontId="24" fillId="0" borderId="0" xfId="0" applyFont="1" applyAlignment="1">
      <alignment horizontal="center"/>
    </xf>
    <xf numFmtId="3" fontId="20" fillId="0" borderId="0" xfId="8" applyNumberFormat="1" applyFont="1"/>
    <xf numFmtId="0" fontId="17" fillId="0" borderId="0" xfId="0" applyFont="1" applyAlignment="1">
      <alignment horizontal="right"/>
    </xf>
    <xf numFmtId="167" fontId="16" fillId="0" borderId="0" xfId="1" applyNumberFormat="1" applyFont="1" applyFill="1"/>
    <xf numFmtId="3" fontId="21" fillId="0" borderId="2" xfId="8" applyNumberFormat="1" applyFont="1" applyBorder="1" applyAlignment="1">
      <alignment horizontal="center" vertical="center" wrapText="1"/>
    </xf>
    <xf numFmtId="3" fontId="20" fillId="0" borderId="0" xfId="8" applyNumberFormat="1" applyFont="1" applyAlignment="1">
      <alignment vertical="center"/>
    </xf>
    <xf numFmtId="3" fontId="24" fillId="0" borderId="27" xfId="8" applyNumberFormat="1" applyFont="1" applyBorder="1" applyAlignment="1">
      <alignment horizontal="center" vertical="center"/>
    </xf>
    <xf numFmtId="3" fontId="24" fillId="0" borderId="27" xfId="8" applyNumberFormat="1" applyFont="1" applyBorder="1" applyAlignment="1">
      <alignment horizontal="right" vertical="center"/>
    </xf>
    <xf numFmtId="3" fontId="24" fillId="0" borderId="0" xfId="8" applyNumberFormat="1" applyFont="1" applyAlignment="1">
      <alignment vertical="center"/>
    </xf>
    <xf numFmtId="3" fontId="20" fillId="0" borderId="0" xfId="8" applyNumberFormat="1" applyFont="1" applyAlignment="1">
      <alignment horizontal="center" vertical="center"/>
    </xf>
    <xf numFmtId="3" fontId="20" fillId="0" borderId="0" xfId="8" applyNumberFormat="1" applyFont="1" applyAlignment="1">
      <alignment vertical="center" wrapText="1"/>
    </xf>
    <xf numFmtId="0" fontId="2" fillId="0" borderId="0" xfId="0" applyFont="1" applyAlignment="1">
      <alignment horizontal="center"/>
    </xf>
    <xf numFmtId="167" fontId="9" fillId="0" borderId="0" xfId="1" applyNumberFormat="1" applyFont="1" applyFill="1"/>
    <xf numFmtId="0" fontId="9" fillId="0" borderId="0" xfId="0" applyFont="1" applyAlignment="1">
      <alignment horizontal="center" vertical="center"/>
    </xf>
    <xf numFmtId="0" fontId="9" fillId="0" borderId="0" xfId="0" applyFont="1" applyAlignment="1">
      <alignment horizontal="center" vertical="center" wrapText="1"/>
    </xf>
    <xf numFmtId="0" fontId="16" fillId="0" borderId="0" xfId="0" applyFont="1" applyAlignment="1">
      <alignment horizontal="center" vertical="center"/>
    </xf>
    <xf numFmtId="168" fontId="9" fillId="0" borderId="0" xfId="16" applyNumberFormat="1" applyFont="1" applyFill="1" applyBorder="1"/>
    <xf numFmtId="168" fontId="16" fillId="0" borderId="0" xfId="16" applyNumberFormat="1" applyFont="1" applyFill="1" applyBorder="1"/>
    <xf numFmtId="3" fontId="3" fillId="0" borderId="0" xfId="14" applyNumberFormat="1" applyFont="1" applyAlignment="1">
      <alignment vertical="center"/>
    </xf>
    <xf numFmtId="0" fontId="21" fillId="0" borderId="0" xfId="14" applyFont="1" applyAlignment="1">
      <alignment vertical="center"/>
    </xf>
    <xf numFmtId="165" fontId="24" fillId="0" borderId="4" xfId="14" applyNumberFormat="1" applyFont="1" applyBorder="1" applyAlignment="1">
      <alignment horizontal="right" vertical="center"/>
    </xf>
    <xf numFmtId="0" fontId="4" fillId="0" borderId="7" xfId="14" applyFont="1" applyBorder="1" applyAlignment="1">
      <alignment horizontal="center" vertical="center" wrapText="1"/>
    </xf>
    <xf numFmtId="3" fontId="3" fillId="0" borderId="0" xfId="0" applyNumberFormat="1" applyFont="1"/>
    <xf numFmtId="0" fontId="3" fillId="0" borderId="0" xfId="15" applyFont="1" applyAlignment="1">
      <alignment vertical="center" wrapText="1"/>
    </xf>
    <xf numFmtId="0" fontId="6" fillId="0" borderId="0" xfId="15" applyFont="1" applyAlignment="1">
      <alignment vertical="center" wrapText="1"/>
    </xf>
    <xf numFmtId="0" fontId="17" fillId="0" borderId="0" xfId="15" applyFont="1" applyAlignment="1">
      <alignment horizontal="center" vertical="center" wrapText="1"/>
    </xf>
    <xf numFmtId="0" fontId="20" fillId="0" borderId="2" xfId="15" applyFont="1" applyBorder="1" applyAlignment="1">
      <alignment horizontal="center" vertical="center" wrapText="1"/>
    </xf>
    <xf numFmtId="0" fontId="20" fillId="0" borderId="0" xfId="15" applyFont="1" applyAlignment="1">
      <alignment horizontal="center" vertical="center" wrapText="1"/>
    </xf>
    <xf numFmtId="3" fontId="38" fillId="0" borderId="2" xfId="8" applyNumberFormat="1" applyFont="1" applyBorder="1" applyAlignment="1">
      <alignment horizontal="center" vertical="center" wrapText="1"/>
    </xf>
    <xf numFmtId="3" fontId="36" fillId="0" borderId="0" xfId="8" applyNumberFormat="1" applyFont="1" applyAlignment="1">
      <alignment vertical="center"/>
    </xf>
    <xf numFmtId="3" fontId="36" fillId="0" borderId="0" xfId="8" applyNumberFormat="1" applyFont="1"/>
    <xf numFmtId="3" fontId="36" fillId="0" borderId="0" xfId="8" applyNumberFormat="1" applyFont="1" applyAlignment="1">
      <alignment vertical="center" wrapText="1"/>
    </xf>
    <xf numFmtId="167" fontId="3" fillId="0" borderId="0" xfId="1" applyNumberFormat="1" applyFont="1" applyFill="1"/>
    <xf numFmtId="167" fontId="16" fillId="0" borderId="0" xfId="1" applyNumberFormat="1" applyFont="1" applyFill="1" applyAlignment="1">
      <alignment vertical="center"/>
    </xf>
    <xf numFmtId="165" fontId="2" fillId="0" borderId="30" xfId="14" applyNumberFormat="1" applyFont="1" applyBorder="1" applyAlignment="1">
      <alignment horizontal="center" vertical="center" wrapText="1"/>
    </xf>
    <xf numFmtId="0" fontId="2" fillId="0" borderId="2" xfId="14" applyFont="1" applyBorder="1" applyAlignment="1">
      <alignment horizontal="center" vertical="center" wrapText="1"/>
    </xf>
    <xf numFmtId="165" fontId="2" fillId="0" borderId="2" xfId="14" applyNumberFormat="1" applyFont="1" applyBorder="1" applyAlignment="1">
      <alignment horizontal="center" vertical="center" wrapText="1"/>
    </xf>
    <xf numFmtId="0" fontId="2" fillId="0" borderId="30" xfId="14" applyFont="1" applyBorder="1" applyAlignment="1">
      <alignment horizontal="center" vertical="center" wrapText="1"/>
    </xf>
    <xf numFmtId="165" fontId="16" fillId="0" borderId="2" xfId="14" applyNumberFormat="1" applyFont="1" applyBorder="1" applyAlignment="1">
      <alignment horizontal="center" vertical="center" wrapText="1"/>
    </xf>
    <xf numFmtId="165" fontId="9" fillId="0" borderId="0" xfId="14" applyNumberFormat="1" applyFont="1" applyAlignment="1">
      <alignment vertical="center" wrapText="1"/>
    </xf>
    <xf numFmtId="0" fontId="3" fillId="0" borderId="0" xfId="14" applyFont="1" applyAlignment="1">
      <alignment vertical="center" wrapText="1"/>
    </xf>
    <xf numFmtId="3" fontId="36" fillId="3" borderId="0" xfId="8" applyNumberFormat="1" applyFont="1" applyFill="1" applyAlignment="1">
      <alignment vertical="center"/>
    </xf>
    <xf numFmtId="3" fontId="36" fillId="3" borderId="0" xfId="8" applyNumberFormat="1" applyFont="1" applyFill="1"/>
    <xf numFmtId="3" fontId="37" fillId="0" borderId="0" xfId="8" applyNumberFormat="1" applyFont="1"/>
    <xf numFmtId="3" fontId="20" fillId="3" borderId="0" xfId="8" applyNumberFormat="1" applyFont="1" applyFill="1"/>
    <xf numFmtId="3" fontId="20" fillId="4" borderId="0" xfId="8" applyNumberFormat="1" applyFont="1" applyFill="1" applyAlignment="1">
      <alignment horizontal="center"/>
    </xf>
    <xf numFmtId="3" fontId="20" fillId="4" borderId="0" xfId="8" applyNumberFormat="1" applyFont="1" applyFill="1"/>
    <xf numFmtId="3" fontId="20" fillId="4" borderId="0" xfId="8" applyNumberFormat="1" applyFont="1" applyFill="1" applyAlignment="1">
      <alignment horizontal="right"/>
    </xf>
    <xf numFmtId="3" fontId="20" fillId="4" borderId="0" xfId="8" applyNumberFormat="1" applyFont="1" applyFill="1" applyAlignment="1">
      <alignment horizontal="right" wrapText="1"/>
    </xf>
    <xf numFmtId="3" fontId="36" fillId="4" borderId="0" xfId="8" applyNumberFormat="1" applyFont="1" applyFill="1" applyAlignment="1">
      <alignment horizontal="right"/>
    </xf>
    <xf numFmtId="3" fontId="36" fillId="4" borderId="0" xfId="8" applyNumberFormat="1" applyFont="1" applyFill="1"/>
    <xf numFmtId="3" fontId="20" fillId="5" borderId="0" xfId="8" applyNumberFormat="1" applyFont="1" applyFill="1" applyAlignment="1">
      <alignment horizontal="center"/>
    </xf>
    <xf numFmtId="3" fontId="20" fillId="5" borderId="0" xfId="8" applyNumberFormat="1" applyFont="1" applyFill="1"/>
    <xf numFmtId="3" fontId="20" fillId="5" borderId="0" xfId="8" applyNumberFormat="1" applyFont="1" applyFill="1" applyAlignment="1">
      <alignment wrapText="1"/>
    </xf>
    <xf numFmtId="3" fontId="36" fillId="5" borderId="0" xfId="8" applyNumberFormat="1" applyFont="1" applyFill="1"/>
    <xf numFmtId="3" fontId="17" fillId="0" borderId="30" xfId="8" applyNumberFormat="1" applyFont="1" applyBorder="1" applyAlignment="1">
      <alignment horizontal="center" vertical="center" wrapText="1"/>
    </xf>
    <xf numFmtId="3" fontId="37" fillId="0" borderId="30" xfId="8" applyNumberFormat="1" applyFont="1" applyBorder="1" applyAlignment="1">
      <alignment horizontal="center" vertical="center" wrapText="1"/>
    </xf>
    <xf numFmtId="3" fontId="37" fillId="0" borderId="2" xfId="8" applyNumberFormat="1" applyFont="1" applyBorder="1" applyAlignment="1">
      <alignment horizontal="center" vertical="center" wrapText="1"/>
    </xf>
    <xf numFmtId="3" fontId="37" fillId="0" borderId="29" xfId="8" applyNumberFormat="1" applyFont="1" applyBorder="1" applyAlignment="1">
      <alignment horizontal="center" vertical="center"/>
    </xf>
    <xf numFmtId="3" fontId="37" fillId="0" borderId="2" xfId="8" applyNumberFormat="1" applyFont="1" applyBorder="1" applyAlignment="1">
      <alignment horizontal="center" vertical="center"/>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xf>
    <xf numFmtId="3" fontId="17" fillId="0" borderId="2" xfId="8" applyNumberFormat="1" applyFont="1" applyBorder="1" applyAlignment="1">
      <alignment horizontal="center" vertical="center"/>
    </xf>
    <xf numFmtId="3" fontId="20" fillId="0" borderId="2" xfId="8" applyNumberFormat="1" applyFont="1" applyBorder="1"/>
    <xf numFmtId="3" fontId="36" fillId="0" borderId="2" xfId="8" applyNumberFormat="1" applyFont="1" applyBorder="1"/>
    <xf numFmtId="3" fontId="36" fillId="4" borderId="2" xfId="8" applyNumberFormat="1" applyFont="1" applyFill="1" applyBorder="1"/>
    <xf numFmtId="3" fontId="37" fillId="4" borderId="0" xfId="8" applyNumberFormat="1" applyFont="1" applyFill="1"/>
    <xf numFmtId="3" fontId="17" fillId="0" borderId="0" xfId="8" applyNumberFormat="1" applyFont="1" applyAlignment="1">
      <alignment horizontal="center" vertical="center"/>
    </xf>
    <xf numFmtId="3" fontId="21" fillId="0" borderId="0" xfId="8" applyNumberFormat="1" applyFont="1" applyAlignment="1">
      <alignment horizontal="center" vertical="center"/>
    </xf>
    <xf numFmtId="3" fontId="17" fillId="0" borderId="0" xfId="8" applyNumberFormat="1" applyFont="1"/>
    <xf numFmtId="3" fontId="20" fillId="0" borderId="2" xfId="8" applyNumberFormat="1" applyFont="1" applyBorder="1" applyAlignment="1">
      <alignment horizontal="center"/>
    </xf>
    <xf numFmtId="3" fontId="20" fillId="0" borderId="2" xfId="8" applyNumberFormat="1" applyFont="1" applyBorder="1" applyAlignment="1">
      <alignment wrapText="1"/>
    </xf>
    <xf numFmtId="3" fontId="36" fillId="0" borderId="2" xfId="8" applyNumberFormat="1" applyFont="1" applyBorder="1" applyAlignment="1">
      <alignment wrapText="1"/>
    </xf>
    <xf numFmtId="3" fontId="36" fillId="4" borderId="2" xfId="8" applyNumberFormat="1" applyFont="1" applyFill="1" applyBorder="1" applyAlignment="1">
      <alignment vertical="center" wrapText="1"/>
    </xf>
    <xf numFmtId="3" fontId="20" fillId="0" borderId="0" xfId="8" applyNumberFormat="1" applyFont="1" applyAlignment="1">
      <alignment horizontal="center"/>
    </xf>
    <xf numFmtId="3" fontId="20" fillId="0" borderId="0" xfId="8" applyNumberFormat="1" applyFont="1" applyAlignment="1">
      <alignment wrapText="1"/>
    </xf>
    <xf numFmtId="3" fontId="17" fillId="0" borderId="2" xfId="8" applyNumberFormat="1" applyFont="1" applyBorder="1" applyAlignment="1">
      <alignment horizontal="right"/>
    </xf>
    <xf numFmtId="3" fontId="37" fillId="0" borderId="2" xfId="8" applyNumberFormat="1" applyFont="1" applyBorder="1" applyAlignment="1">
      <alignment horizontal="right"/>
    </xf>
    <xf numFmtId="3" fontId="20" fillId="0" borderId="2" xfId="8" applyNumberFormat="1" applyFont="1" applyBorder="1" applyAlignment="1">
      <alignment horizontal="right"/>
    </xf>
    <xf numFmtId="3" fontId="36" fillId="0" borderId="2" xfId="0" applyNumberFormat="1" applyFont="1" applyBorder="1"/>
    <xf numFmtId="3" fontId="17" fillId="0" borderId="2" xfId="8" applyNumberFormat="1" applyFont="1" applyBorder="1" applyAlignment="1">
      <alignment horizontal="center"/>
    </xf>
    <xf numFmtId="3" fontId="17" fillId="0" borderId="2" xfId="8" applyNumberFormat="1" applyFont="1" applyBorder="1" applyAlignment="1">
      <alignment horizontal="left" wrapText="1"/>
    </xf>
    <xf numFmtId="3" fontId="20" fillId="4" borderId="2" xfId="8" applyNumberFormat="1" applyFont="1" applyFill="1" applyBorder="1" applyAlignment="1">
      <alignment horizontal="right"/>
    </xf>
    <xf numFmtId="3" fontId="37" fillId="4" borderId="2" xfId="8" applyNumberFormat="1" applyFont="1" applyFill="1" applyBorder="1"/>
    <xf numFmtId="3" fontId="17" fillId="4" borderId="2" xfId="8" applyNumberFormat="1" applyFont="1" applyFill="1" applyBorder="1" applyAlignment="1">
      <alignment horizontal="right"/>
    </xf>
    <xf numFmtId="3" fontId="37" fillId="4" borderId="2" xfId="8" applyNumberFormat="1" applyFont="1" applyFill="1" applyBorder="1" applyAlignment="1">
      <alignment wrapText="1"/>
    </xf>
    <xf numFmtId="3" fontId="20" fillId="4" borderId="2" xfId="8" applyNumberFormat="1" applyFont="1" applyFill="1" applyBorder="1" applyAlignment="1">
      <alignment wrapText="1"/>
    </xf>
    <xf numFmtId="3" fontId="20" fillId="4" borderId="2" xfId="8" applyNumberFormat="1" applyFont="1" applyFill="1" applyBorder="1" applyAlignment="1">
      <alignment horizontal="right" wrapText="1"/>
    </xf>
    <xf numFmtId="3" fontId="36" fillId="4" borderId="2" xfId="8" applyNumberFormat="1" applyFont="1" applyFill="1" applyBorder="1" applyAlignment="1">
      <alignment wrapText="1"/>
    </xf>
    <xf numFmtId="3" fontId="20" fillId="3" borderId="2" xfId="8" applyNumberFormat="1" applyFont="1" applyFill="1" applyBorder="1" applyAlignment="1">
      <alignment horizontal="right"/>
    </xf>
    <xf numFmtId="3" fontId="20" fillId="3" borderId="0" xfId="8" applyNumberFormat="1" applyFont="1" applyFill="1" applyAlignment="1">
      <alignment horizontal="center" vertical="center"/>
    </xf>
    <xf numFmtId="3" fontId="20" fillId="3" borderId="0" xfId="8" applyNumberFormat="1" applyFont="1" applyFill="1" applyAlignment="1">
      <alignment vertical="center" wrapText="1"/>
    </xf>
    <xf numFmtId="3" fontId="20" fillId="3" borderId="0" xfId="8" applyNumberFormat="1" applyFont="1" applyFill="1" applyAlignment="1">
      <alignment vertical="center"/>
    </xf>
    <xf numFmtId="3" fontId="36" fillId="3" borderId="0" xfId="8" applyNumberFormat="1" applyFont="1" applyFill="1" applyAlignment="1">
      <alignment vertical="center" wrapText="1"/>
    </xf>
    <xf numFmtId="3" fontId="20" fillId="6" borderId="0" xfId="8" applyNumberFormat="1" applyFont="1" applyFill="1" applyAlignment="1">
      <alignment horizontal="center" vertical="center"/>
    </xf>
    <xf numFmtId="3" fontId="20" fillId="6" borderId="0" xfId="8" applyNumberFormat="1" applyFont="1" applyFill="1" applyAlignment="1">
      <alignment vertical="center"/>
    </xf>
    <xf numFmtId="3" fontId="36" fillId="6" borderId="0" xfId="8" applyNumberFormat="1" applyFont="1" applyFill="1" applyAlignment="1">
      <alignment vertical="center" wrapText="1"/>
    </xf>
    <xf numFmtId="3" fontId="36" fillId="6" borderId="0" xfId="8" applyNumberFormat="1" applyFont="1" applyFill="1" applyAlignment="1">
      <alignment vertical="center"/>
    </xf>
    <xf numFmtId="3" fontId="36" fillId="6" borderId="0" xfId="8" applyNumberFormat="1" applyFont="1" applyFill="1" applyAlignment="1">
      <alignment horizontal="right" vertical="center"/>
    </xf>
    <xf numFmtId="3" fontId="20" fillId="6" borderId="0" xfId="8" applyNumberFormat="1" applyFont="1" applyFill="1" applyAlignment="1">
      <alignment horizontal="right" vertical="center"/>
    </xf>
    <xf numFmtId="3" fontId="36" fillId="6" borderId="0" xfId="8" applyNumberFormat="1" applyFont="1" applyFill="1" applyAlignment="1">
      <alignment horizontal="right" vertical="center" wrapText="1"/>
    </xf>
    <xf numFmtId="3" fontId="20" fillId="6" borderId="0" xfId="8" applyNumberFormat="1" applyFont="1" applyFill="1" applyAlignment="1">
      <alignment horizontal="left" vertical="center" wrapText="1"/>
    </xf>
    <xf numFmtId="3" fontId="38" fillId="3" borderId="2" xfId="8" applyNumberFormat="1" applyFont="1" applyFill="1" applyBorder="1" applyAlignment="1">
      <alignment horizontal="center" vertical="center" wrapText="1"/>
    </xf>
    <xf numFmtId="3" fontId="37" fillId="3" borderId="2" xfId="8" applyNumberFormat="1" applyFont="1" applyFill="1" applyBorder="1" applyAlignment="1">
      <alignment horizontal="right"/>
    </xf>
    <xf numFmtId="3" fontId="36" fillId="3" borderId="2" xfId="8" applyNumberFormat="1" applyFont="1" applyFill="1" applyBorder="1"/>
    <xf numFmtId="3" fontId="37" fillId="3" borderId="2" xfId="8" applyNumberFormat="1" applyFont="1" applyFill="1" applyBorder="1"/>
    <xf numFmtId="3" fontId="36" fillId="3" borderId="0" xfId="8" applyNumberFormat="1" applyFont="1" applyFill="1" applyAlignment="1">
      <alignment horizontal="right" vertical="center"/>
    </xf>
    <xf numFmtId="3" fontId="21" fillId="3" borderId="2" xfId="8" applyNumberFormat="1" applyFont="1" applyFill="1" applyBorder="1" applyAlignment="1">
      <alignment horizontal="center" vertical="center" wrapText="1"/>
    </xf>
    <xf numFmtId="3" fontId="17" fillId="3" borderId="2" xfId="8" applyNumberFormat="1" applyFont="1" applyFill="1" applyBorder="1" applyAlignment="1">
      <alignment horizontal="right"/>
    </xf>
    <xf numFmtId="3" fontId="20" fillId="3" borderId="2" xfId="8" applyNumberFormat="1" applyFont="1" applyFill="1" applyBorder="1"/>
    <xf numFmtId="3" fontId="20" fillId="3" borderId="0" xfId="8" applyNumberFormat="1" applyFont="1" applyFill="1" applyAlignment="1">
      <alignment horizontal="right" vertical="center"/>
    </xf>
    <xf numFmtId="3" fontId="20" fillId="3" borderId="2" xfId="8" applyNumberFormat="1" applyFont="1" applyFill="1" applyBorder="1" applyAlignment="1">
      <alignment wrapText="1"/>
    </xf>
    <xf numFmtId="3" fontId="17" fillId="3" borderId="0" xfId="0" applyNumberFormat="1" applyFont="1" applyFill="1"/>
    <xf numFmtId="3" fontId="24" fillId="3" borderId="27" xfId="0" applyNumberFormat="1" applyFont="1" applyFill="1" applyBorder="1" applyAlignment="1">
      <alignment horizontal="center"/>
    </xf>
    <xf numFmtId="3" fontId="24" fillId="3" borderId="0" xfId="8" applyNumberFormat="1" applyFont="1" applyFill="1" applyAlignment="1">
      <alignment vertical="center"/>
    </xf>
    <xf numFmtId="168" fontId="17" fillId="3" borderId="2" xfId="16" applyNumberFormat="1" applyFont="1" applyFill="1" applyBorder="1" applyAlignment="1">
      <alignment horizontal="right"/>
    </xf>
    <xf numFmtId="168" fontId="20" fillId="3" borderId="2" xfId="16" applyNumberFormat="1" applyFont="1" applyFill="1" applyBorder="1" applyAlignment="1"/>
    <xf numFmtId="168" fontId="20" fillId="3" borderId="2" xfId="16" applyNumberFormat="1" applyFont="1" applyFill="1" applyBorder="1" applyAlignment="1">
      <alignment horizontal="right"/>
    </xf>
    <xf numFmtId="3" fontId="20" fillId="4" borderId="0" xfId="8" applyNumberFormat="1" applyFont="1" applyFill="1" applyAlignment="1">
      <alignment wrapText="1"/>
    </xf>
    <xf numFmtId="168" fontId="17" fillId="0" borderId="2" xfId="16" applyNumberFormat="1" applyFont="1" applyFill="1" applyBorder="1" applyAlignment="1">
      <alignment horizontal="center" vertical="center"/>
    </xf>
    <xf numFmtId="168" fontId="20" fillId="0" borderId="2" xfId="16" applyNumberFormat="1" applyFont="1" applyFill="1" applyBorder="1" applyAlignment="1">
      <alignment horizontal="center" vertical="center"/>
    </xf>
    <xf numFmtId="0" fontId="9" fillId="0" borderId="3" xfId="0" applyFont="1" applyBorder="1" applyAlignment="1">
      <alignment horizontal="center"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pplyAlignment="1">
      <alignment horizontal="left" vertical="center"/>
    </xf>
    <xf numFmtId="0" fontId="9" fillId="0" borderId="3" xfId="0" applyFont="1" applyBorder="1" applyAlignment="1">
      <alignment vertical="center"/>
    </xf>
    <xf numFmtId="3" fontId="9" fillId="0" borderId="3" xfId="0" applyNumberFormat="1" applyFont="1" applyBorder="1" applyAlignment="1">
      <alignment vertical="center"/>
    </xf>
    <xf numFmtId="0" fontId="16" fillId="0" borderId="3" xfId="0" quotePrefix="1" applyFont="1" applyBorder="1" applyAlignment="1">
      <alignment horizontal="center" vertical="center"/>
    </xf>
    <xf numFmtId="0" fontId="16" fillId="0" borderId="3" xfId="0" applyFont="1" applyBorder="1" applyAlignment="1">
      <alignment vertical="center"/>
    </xf>
    <xf numFmtId="3" fontId="16" fillId="0" borderId="3" xfId="0" applyNumberFormat="1" applyFont="1" applyBorder="1" applyAlignment="1">
      <alignment vertical="center"/>
    </xf>
    <xf numFmtId="0" fontId="16" fillId="0" borderId="3"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vertical="center"/>
    </xf>
    <xf numFmtId="3" fontId="9" fillId="0" borderId="25" xfId="0" applyNumberFormat="1" applyFont="1" applyBorder="1" applyAlignment="1">
      <alignment vertical="center"/>
    </xf>
    <xf numFmtId="168" fontId="20" fillId="0" borderId="2" xfId="16" applyNumberFormat="1" applyFont="1" applyFill="1" applyBorder="1" applyAlignment="1">
      <alignment vertical="center"/>
    </xf>
    <xf numFmtId="0" fontId="8" fillId="0" borderId="0" xfId="0" applyFont="1" applyAlignment="1">
      <alignment vertical="center"/>
    </xf>
    <xf numFmtId="0" fontId="9" fillId="0" borderId="0" xfId="14" applyFont="1" applyAlignment="1">
      <alignment vertical="center" wrapText="1"/>
    </xf>
    <xf numFmtId="165" fontId="2" fillId="0" borderId="26" xfId="14" applyNumberFormat="1" applyFont="1" applyBorder="1" applyAlignment="1">
      <alignment horizontal="center" vertical="center"/>
    </xf>
    <xf numFmtId="165" fontId="2" fillId="0" borderId="26" xfId="14" applyNumberFormat="1" applyFont="1" applyBorder="1" applyAlignment="1">
      <alignment horizontal="left" vertical="center"/>
    </xf>
    <xf numFmtId="168" fontId="2" fillId="0" borderId="18" xfId="16" applyNumberFormat="1" applyFont="1" applyFill="1" applyBorder="1" applyAlignment="1">
      <alignment horizontal="center" vertical="center"/>
    </xf>
    <xf numFmtId="165" fontId="3" fillId="0" borderId="3" xfId="14" applyNumberFormat="1" applyFont="1" applyBorder="1" applyAlignment="1">
      <alignment horizontal="center" vertical="center"/>
    </xf>
    <xf numFmtId="165" fontId="3" fillId="0" borderId="3" xfId="14" applyNumberFormat="1" applyFont="1" applyBorder="1" applyAlignment="1">
      <alignment horizontal="left" vertical="center"/>
    </xf>
    <xf numFmtId="168" fontId="3" fillId="0" borderId="26" xfId="16" applyNumberFormat="1" applyFont="1" applyFill="1" applyBorder="1" applyAlignment="1">
      <alignment horizontal="center" vertical="center"/>
    </xf>
    <xf numFmtId="9" fontId="3" fillId="0" borderId="0" xfId="14" applyNumberFormat="1" applyFont="1" applyAlignment="1">
      <alignment vertical="center"/>
    </xf>
    <xf numFmtId="165" fontId="3" fillId="0" borderId="25" xfId="14" applyNumberFormat="1" applyFont="1" applyBorder="1" applyAlignment="1">
      <alignment horizontal="center" vertical="center"/>
    </xf>
    <xf numFmtId="165" fontId="3" fillId="0" borderId="25" xfId="14" applyNumberFormat="1" applyFont="1" applyBorder="1" applyAlignment="1">
      <alignment horizontal="left" vertical="center"/>
    </xf>
    <xf numFmtId="168" fontId="3" fillId="0" borderId="25" xfId="16" applyNumberFormat="1" applyFont="1" applyFill="1" applyBorder="1" applyAlignment="1">
      <alignment horizontal="center" vertical="center"/>
    </xf>
    <xf numFmtId="0" fontId="8" fillId="0" borderId="0" xfId="14" applyFont="1" applyAlignment="1">
      <alignment vertical="center"/>
    </xf>
    <xf numFmtId="0" fontId="29" fillId="0" borderId="0" xfId="0" applyFont="1" applyAlignment="1">
      <alignment horizontal="center" vertical="center"/>
    </xf>
    <xf numFmtId="3" fontId="8" fillId="0" borderId="0" xfId="14" applyNumberFormat="1" applyFont="1" applyAlignment="1">
      <alignment vertical="center"/>
    </xf>
    <xf numFmtId="0" fontId="7" fillId="0" borderId="0" xfId="0" applyFont="1" applyAlignment="1">
      <alignment horizontal="center" vertical="center"/>
    </xf>
    <xf numFmtId="3" fontId="30" fillId="0" borderId="0" xfId="0" applyNumberFormat="1" applyFont="1" applyAlignment="1">
      <alignment horizontal="center" vertical="center"/>
    </xf>
    <xf numFmtId="0" fontId="4" fillId="0" borderId="0" xfId="0" applyFont="1" applyAlignment="1">
      <alignment horizontal="center" vertical="center"/>
    </xf>
    <xf numFmtId="0" fontId="24" fillId="0" borderId="3" xfId="14" applyFont="1" applyBorder="1" applyAlignment="1">
      <alignment vertical="center"/>
    </xf>
    <xf numFmtId="0" fontId="24" fillId="0" borderId="21" xfId="14" applyFont="1" applyBorder="1" applyAlignment="1">
      <alignment vertical="center"/>
    </xf>
    <xf numFmtId="0" fontId="17" fillId="0" borderId="3" xfId="14" applyFont="1" applyBorder="1" applyAlignment="1">
      <alignment vertical="center"/>
    </xf>
    <xf numFmtId="0" fontId="17" fillId="0" borderId="21" xfId="14" applyFont="1" applyBorder="1" applyAlignment="1">
      <alignment vertical="center"/>
    </xf>
    <xf numFmtId="0" fontId="20" fillId="0" borderId="3" xfId="14" applyFont="1" applyBorder="1" applyAlignment="1">
      <alignment vertical="center"/>
    </xf>
    <xf numFmtId="0" fontId="20" fillId="0" borderId="21" xfId="14" applyFont="1" applyBorder="1" applyAlignment="1">
      <alignment vertical="center"/>
    </xf>
    <xf numFmtId="0" fontId="3" fillId="0" borderId="23" xfId="14" applyFont="1" applyBorder="1" applyAlignment="1">
      <alignment vertical="center"/>
    </xf>
    <xf numFmtId="0" fontId="3" fillId="0" borderId="24" xfId="14" applyFont="1" applyBorder="1" applyAlignment="1">
      <alignment vertical="center"/>
    </xf>
    <xf numFmtId="0" fontId="17" fillId="0" borderId="30" xfId="15" applyFont="1" applyBorder="1" applyAlignment="1">
      <alignment horizontal="center" vertical="center" wrapText="1"/>
    </xf>
    <xf numFmtId="0" fontId="6" fillId="0" borderId="0" xfId="15" applyFont="1"/>
    <xf numFmtId="0" fontId="6" fillId="0" borderId="0" xfId="15" applyFont="1" applyAlignment="1">
      <alignment horizontal="right"/>
    </xf>
    <xf numFmtId="167" fontId="6" fillId="0" borderId="0" xfId="15" applyNumberFormat="1" applyFont="1"/>
    <xf numFmtId="0" fontId="20" fillId="0" borderId="0" xfId="15" applyFont="1" applyAlignment="1">
      <alignment horizontal="right" wrapText="1"/>
    </xf>
    <xf numFmtId="0" fontId="20" fillId="0" borderId="0" xfId="15" applyFont="1" applyFill="1" applyAlignment="1">
      <alignment vertical="center"/>
    </xf>
    <xf numFmtId="165" fontId="11" fillId="0" borderId="27" xfId="14" applyNumberFormat="1" applyFont="1" applyBorder="1" applyAlignment="1">
      <alignment horizontal="center" vertical="center"/>
    </xf>
    <xf numFmtId="3" fontId="2" fillId="0" borderId="26" xfId="1" applyNumberFormat="1" applyFont="1" applyFill="1" applyBorder="1" applyAlignment="1">
      <alignment horizontal="right" vertical="center" wrapText="1"/>
    </xf>
    <xf numFmtId="3" fontId="2" fillId="0" borderId="3" xfId="14" applyNumberFormat="1" applyFont="1" applyBorder="1" applyAlignment="1">
      <alignment horizontal="right" vertical="center" wrapText="1"/>
    </xf>
    <xf numFmtId="3" fontId="3" fillId="0" borderId="3" xfId="1" applyNumberFormat="1" applyFont="1" applyFill="1" applyBorder="1" applyAlignment="1">
      <alignment horizontal="right" vertical="center" wrapText="1"/>
    </xf>
    <xf numFmtId="3" fontId="2" fillId="0" borderId="3" xfId="14" applyNumberFormat="1" applyFont="1" applyFill="1" applyBorder="1" applyAlignment="1">
      <alignment horizontal="right" vertical="center" wrapText="1"/>
    </xf>
    <xf numFmtId="3" fontId="3" fillId="0" borderId="25" xfId="1" applyNumberFormat="1" applyFont="1" applyFill="1" applyBorder="1" applyAlignment="1">
      <alignment horizontal="right" vertical="center" wrapText="1"/>
    </xf>
    <xf numFmtId="3" fontId="20" fillId="0" borderId="0" xfId="8" applyNumberFormat="1" applyFont="1" applyFill="1" applyAlignment="1">
      <alignment horizontal="center" vertical="center"/>
    </xf>
    <xf numFmtId="3" fontId="20" fillId="0" borderId="0" xfId="8" applyNumberFormat="1" applyFont="1" applyFill="1" applyAlignment="1">
      <alignment vertical="center" wrapText="1"/>
    </xf>
    <xf numFmtId="3" fontId="20" fillId="0" borderId="0" xfId="8" applyNumberFormat="1" applyFont="1" applyFill="1" applyAlignment="1">
      <alignment vertical="center"/>
    </xf>
    <xf numFmtId="3" fontId="17" fillId="0" borderId="0" xfId="0" applyNumberFormat="1" applyFont="1" applyFill="1" applyAlignment="1">
      <alignment vertical="center"/>
    </xf>
    <xf numFmtId="3" fontId="24" fillId="0" borderId="0" xfId="8" applyNumberFormat="1" applyFont="1" applyFill="1" applyAlignment="1">
      <alignment vertical="center"/>
    </xf>
    <xf numFmtId="3" fontId="24" fillId="0" borderId="27" xfId="0" applyNumberFormat="1" applyFont="1" applyFill="1" applyBorder="1" applyAlignment="1">
      <alignment horizontal="center" vertical="center"/>
    </xf>
    <xf numFmtId="3" fontId="17" fillId="0" borderId="29" xfId="8" applyNumberFormat="1" applyFont="1" applyFill="1" applyBorder="1" applyAlignment="1">
      <alignment horizontal="center" vertical="center"/>
    </xf>
    <xf numFmtId="3" fontId="17" fillId="0" borderId="0" xfId="8" applyNumberFormat="1" applyFont="1" applyFill="1" applyAlignment="1">
      <alignment horizontal="center" vertical="center"/>
    </xf>
    <xf numFmtId="3" fontId="17" fillId="0" borderId="2" xfId="8" applyNumberFormat="1" applyFont="1" applyFill="1" applyBorder="1" applyAlignment="1">
      <alignment horizontal="center" vertical="center"/>
    </xf>
    <xf numFmtId="3" fontId="17" fillId="0" borderId="2" xfId="8" applyNumberFormat="1" applyFont="1" applyFill="1" applyBorder="1" applyAlignment="1">
      <alignment horizontal="center" vertical="center" wrapText="1"/>
    </xf>
    <xf numFmtId="3" fontId="17" fillId="0" borderId="30" xfId="8" applyNumberFormat="1" applyFont="1" applyFill="1" applyBorder="1" applyAlignment="1">
      <alignment horizontal="center" vertical="center" wrapText="1"/>
    </xf>
    <xf numFmtId="3" fontId="21" fillId="0" borderId="2" xfId="8" applyNumberFormat="1" applyFont="1" applyFill="1" applyBorder="1" applyAlignment="1">
      <alignment horizontal="center" vertical="center" wrapText="1"/>
    </xf>
    <xf numFmtId="3" fontId="21" fillId="0" borderId="0" xfId="8" applyNumberFormat="1" applyFont="1" applyFill="1" applyAlignment="1">
      <alignment horizontal="center" vertical="center"/>
    </xf>
    <xf numFmtId="3" fontId="17" fillId="0" borderId="2" xfId="8" applyNumberFormat="1" applyFont="1" applyFill="1" applyBorder="1" applyAlignment="1">
      <alignment horizontal="left" vertical="center" wrapText="1"/>
    </xf>
    <xf numFmtId="3" fontId="17" fillId="0" borderId="2" xfId="8" applyNumberFormat="1" applyFont="1" applyFill="1" applyBorder="1" applyAlignment="1">
      <alignment horizontal="right" vertical="center"/>
    </xf>
    <xf numFmtId="3" fontId="17" fillId="0" borderId="0" xfId="8" applyNumberFormat="1" applyFont="1" applyFill="1"/>
    <xf numFmtId="3" fontId="20" fillId="0" borderId="2" xfId="8" applyNumberFormat="1" applyFont="1" applyFill="1" applyBorder="1" applyAlignment="1">
      <alignment horizontal="center" vertical="center"/>
    </xf>
    <xf numFmtId="3" fontId="20" fillId="0" borderId="2" xfId="8" applyNumberFormat="1" applyFont="1" applyFill="1" applyBorder="1" applyAlignment="1">
      <alignment vertical="center" wrapText="1"/>
    </xf>
    <xf numFmtId="3" fontId="20" fillId="0" borderId="2" xfId="8" applyNumberFormat="1" applyFont="1" applyFill="1" applyBorder="1" applyAlignment="1">
      <alignment vertical="center"/>
    </xf>
    <xf numFmtId="3" fontId="20" fillId="0" borderId="0" xfId="8" applyNumberFormat="1" applyFont="1" applyFill="1"/>
    <xf numFmtId="3" fontId="20" fillId="0" borderId="2" xfId="8" applyNumberFormat="1" applyFont="1" applyFill="1" applyBorder="1" applyAlignment="1">
      <alignment horizontal="right" vertical="center"/>
    </xf>
    <xf numFmtId="3" fontId="20" fillId="0" borderId="2" xfId="0" applyNumberFormat="1" applyFont="1" applyFill="1" applyBorder="1" applyAlignment="1">
      <alignment vertical="center"/>
    </xf>
    <xf numFmtId="3" fontId="20" fillId="0" borderId="0" xfId="8" applyNumberFormat="1" applyFont="1" applyFill="1" applyAlignment="1">
      <alignment horizontal="center"/>
    </xf>
    <xf numFmtId="3" fontId="20" fillId="0" borderId="0" xfId="8" applyNumberFormat="1" applyFont="1" applyFill="1" applyAlignment="1">
      <alignment horizontal="right"/>
    </xf>
    <xf numFmtId="3" fontId="20" fillId="0" borderId="0" xfId="8" applyNumberFormat="1" applyFont="1" applyFill="1" applyAlignment="1">
      <alignment horizontal="right" wrapText="1"/>
    </xf>
    <xf numFmtId="3" fontId="20" fillId="0" borderId="0" xfId="8" applyNumberFormat="1" applyFont="1" applyFill="1" applyAlignment="1">
      <alignment horizontal="right" vertical="center"/>
    </xf>
    <xf numFmtId="3" fontId="20" fillId="0" borderId="0" xfId="8" applyNumberFormat="1" applyFont="1" applyFill="1" applyAlignment="1">
      <alignment horizontal="left" vertical="center" wrapText="1"/>
    </xf>
    <xf numFmtId="3" fontId="20" fillId="0" borderId="0" xfId="8" applyNumberFormat="1" applyFont="1" applyFill="1" applyAlignment="1">
      <alignment horizontal="right" vertical="center" wrapText="1"/>
    </xf>
    <xf numFmtId="3" fontId="20" fillId="0" borderId="0" xfId="8" applyNumberFormat="1" applyFont="1" applyFill="1" applyAlignment="1">
      <alignment wrapText="1"/>
    </xf>
    <xf numFmtId="0" fontId="2" fillId="0" borderId="0" xfId="14" applyFont="1" applyAlignment="1">
      <alignment horizontal="center" vertical="center"/>
    </xf>
    <xf numFmtId="0" fontId="20" fillId="0" borderId="2" xfId="15" applyFont="1" applyBorder="1" applyAlignment="1">
      <alignment horizontal="right" wrapText="1"/>
    </xf>
    <xf numFmtId="3" fontId="20" fillId="0" borderId="2" xfId="15" applyNumberFormat="1" applyFont="1" applyFill="1" applyBorder="1" applyAlignment="1">
      <alignment horizontal="right" wrapText="1"/>
    </xf>
    <xf numFmtId="0" fontId="20" fillId="0" borderId="2" xfId="15" applyFont="1" applyFill="1" applyBorder="1" applyAlignment="1">
      <alignment horizontal="center" vertical="center"/>
    </xf>
    <xf numFmtId="3" fontId="20" fillId="0" borderId="2" xfId="15" applyNumberFormat="1" applyFont="1" applyFill="1" applyBorder="1" applyAlignment="1">
      <alignment horizontal="center" vertical="center" wrapText="1"/>
    </xf>
    <xf numFmtId="0" fontId="17" fillId="0" borderId="2" xfId="15" applyFont="1" applyFill="1" applyBorder="1" applyAlignment="1">
      <alignment horizontal="center" vertical="center"/>
    </xf>
    <xf numFmtId="3" fontId="17" fillId="0" borderId="2" xfId="15" applyNumberFormat="1" applyFont="1" applyFill="1" applyBorder="1" applyAlignment="1">
      <alignment horizontal="center" vertical="center" wrapText="1"/>
    </xf>
    <xf numFmtId="3" fontId="17" fillId="0" borderId="2" xfId="15" applyNumberFormat="1" applyFont="1" applyFill="1" applyBorder="1" applyAlignment="1">
      <alignment horizontal="right" wrapText="1"/>
    </xf>
    <xf numFmtId="0" fontId="17" fillId="0" borderId="0" xfId="15" applyFont="1" applyFill="1" applyAlignment="1">
      <alignment vertical="center"/>
    </xf>
    <xf numFmtId="3" fontId="20" fillId="0" borderId="2" xfId="15" applyNumberFormat="1" applyFont="1" applyFill="1" applyBorder="1" applyAlignment="1">
      <alignment horizontal="left" vertical="center" wrapText="1"/>
    </xf>
    <xf numFmtId="3" fontId="17" fillId="0" borderId="2" xfId="1" applyNumberFormat="1" applyFont="1" applyFill="1" applyBorder="1" applyAlignment="1">
      <alignment horizontal="right" vertical="center" wrapText="1"/>
    </xf>
    <xf numFmtId="3" fontId="20" fillId="0" borderId="2" xfId="1" applyNumberFormat="1" applyFont="1" applyFill="1" applyBorder="1" applyAlignment="1">
      <alignment horizontal="right" vertical="center" wrapText="1"/>
    </xf>
    <xf numFmtId="3" fontId="20" fillId="0" borderId="2" xfId="2" applyNumberFormat="1" applyFont="1" applyFill="1" applyBorder="1" applyAlignment="1">
      <alignment horizontal="right" vertical="center" wrapText="1"/>
    </xf>
    <xf numFmtId="3" fontId="24" fillId="0" borderId="27" xfId="8" applyNumberFormat="1" applyFont="1" applyFill="1" applyBorder="1" applyAlignment="1">
      <alignment horizontal="center" vertical="center"/>
    </xf>
    <xf numFmtId="3" fontId="24" fillId="0" borderId="27" xfId="8" applyNumberFormat="1" applyFont="1" applyFill="1" applyBorder="1" applyAlignment="1">
      <alignment horizontal="right" vertical="center"/>
    </xf>
    <xf numFmtId="0" fontId="11" fillId="0" borderId="0" xfId="0" applyFont="1" applyAlignment="1">
      <alignment horizontal="center" vertical="center"/>
    </xf>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4" fillId="0" borderId="0" xfId="0" applyFont="1" applyAlignment="1">
      <alignment horizontal="center" vertical="center"/>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 xfId="0" applyFont="1" applyBorder="1" applyAlignment="1">
      <alignment horizontal="center" vertical="center"/>
    </xf>
    <xf numFmtId="0" fontId="9" fillId="0" borderId="26" xfId="0" applyFont="1" applyBorder="1" applyAlignment="1">
      <alignment horizontal="center" vertical="center" wrapText="1"/>
    </xf>
    <xf numFmtId="3" fontId="17" fillId="0" borderId="30" xfId="8" applyNumberFormat="1" applyFont="1" applyFill="1" applyBorder="1" applyAlignment="1">
      <alignment horizontal="center" vertical="center" wrapText="1"/>
    </xf>
    <xf numFmtId="3" fontId="17" fillId="0" borderId="10" xfId="8" applyNumberFormat="1" applyFont="1" applyFill="1" applyBorder="1" applyAlignment="1">
      <alignment horizontal="center" vertical="center" wrapText="1"/>
    </xf>
    <xf numFmtId="3" fontId="17" fillId="0" borderId="2" xfId="8" applyNumberFormat="1" applyFont="1" applyFill="1" applyBorder="1" applyAlignment="1">
      <alignment horizontal="center" vertical="center" wrapText="1"/>
    </xf>
    <xf numFmtId="3" fontId="17" fillId="0" borderId="13" xfId="8" applyNumberFormat="1" applyFont="1" applyFill="1" applyBorder="1" applyAlignment="1">
      <alignment horizontal="center" vertical="center" wrapText="1"/>
    </xf>
    <xf numFmtId="3" fontId="17" fillId="0" borderId="29" xfId="8" applyNumberFormat="1" applyFont="1" applyFill="1" applyBorder="1" applyAlignment="1">
      <alignment horizontal="center" vertical="center"/>
    </xf>
    <xf numFmtId="3" fontId="17" fillId="0" borderId="37" xfId="8" applyNumberFormat="1" applyFont="1" applyFill="1" applyBorder="1" applyAlignment="1">
      <alignment horizontal="center" vertical="center"/>
    </xf>
    <xf numFmtId="3" fontId="17" fillId="0" borderId="1" xfId="8" applyNumberFormat="1" applyFont="1" applyFill="1" applyBorder="1" applyAlignment="1">
      <alignment horizontal="center" vertical="center"/>
    </xf>
    <xf numFmtId="3" fontId="17" fillId="0" borderId="32" xfId="8" applyNumberFormat="1" applyFont="1" applyFill="1" applyBorder="1" applyAlignment="1">
      <alignment horizontal="center" vertical="center"/>
    </xf>
    <xf numFmtId="3" fontId="17" fillId="0" borderId="35" xfId="8" applyNumberFormat="1" applyFont="1" applyFill="1" applyBorder="1" applyAlignment="1">
      <alignment horizontal="center" vertical="center"/>
    </xf>
    <xf numFmtId="3" fontId="17" fillId="0" borderId="33" xfId="8" applyNumberFormat="1" applyFont="1" applyFill="1" applyBorder="1" applyAlignment="1">
      <alignment horizontal="center" vertical="center"/>
    </xf>
    <xf numFmtId="3" fontId="17" fillId="0" borderId="34" xfId="8" applyNumberFormat="1" applyFont="1" applyFill="1" applyBorder="1" applyAlignment="1">
      <alignment horizontal="center" vertical="center"/>
    </xf>
    <xf numFmtId="3" fontId="17" fillId="0" borderId="27" xfId="8" applyNumberFormat="1" applyFont="1" applyFill="1" applyBorder="1" applyAlignment="1">
      <alignment horizontal="center" vertical="center"/>
    </xf>
    <xf numFmtId="3" fontId="17" fillId="0" borderId="36" xfId="8" applyNumberFormat="1" applyFont="1" applyFill="1" applyBorder="1" applyAlignment="1">
      <alignment horizontal="center" vertical="center"/>
    </xf>
    <xf numFmtId="3" fontId="17" fillId="0" borderId="29" xfId="8" applyNumberFormat="1" applyFont="1" applyFill="1" applyBorder="1" applyAlignment="1">
      <alignment horizontal="center" vertical="center" wrapText="1"/>
    </xf>
    <xf numFmtId="3" fontId="17" fillId="0" borderId="37" xfId="8" applyNumberFormat="1" applyFont="1" applyFill="1" applyBorder="1" applyAlignment="1">
      <alignment horizontal="center" vertical="center" wrapText="1"/>
    </xf>
    <xf numFmtId="3" fontId="17" fillId="0" borderId="1" xfId="8" applyNumberFormat="1" applyFont="1" applyFill="1" applyBorder="1" applyAlignment="1">
      <alignment horizontal="center" vertical="center" wrapText="1"/>
    </xf>
    <xf numFmtId="3" fontId="17" fillId="0" borderId="2" xfId="8" applyNumberFormat="1" applyFont="1" applyFill="1" applyBorder="1" applyAlignment="1">
      <alignment horizontal="center" vertical="center"/>
    </xf>
    <xf numFmtId="3" fontId="18" fillId="0" borderId="30" xfId="8" applyNumberFormat="1" applyFont="1" applyFill="1" applyBorder="1" applyAlignment="1">
      <alignment horizontal="center" vertical="center" wrapText="1"/>
    </xf>
    <xf numFmtId="3" fontId="18" fillId="0" borderId="10" xfId="8" applyNumberFormat="1" applyFont="1" applyFill="1" applyBorder="1" applyAlignment="1">
      <alignment horizontal="center" vertical="center" wrapText="1"/>
    </xf>
    <xf numFmtId="3" fontId="18" fillId="0" borderId="13" xfId="8" applyNumberFormat="1" applyFont="1" applyFill="1" applyBorder="1" applyAlignment="1">
      <alignment horizontal="center" vertical="center" wrapText="1"/>
    </xf>
    <xf numFmtId="3" fontId="27" fillId="0" borderId="0" xfId="8" applyNumberFormat="1" applyFont="1" applyFill="1" applyAlignment="1">
      <alignment horizontal="center" vertical="center" wrapText="1"/>
    </xf>
    <xf numFmtId="3" fontId="28" fillId="0" borderId="0" xfId="8" applyNumberFormat="1" applyFont="1" applyFill="1" applyAlignment="1">
      <alignment horizontal="center" vertical="center" wrapText="1"/>
    </xf>
    <xf numFmtId="3" fontId="24" fillId="0" borderId="27" xfId="8" applyNumberFormat="1" applyFont="1" applyFill="1" applyBorder="1" applyAlignment="1">
      <alignment horizontal="center" vertical="center"/>
    </xf>
    <xf numFmtId="3" fontId="26" fillId="0" borderId="37" xfId="0" applyNumberFormat="1" applyFont="1" applyFill="1" applyBorder="1" applyAlignment="1">
      <alignment vertical="center"/>
    </xf>
    <xf numFmtId="3" fontId="26" fillId="0" borderId="1" xfId="0" applyNumberFormat="1" applyFont="1" applyFill="1" applyBorder="1" applyAlignment="1">
      <alignment vertical="center"/>
    </xf>
    <xf numFmtId="3" fontId="17" fillId="0" borderId="32" xfId="8" applyNumberFormat="1" applyFont="1" applyFill="1" applyBorder="1" applyAlignment="1">
      <alignment horizontal="center" vertical="center" wrapText="1"/>
    </xf>
    <xf numFmtId="3" fontId="17" fillId="0" borderId="35" xfId="8" applyNumberFormat="1" applyFont="1" applyFill="1" applyBorder="1" applyAlignment="1">
      <alignment horizontal="center" vertical="center" wrapText="1"/>
    </xf>
    <xf numFmtId="3" fontId="17" fillId="0" borderId="33" xfId="8" applyNumberFormat="1" applyFont="1" applyFill="1" applyBorder="1" applyAlignment="1">
      <alignment horizontal="center" vertical="center" wrapText="1"/>
    </xf>
    <xf numFmtId="3" fontId="17" fillId="0" borderId="38" xfId="8" applyNumberFormat="1" applyFont="1" applyFill="1" applyBorder="1" applyAlignment="1">
      <alignment horizontal="center" vertical="center" wrapText="1"/>
    </xf>
    <xf numFmtId="3" fontId="17" fillId="0" borderId="0" xfId="8" applyNumberFormat="1" applyFont="1" applyFill="1" applyAlignment="1">
      <alignment horizontal="center" vertical="center" wrapText="1"/>
    </xf>
    <xf numFmtId="3" fontId="17" fillId="0" borderId="39" xfId="8" applyNumberFormat="1" applyFont="1" applyFill="1" applyBorder="1" applyAlignment="1">
      <alignment horizontal="center" vertical="center" wrapText="1"/>
    </xf>
    <xf numFmtId="3" fontId="17" fillId="0" borderId="30" xfId="8" applyNumberFormat="1" applyFont="1" applyFill="1" applyBorder="1" applyAlignment="1">
      <alignment horizontal="center" vertical="center"/>
    </xf>
    <xf numFmtId="3" fontId="17" fillId="0" borderId="13" xfId="8" applyNumberFormat="1" applyFont="1" applyFill="1" applyBorder="1" applyAlignment="1">
      <alignment horizontal="center" vertical="center"/>
    </xf>
    <xf numFmtId="3" fontId="17" fillId="0" borderId="34" xfId="8" applyNumberFormat="1" applyFont="1" applyFill="1" applyBorder="1" applyAlignment="1">
      <alignment horizontal="center" vertical="center" wrapText="1"/>
    </xf>
    <xf numFmtId="3" fontId="37" fillId="0" borderId="2" xfId="8" applyNumberFormat="1" applyFont="1" applyBorder="1" applyAlignment="1">
      <alignment horizontal="center" vertical="center" wrapText="1"/>
    </xf>
    <xf numFmtId="3" fontId="37" fillId="0" borderId="10" xfId="8" applyNumberFormat="1" applyFont="1" applyBorder="1" applyAlignment="1">
      <alignment horizontal="center" vertical="center" wrapText="1"/>
    </xf>
    <xf numFmtId="3" fontId="37" fillId="0" borderId="13" xfId="8" applyNumberFormat="1" applyFont="1" applyBorder="1" applyAlignment="1">
      <alignment horizontal="center" vertical="center" wrapText="1"/>
    </xf>
    <xf numFmtId="3" fontId="37" fillId="0" borderId="2" xfId="8" applyNumberFormat="1" applyFont="1" applyBorder="1" applyAlignment="1">
      <alignment horizontal="center" vertical="center"/>
    </xf>
    <xf numFmtId="3" fontId="37" fillId="0" borderId="29" xfId="8" applyNumberFormat="1" applyFont="1" applyBorder="1" applyAlignment="1">
      <alignment horizontal="center" vertical="center"/>
    </xf>
    <xf numFmtId="3" fontId="37" fillId="0" borderId="1" xfId="8" applyNumberFormat="1" applyFont="1" applyBorder="1" applyAlignment="1">
      <alignment horizontal="center" vertical="center"/>
    </xf>
    <xf numFmtId="3" fontId="37" fillId="0" borderId="30" xfId="8" applyNumberFormat="1" applyFont="1" applyBorder="1" applyAlignment="1">
      <alignment horizontal="center" vertical="center" wrapText="1"/>
    </xf>
    <xf numFmtId="3" fontId="37" fillId="0" borderId="30" xfId="8" applyNumberFormat="1" applyFont="1" applyBorder="1" applyAlignment="1">
      <alignment horizontal="center" vertical="center"/>
    </xf>
    <xf numFmtId="3" fontId="37" fillId="0" borderId="13" xfId="8" applyNumberFormat="1" applyFont="1" applyBorder="1" applyAlignment="1">
      <alignment horizontal="center" vertical="center"/>
    </xf>
    <xf numFmtId="3" fontId="37" fillId="0" borderId="37" xfId="8" applyNumberFormat="1" applyFont="1" applyBorder="1" applyAlignment="1">
      <alignment horizontal="center" vertical="center"/>
    </xf>
    <xf numFmtId="3" fontId="37" fillId="0" borderId="29" xfId="8" applyNumberFormat="1" applyFont="1" applyBorder="1" applyAlignment="1">
      <alignment horizontal="center" vertical="center" wrapText="1"/>
    </xf>
    <xf numFmtId="3" fontId="37" fillId="0" borderId="1" xfId="8" applyNumberFormat="1" applyFont="1" applyBorder="1" applyAlignment="1">
      <alignment horizontal="center" vertical="center" wrapText="1"/>
    </xf>
    <xf numFmtId="3" fontId="37" fillId="3" borderId="30" xfId="8" applyNumberFormat="1" applyFont="1" applyFill="1" applyBorder="1" applyAlignment="1">
      <alignment horizontal="center" vertical="center" wrapText="1"/>
    </xf>
    <xf numFmtId="3" fontId="37" fillId="3" borderId="10" xfId="8" applyNumberFormat="1" applyFont="1" applyFill="1" applyBorder="1" applyAlignment="1">
      <alignment horizontal="center" vertical="center" wrapText="1"/>
    </xf>
    <xf numFmtId="3" fontId="37" fillId="3" borderId="2" xfId="8" applyNumberFormat="1" applyFont="1" applyFill="1" applyBorder="1" applyAlignment="1">
      <alignment horizontal="center" vertical="center" wrapText="1"/>
    </xf>
    <xf numFmtId="3" fontId="17" fillId="0" borderId="30"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3" fontId="17" fillId="0" borderId="2" xfId="8" applyNumberFormat="1" applyFont="1" applyBorder="1" applyAlignment="1">
      <alignment horizontal="center" vertical="center"/>
    </xf>
    <xf numFmtId="3" fontId="17" fillId="0" borderId="29" xfId="8" applyNumberFormat="1" applyFont="1" applyBorder="1" applyAlignment="1">
      <alignment horizontal="center" vertical="center"/>
    </xf>
    <xf numFmtId="3" fontId="17" fillId="0" borderId="1" xfId="8" applyNumberFormat="1" applyFont="1" applyBorder="1" applyAlignment="1">
      <alignment horizontal="center" vertical="center"/>
    </xf>
    <xf numFmtId="3" fontId="37" fillId="3" borderId="13" xfId="8" applyNumberFormat="1" applyFont="1" applyFill="1" applyBorder="1" applyAlignment="1">
      <alignment horizontal="center" vertical="center" wrapText="1"/>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wrapText="1"/>
    </xf>
    <xf numFmtId="3" fontId="17" fillId="0" borderId="37" xfId="8" applyNumberFormat="1" applyFont="1" applyBorder="1" applyAlignment="1">
      <alignment horizontal="center" vertical="center" wrapText="1"/>
    </xf>
    <xf numFmtId="3" fontId="17" fillId="0" borderId="32" xfId="8" applyNumberFormat="1" applyFont="1" applyBorder="1" applyAlignment="1">
      <alignment horizontal="center" vertical="center" wrapText="1"/>
    </xf>
    <xf numFmtId="3" fontId="17" fillId="0" borderId="34" xfId="8" applyNumberFormat="1" applyFont="1" applyBorder="1" applyAlignment="1">
      <alignment horizontal="center" vertical="center" wrapText="1"/>
    </xf>
    <xf numFmtId="3" fontId="17" fillId="0" borderId="37" xfId="8" applyNumberFormat="1" applyFont="1" applyBorder="1" applyAlignment="1">
      <alignment horizontal="center" vertical="center"/>
    </xf>
    <xf numFmtId="3" fontId="17" fillId="3" borderId="30" xfId="8" applyNumberFormat="1" applyFont="1" applyFill="1" applyBorder="1" applyAlignment="1">
      <alignment horizontal="center" vertical="center" wrapText="1"/>
    </xf>
    <xf numFmtId="3" fontId="17" fillId="3" borderId="13" xfId="8" applyNumberFormat="1" applyFont="1" applyFill="1" applyBorder="1" applyAlignment="1">
      <alignment horizontal="center" vertical="center" wrapText="1"/>
    </xf>
    <xf numFmtId="3" fontId="17" fillId="3" borderId="10" xfId="8" applyNumberFormat="1" applyFont="1" applyFill="1" applyBorder="1" applyAlignment="1">
      <alignment horizontal="center" vertical="center" wrapText="1"/>
    </xf>
    <xf numFmtId="3" fontId="37" fillId="0" borderId="37" xfId="8" applyNumberFormat="1" applyFont="1" applyBorder="1" applyAlignment="1">
      <alignment horizontal="center" vertical="center" wrapText="1"/>
    </xf>
    <xf numFmtId="3" fontId="37" fillId="3" borderId="32" xfId="8" applyNumberFormat="1" applyFont="1" applyFill="1" applyBorder="1" applyAlignment="1">
      <alignment horizontal="center" vertical="center" wrapText="1"/>
    </xf>
    <xf numFmtId="3" fontId="37" fillId="3" borderId="35" xfId="8" applyNumberFormat="1" applyFont="1" applyFill="1" applyBorder="1" applyAlignment="1">
      <alignment horizontal="center" vertical="center" wrapText="1"/>
    </xf>
    <xf numFmtId="3" fontId="37" fillId="3" borderId="33" xfId="8" applyNumberFormat="1" applyFont="1" applyFill="1" applyBorder="1" applyAlignment="1">
      <alignment horizontal="center" vertical="center" wrapText="1"/>
    </xf>
    <xf numFmtId="3" fontId="37" fillId="3" borderId="38" xfId="8" applyNumberFormat="1" applyFont="1" applyFill="1" applyBorder="1" applyAlignment="1">
      <alignment horizontal="center" vertical="center" wrapText="1"/>
    </xf>
    <xf numFmtId="3" fontId="37" fillId="3" borderId="0" xfId="8" applyNumberFormat="1" applyFont="1" applyFill="1" applyAlignment="1">
      <alignment horizontal="center" vertical="center" wrapText="1"/>
    </xf>
    <xf numFmtId="3" fontId="37" fillId="3" borderId="39" xfId="8" applyNumberFormat="1" applyFont="1" applyFill="1" applyBorder="1" applyAlignment="1">
      <alignment horizontal="center" vertical="center" wrapText="1"/>
    </xf>
    <xf numFmtId="3" fontId="37" fillId="0" borderId="32" xfId="8" applyNumberFormat="1" applyFont="1" applyBorder="1" applyAlignment="1">
      <alignment horizontal="center" vertical="center" wrapText="1"/>
    </xf>
    <xf numFmtId="3" fontId="37" fillId="0" borderId="34" xfId="8" applyNumberFormat="1" applyFont="1" applyBorder="1" applyAlignment="1">
      <alignment horizontal="center" vertical="center" wrapText="1"/>
    </xf>
    <xf numFmtId="3" fontId="37" fillId="0" borderId="38" xfId="8" applyNumberFormat="1" applyFont="1" applyBorder="1" applyAlignment="1">
      <alignment horizontal="center" vertical="center" wrapText="1"/>
    </xf>
    <xf numFmtId="3" fontId="18" fillId="3" borderId="30" xfId="8" applyNumberFormat="1" applyFont="1" applyFill="1" applyBorder="1" applyAlignment="1">
      <alignment horizontal="center" vertical="center" wrapText="1"/>
    </xf>
    <xf numFmtId="3" fontId="18" fillId="3" borderId="10" xfId="8" applyNumberFormat="1" applyFont="1" applyFill="1" applyBorder="1" applyAlignment="1">
      <alignment horizontal="center" vertical="center" wrapText="1"/>
    </xf>
    <xf numFmtId="3" fontId="18" fillId="3" borderId="13" xfId="8" applyNumberFormat="1" applyFont="1" applyFill="1" applyBorder="1" applyAlignment="1">
      <alignment horizontal="center" vertical="center" wrapText="1"/>
    </xf>
    <xf numFmtId="3" fontId="17" fillId="0" borderId="35" xfId="8" applyNumberFormat="1" applyFont="1" applyBorder="1" applyAlignment="1">
      <alignment horizontal="center" vertical="center" wrapText="1"/>
    </xf>
    <xf numFmtId="3" fontId="17" fillId="0" borderId="33" xfId="8" applyNumberFormat="1" applyFont="1" applyBorder="1" applyAlignment="1">
      <alignment horizontal="center" vertical="center" wrapText="1"/>
    </xf>
    <xf numFmtId="3" fontId="17" fillId="0" borderId="38" xfId="8" applyNumberFormat="1" applyFont="1" applyBorder="1" applyAlignment="1">
      <alignment horizontal="center" vertical="center" wrapText="1"/>
    </xf>
    <xf numFmtId="3" fontId="17" fillId="0" borderId="0" xfId="8" applyNumberFormat="1" applyFont="1" applyAlignment="1">
      <alignment horizontal="center" vertical="center" wrapText="1"/>
    </xf>
    <xf numFmtId="3" fontId="17" fillId="0" borderId="39" xfId="8" applyNumberFormat="1" applyFont="1" applyBorder="1" applyAlignment="1">
      <alignment horizontal="center" vertical="center" wrapText="1"/>
    </xf>
    <xf numFmtId="3" fontId="37" fillId="0" borderId="32" xfId="8" applyNumberFormat="1" applyFont="1" applyBorder="1" applyAlignment="1">
      <alignment horizontal="center" vertical="center"/>
    </xf>
    <xf numFmtId="3" fontId="37" fillId="0" borderId="35" xfId="8" applyNumberFormat="1" applyFont="1" applyBorder="1" applyAlignment="1">
      <alignment horizontal="center" vertical="center"/>
    </xf>
    <xf numFmtId="3" fontId="37" fillId="0" borderId="33" xfId="8" applyNumberFormat="1" applyFont="1" applyBorder="1" applyAlignment="1">
      <alignment horizontal="center" vertical="center"/>
    </xf>
    <xf numFmtId="3" fontId="37" fillId="0" borderId="34" xfId="8" applyNumberFormat="1" applyFont="1" applyBorder="1" applyAlignment="1">
      <alignment horizontal="center" vertical="center"/>
    </xf>
    <xf numFmtId="3" fontId="37" fillId="0" borderId="27" xfId="8" applyNumberFormat="1" applyFont="1" applyBorder="1" applyAlignment="1">
      <alignment horizontal="center" vertical="center"/>
    </xf>
    <xf numFmtId="3" fontId="37" fillId="0" borderId="36" xfId="8" applyNumberFormat="1" applyFont="1" applyBorder="1" applyAlignment="1">
      <alignment horizontal="center" vertical="center"/>
    </xf>
    <xf numFmtId="3" fontId="17" fillId="0" borderId="1" xfId="8" applyNumberFormat="1" applyFont="1" applyBorder="1" applyAlignment="1">
      <alignment horizontal="center" vertical="center" wrapText="1"/>
    </xf>
    <xf numFmtId="3" fontId="17" fillId="0" borderId="30" xfId="8" applyNumberFormat="1" applyFont="1" applyBorder="1" applyAlignment="1">
      <alignment horizontal="center" vertical="center"/>
    </xf>
    <xf numFmtId="3" fontId="17" fillId="0" borderId="13" xfId="8" applyNumberFormat="1" applyFont="1" applyBorder="1" applyAlignment="1">
      <alignment horizontal="center" vertical="center"/>
    </xf>
    <xf numFmtId="3" fontId="27" fillId="0" borderId="0" xfId="8" applyNumberFormat="1" applyFont="1" applyAlignment="1">
      <alignment horizontal="center" wrapText="1"/>
    </xf>
    <xf numFmtId="3" fontId="28" fillId="0" borderId="0" xfId="8" applyNumberFormat="1" applyFont="1" applyAlignment="1">
      <alignment horizontal="center" wrapText="1"/>
    </xf>
    <xf numFmtId="3" fontId="24" fillId="0" borderId="27" xfId="8" applyNumberFormat="1" applyFont="1" applyBorder="1" applyAlignment="1">
      <alignment horizontal="center"/>
    </xf>
    <xf numFmtId="3" fontId="26" fillId="0" borderId="37" xfId="0" applyNumberFormat="1" applyFont="1" applyBorder="1"/>
    <xf numFmtId="3" fontId="26" fillId="0" borderId="1" xfId="0" applyNumberFormat="1" applyFont="1" applyBorder="1"/>
    <xf numFmtId="3" fontId="17" fillId="3" borderId="2" xfId="8" applyNumberFormat="1" applyFont="1" applyFill="1" applyBorder="1" applyAlignment="1">
      <alignment horizontal="center" vertical="center" wrapText="1"/>
    </xf>
    <xf numFmtId="3" fontId="17" fillId="0" borderId="32" xfId="8" applyNumberFormat="1" applyFont="1" applyBorder="1" applyAlignment="1">
      <alignment horizontal="center" vertical="center"/>
    </xf>
    <xf numFmtId="3" fontId="17" fillId="0" borderId="35" xfId="8" applyNumberFormat="1" applyFont="1" applyBorder="1" applyAlignment="1">
      <alignment horizontal="center" vertical="center"/>
    </xf>
    <xf numFmtId="3" fontId="17" fillId="0" borderId="33" xfId="8" applyNumberFormat="1" applyFont="1" applyBorder="1" applyAlignment="1">
      <alignment horizontal="center" vertical="center"/>
    </xf>
    <xf numFmtId="3" fontId="17" fillId="0" borderId="34" xfId="8" applyNumberFormat="1" applyFont="1" applyBorder="1" applyAlignment="1">
      <alignment horizontal="center" vertical="center"/>
    </xf>
    <xf numFmtId="3" fontId="17" fillId="0" borderId="27" xfId="8" applyNumberFormat="1" applyFont="1" applyBorder="1" applyAlignment="1">
      <alignment horizontal="center" vertical="center"/>
    </xf>
    <xf numFmtId="3" fontId="17" fillId="0" borderId="36" xfId="8" applyNumberFormat="1" applyFont="1" applyBorder="1" applyAlignment="1">
      <alignment horizontal="center" vertical="center"/>
    </xf>
    <xf numFmtId="0" fontId="17" fillId="0" borderId="2" xfId="15" applyFont="1" applyBorder="1" applyAlignment="1">
      <alignment horizontal="center" vertical="center" wrapText="1"/>
    </xf>
    <xf numFmtId="0" fontId="4" fillId="0" borderId="0" xfId="15" applyNumberFormat="1" applyFont="1" applyAlignment="1">
      <alignment horizontal="center" wrapText="1"/>
    </xf>
    <xf numFmtId="0" fontId="11" fillId="0" borderId="0" xfId="0" applyNumberFormat="1" applyFont="1" applyAlignment="1">
      <alignment horizontal="center"/>
    </xf>
    <xf numFmtId="0" fontId="17" fillId="0" borderId="30" xfId="15" applyFont="1" applyBorder="1" applyAlignment="1">
      <alignment horizontal="center" vertical="center" wrapText="1"/>
    </xf>
    <xf numFmtId="0" fontId="17" fillId="0" borderId="10" xfId="15" applyFont="1" applyBorder="1" applyAlignment="1">
      <alignment horizontal="center" vertical="center" wrapText="1"/>
    </xf>
    <xf numFmtId="0" fontId="17" fillId="0" borderId="2" xfId="15" applyFont="1" applyBorder="1" applyAlignment="1">
      <alignment horizontal="center" vertical="center"/>
    </xf>
    <xf numFmtId="0" fontId="11" fillId="0" borderId="27" xfId="11" applyFont="1" applyBorder="1" applyAlignment="1">
      <alignment horizontal="center"/>
    </xf>
    <xf numFmtId="0" fontId="2" fillId="0" borderId="0" xfId="15" applyFont="1" applyAlignment="1">
      <alignment horizontal="center"/>
    </xf>
    <xf numFmtId="0" fontId="4" fillId="0" borderId="0" xfId="14" applyFont="1" applyAlignment="1">
      <alignment horizontal="center" vertical="center" wrapText="1"/>
    </xf>
    <xf numFmtId="168" fontId="3" fillId="0" borderId="28" xfId="16" applyNumberFormat="1" applyFont="1" applyFill="1" applyBorder="1" applyAlignment="1">
      <alignment horizontal="center" vertical="center" wrapText="1"/>
    </xf>
    <xf numFmtId="168" fontId="3" fillId="0" borderId="26" xfId="16" applyNumberFormat="1" applyFont="1" applyFill="1" applyBorder="1" applyAlignment="1">
      <alignment horizontal="center" vertical="center" wrapText="1"/>
    </xf>
    <xf numFmtId="165" fontId="21" fillId="0" borderId="30" xfId="14" applyNumberFormat="1" applyFont="1" applyBorder="1" applyAlignment="1">
      <alignment horizontal="center" vertical="center" wrapText="1"/>
    </xf>
    <xf numFmtId="165" fontId="21" fillId="0" borderId="13" xfId="14" applyNumberFormat="1" applyFont="1" applyBorder="1" applyAlignment="1">
      <alignment horizontal="center" vertical="center" wrapText="1"/>
    </xf>
    <xf numFmtId="0" fontId="40" fillId="0" borderId="0" xfId="0" applyFont="1" applyAlignment="1">
      <alignment horizontal="centerContinuous" vertical="center"/>
    </xf>
    <xf numFmtId="0" fontId="41" fillId="0" borderId="0" xfId="0" applyFont="1" applyAlignment="1">
      <alignment horizontal="centerContinuous" vertical="center"/>
    </xf>
    <xf numFmtId="0" fontId="40" fillId="0" borderId="0" xfId="0" applyFont="1" applyAlignment="1">
      <alignment horizontal="center" vertical="center"/>
    </xf>
    <xf numFmtId="0" fontId="40" fillId="0" borderId="0" xfId="0" applyFont="1" applyAlignment="1">
      <alignment horizontal="right"/>
    </xf>
    <xf numFmtId="3" fontId="42" fillId="0" borderId="0" xfId="0" applyNumberFormat="1" applyFont="1" applyAlignment="1">
      <alignment horizontal="right"/>
    </xf>
    <xf numFmtId="0" fontId="41" fillId="0" borderId="0" xfId="0" applyFont="1"/>
    <xf numFmtId="167" fontId="41" fillId="0" borderId="0" xfId="1" applyNumberFormat="1" applyFont="1"/>
    <xf numFmtId="0" fontId="43" fillId="0" borderId="0" xfId="0" applyFont="1" applyAlignment="1">
      <alignment horizontal="center" vertical="center"/>
    </xf>
    <xf numFmtId="0" fontId="44" fillId="0" borderId="0" xfId="0" applyFont="1" applyAlignment="1">
      <alignment horizontal="centerContinuous"/>
    </xf>
    <xf numFmtId="0" fontId="41" fillId="0" borderId="0" xfId="0" applyFont="1" applyAlignment="1">
      <alignment horizontal="centerContinuous"/>
    </xf>
    <xf numFmtId="0" fontId="45"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vertical="center"/>
    </xf>
    <xf numFmtId="0" fontId="45" fillId="0" borderId="0" xfId="0" applyFont="1" applyAlignment="1">
      <alignment horizontal="right"/>
    </xf>
    <xf numFmtId="0" fontId="48" fillId="0" borderId="30" xfId="0" applyFont="1" applyBorder="1" applyAlignment="1">
      <alignment horizontal="center" vertical="center"/>
    </xf>
    <xf numFmtId="0" fontId="48" fillId="0" borderId="30" xfId="0" applyFont="1" applyBorder="1" applyAlignment="1">
      <alignment horizontal="center" vertical="center" wrapText="1"/>
    </xf>
    <xf numFmtId="0" fontId="48" fillId="0" borderId="0" xfId="0" applyFont="1" applyAlignment="1">
      <alignment horizontal="center" vertical="center"/>
    </xf>
    <xf numFmtId="0" fontId="42" fillId="0" borderId="0" xfId="0" applyFont="1"/>
    <xf numFmtId="167" fontId="42" fillId="0" borderId="0" xfId="1" applyNumberFormat="1" applyFont="1"/>
    <xf numFmtId="0" fontId="48" fillId="0" borderId="10" xfId="0" applyFont="1" applyBorder="1" applyAlignment="1">
      <alignment horizontal="center" vertical="center"/>
    </xf>
    <xf numFmtId="0" fontId="48" fillId="0" borderId="10" xfId="0" applyFont="1" applyBorder="1" applyAlignment="1">
      <alignment horizontal="center" vertical="center" wrapText="1"/>
    </xf>
    <xf numFmtId="0" fontId="48" fillId="0" borderId="13" xfId="0" applyFont="1" applyBorder="1" applyAlignment="1">
      <alignment horizontal="center" vertical="center"/>
    </xf>
    <xf numFmtId="0" fontId="48" fillId="0" borderId="13" xfId="0" applyFont="1" applyBorder="1" applyAlignment="1">
      <alignment horizontal="center" vertical="center" wrapText="1"/>
    </xf>
    <xf numFmtId="0" fontId="42" fillId="0" borderId="2" xfId="0" applyFont="1" applyBorder="1" applyAlignment="1">
      <alignment horizontal="center" vertical="center"/>
    </xf>
    <xf numFmtId="0" fontId="42" fillId="0" borderId="1" xfId="0" applyFont="1" applyBorder="1" applyAlignment="1">
      <alignment horizontal="center" vertical="center"/>
    </xf>
    <xf numFmtId="0" fontId="42" fillId="0" borderId="2" xfId="0" quotePrefix="1" applyFont="1" applyBorder="1" applyAlignment="1">
      <alignment horizontal="center" vertical="center"/>
    </xf>
    <xf numFmtId="0" fontId="42" fillId="0" borderId="0" xfId="0" quotePrefix="1" applyFont="1" applyAlignment="1">
      <alignment horizontal="center" vertical="center"/>
    </xf>
    <xf numFmtId="0" fontId="42" fillId="0" borderId="0" xfId="0" applyFont="1" applyAlignment="1">
      <alignment vertical="center"/>
    </xf>
    <xf numFmtId="167" fontId="42" fillId="0" borderId="0" xfId="1" applyNumberFormat="1" applyFont="1" applyAlignment="1">
      <alignment vertical="center"/>
    </xf>
    <xf numFmtId="0" fontId="48" fillId="0" borderId="18" xfId="0" applyFont="1" applyBorder="1" applyAlignment="1">
      <alignment horizontal="center" vertical="center"/>
    </xf>
    <xf numFmtId="0" fontId="49" fillId="0" borderId="18" xfId="0" applyFont="1" applyBorder="1" applyAlignment="1">
      <alignment vertical="center"/>
    </xf>
    <xf numFmtId="3" fontId="42" fillId="0" borderId="18" xfId="0" applyNumberFormat="1" applyFont="1" applyBorder="1" applyAlignment="1">
      <alignment vertical="center"/>
    </xf>
    <xf numFmtId="3" fontId="42" fillId="0" borderId="0" xfId="0" applyNumberFormat="1" applyFont="1"/>
    <xf numFmtId="0" fontId="48" fillId="0" borderId="3" xfId="0" applyFont="1" applyBorder="1" applyAlignment="1">
      <alignment horizontal="center" vertical="center"/>
    </xf>
    <xf numFmtId="0" fontId="49" fillId="0" borderId="3" xfId="0" applyFont="1" applyBorder="1" applyAlignment="1">
      <alignment vertical="center"/>
    </xf>
    <xf numFmtId="3" fontId="48" fillId="0" borderId="3" xfId="0" applyNumberFormat="1" applyFont="1" applyBorder="1" applyAlignment="1">
      <alignment vertical="center"/>
    </xf>
    <xf numFmtId="168" fontId="48" fillId="0" borderId="3" xfId="16" applyNumberFormat="1" applyFont="1" applyBorder="1" applyAlignment="1">
      <alignment horizontal="center" vertical="center"/>
    </xf>
    <xf numFmtId="168" fontId="48" fillId="0" borderId="0" xfId="16" applyNumberFormat="1" applyFont="1" applyBorder="1"/>
    <xf numFmtId="0" fontId="48" fillId="0" borderId="0" xfId="0" applyFont="1"/>
    <xf numFmtId="167" fontId="48" fillId="0" borderId="0" xfId="1" applyNumberFormat="1" applyFont="1"/>
    <xf numFmtId="0" fontId="42" fillId="0" borderId="3" xfId="0" applyFont="1" applyBorder="1" applyAlignment="1">
      <alignment horizontal="center" vertical="center"/>
    </xf>
    <xf numFmtId="0" fontId="42" fillId="0" borderId="3" xfId="0" applyFont="1" applyBorder="1" applyAlignment="1">
      <alignment vertical="center"/>
    </xf>
    <xf numFmtId="167" fontId="42" fillId="0" borderId="3" xfId="0" applyNumberFormat="1" applyFont="1" applyBorder="1" applyAlignment="1">
      <alignment vertical="center"/>
    </xf>
    <xf numFmtId="168" fontId="42" fillId="0" borderId="3" xfId="16" applyNumberFormat="1" applyFont="1" applyBorder="1" applyAlignment="1">
      <alignment horizontal="center" vertical="center"/>
    </xf>
    <xf numFmtId="168" fontId="42" fillId="0" borderId="0" xfId="16" applyNumberFormat="1" applyFont="1" applyBorder="1"/>
    <xf numFmtId="3" fontId="42" fillId="0" borderId="3" xfId="0" applyNumberFormat="1" applyFont="1" applyBorder="1" applyAlignment="1">
      <alignment vertical="center"/>
    </xf>
    <xf numFmtId="0" fontId="42" fillId="0" borderId="3" xfId="0" quotePrefix="1" applyFont="1" applyBorder="1" applyAlignment="1">
      <alignment horizontal="center" vertical="center"/>
    </xf>
    <xf numFmtId="3" fontId="42" fillId="2" borderId="3" xfId="0" applyNumberFormat="1" applyFont="1" applyFill="1" applyBorder="1" applyAlignment="1">
      <alignment vertical="center"/>
    </xf>
    <xf numFmtId="167" fontId="42" fillId="2" borderId="0" xfId="1" applyNumberFormat="1" applyFont="1" applyFill="1" applyAlignment="1">
      <alignment vertical="center"/>
    </xf>
    <xf numFmtId="0" fontId="48" fillId="0" borderId="3" xfId="0" applyFont="1" applyBorder="1" applyAlignment="1">
      <alignment vertical="center"/>
    </xf>
    <xf numFmtId="3" fontId="48" fillId="0" borderId="0" xfId="0" applyNumberFormat="1" applyFont="1"/>
    <xf numFmtId="3" fontId="50" fillId="0" borderId="3" xfId="0" applyNumberFormat="1" applyFont="1" applyBorder="1" applyAlignment="1">
      <alignment vertical="center"/>
    </xf>
    <xf numFmtId="0" fontId="48" fillId="0" borderId="25" xfId="0" applyFont="1" applyBorder="1" applyAlignment="1">
      <alignment horizontal="center" vertical="center"/>
    </xf>
    <xf numFmtId="0" fontId="48" fillId="0" borderId="25" xfId="0" applyFont="1" applyBorder="1" applyAlignment="1">
      <alignment vertical="center"/>
    </xf>
    <xf numFmtId="3" fontId="48" fillId="0" borderId="25" xfId="0" applyNumberFormat="1" applyFont="1" applyBorder="1" applyAlignment="1">
      <alignment vertical="center"/>
    </xf>
    <xf numFmtId="168" fontId="48" fillId="0" borderId="25" xfId="0" applyNumberFormat="1" applyFont="1" applyBorder="1" applyAlignment="1">
      <alignment horizontal="center" vertical="center"/>
    </xf>
    <xf numFmtId="0" fontId="47" fillId="0" borderId="0" xfId="0" applyFont="1"/>
    <xf numFmtId="0" fontId="41" fillId="0" borderId="0" xfId="0" quotePrefix="1" applyFont="1"/>
    <xf numFmtId="0" fontId="4" fillId="0" borderId="0" xfId="0" applyFont="1" applyAlignment="1">
      <alignment horizontal="centerContinuous" vertical="center"/>
    </xf>
    <xf numFmtId="167" fontId="18" fillId="0" borderId="0" xfId="1" applyNumberFormat="1" applyFont="1" applyAlignment="1">
      <alignment horizontal="centerContinuous" vertical="center"/>
    </xf>
    <xf numFmtId="0" fontId="17" fillId="0" borderId="0" xfId="0" applyFont="1" applyAlignment="1">
      <alignment horizontal="center" vertical="center"/>
    </xf>
    <xf numFmtId="167" fontId="19" fillId="0" borderId="0" xfId="1" applyNumberFormat="1" applyFont="1" applyAlignment="1">
      <alignment vertical="center"/>
    </xf>
    <xf numFmtId="3" fontId="20" fillId="0" borderId="0" xfId="0" applyNumberFormat="1" applyFont="1" applyAlignment="1">
      <alignment vertical="center"/>
    </xf>
    <xf numFmtId="167" fontId="20" fillId="0" borderId="0" xfId="1" applyNumberFormat="1" applyFont="1" applyAlignment="1">
      <alignment vertical="center"/>
    </xf>
    <xf numFmtId="3" fontId="24" fillId="0" borderId="27" xfId="0" applyNumberFormat="1" applyFont="1" applyBorder="1" applyAlignment="1">
      <alignment vertical="center"/>
    </xf>
    <xf numFmtId="0" fontId="24" fillId="0" borderId="27" xfId="0" applyFont="1" applyBorder="1" applyAlignment="1">
      <alignment horizontal="center" vertical="center"/>
    </xf>
    <xf numFmtId="0" fontId="9" fillId="0" borderId="26" xfId="0" applyFont="1" applyBorder="1" applyAlignment="1">
      <alignment horizontal="center" vertical="center"/>
    </xf>
    <xf numFmtId="0" fontId="9" fillId="0" borderId="26" xfId="0" applyFont="1" applyBorder="1" applyAlignment="1">
      <alignment vertical="center"/>
    </xf>
    <xf numFmtId="3" fontId="9" fillId="0" borderId="26" xfId="0" applyNumberFormat="1" applyFont="1" applyBorder="1" applyAlignment="1">
      <alignment vertical="center"/>
    </xf>
    <xf numFmtId="168" fontId="9" fillId="0" borderId="3" xfId="16" applyNumberFormat="1" applyFont="1" applyFill="1" applyBorder="1" applyAlignment="1">
      <alignment horizontal="center" vertical="center"/>
    </xf>
    <xf numFmtId="168" fontId="16" fillId="0" borderId="3" xfId="16" applyNumberFormat="1" applyFont="1" applyFill="1" applyBorder="1" applyAlignment="1">
      <alignment horizontal="center" vertical="center"/>
    </xf>
    <xf numFmtId="0" fontId="16" fillId="0" borderId="31" xfId="0" applyFont="1" applyBorder="1" applyAlignment="1">
      <alignment vertical="center"/>
    </xf>
    <xf numFmtId="0" fontId="31" fillId="0" borderId="3" xfId="0" applyFont="1" applyBorder="1" applyAlignment="1">
      <alignment vertical="center"/>
    </xf>
    <xf numFmtId="3" fontId="9" fillId="0" borderId="3" xfId="11" applyNumberFormat="1" applyFont="1" applyBorder="1" applyAlignment="1">
      <alignment vertical="center"/>
    </xf>
    <xf numFmtId="3" fontId="9" fillId="0" borderId="3" xfId="0" applyNumberFormat="1" applyFont="1" applyBorder="1" applyAlignment="1">
      <alignment horizontal="left" vertical="center" wrapText="1"/>
    </xf>
    <xf numFmtId="0" fontId="16" fillId="0" borderId="3" xfId="0" applyFont="1" applyBorder="1" applyAlignment="1">
      <alignment vertical="center" wrapText="1"/>
    </xf>
    <xf numFmtId="0" fontId="9" fillId="0" borderId="3" xfId="0" quotePrefix="1" applyFont="1" applyBorder="1" applyAlignment="1">
      <alignment horizontal="center" vertical="center"/>
    </xf>
    <xf numFmtId="0" fontId="9" fillId="0" borderId="3" xfId="0" applyFont="1" applyBorder="1" applyAlignment="1">
      <alignment vertical="center" wrapText="1"/>
    </xf>
    <xf numFmtId="3" fontId="16" fillId="0" borderId="3" xfId="0" applyNumberFormat="1" applyFont="1" applyBorder="1" applyAlignment="1">
      <alignment horizontal="left" vertical="center" wrapText="1"/>
    </xf>
    <xf numFmtId="0" fontId="9" fillId="0" borderId="3" xfId="8" applyFont="1" applyBorder="1" applyAlignment="1">
      <alignment horizontal="justify" vertical="center" wrapText="1"/>
    </xf>
    <xf numFmtId="0" fontId="16" fillId="0" borderId="3" xfId="8" applyFont="1" applyBorder="1" applyAlignment="1">
      <alignment horizontal="justify" vertical="center" wrapText="1"/>
    </xf>
    <xf numFmtId="3" fontId="16" fillId="0" borderId="3" xfId="11" applyNumberFormat="1" applyFont="1" applyBorder="1" applyAlignment="1">
      <alignment vertical="center"/>
    </xf>
    <xf numFmtId="0" fontId="9" fillId="0" borderId="28" xfId="0" applyFont="1" applyBorder="1" applyAlignment="1">
      <alignment vertical="center"/>
    </xf>
    <xf numFmtId="0" fontId="16" fillId="0" borderId="26" xfId="0" applyFont="1" applyBorder="1" applyAlignment="1">
      <alignment vertical="center" wrapText="1"/>
    </xf>
    <xf numFmtId="168" fontId="16" fillId="0" borderId="25" xfId="16" applyNumberFormat="1" applyFont="1" applyFill="1" applyBorder="1" applyAlignment="1">
      <alignment horizontal="center" vertical="center"/>
    </xf>
  </cellXfs>
  <cellStyles count="18">
    <cellStyle name="Comma" xfId="1" builtinId="3"/>
    <cellStyle name="Comma 12" xfId="2"/>
    <cellStyle name="Comma 14" xfId="3"/>
    <cellStyle name="Comma 2 2" xfId="17"/>
    <cellStyle name="Comma 28" xfId="4"/>
    <cellStyle name="Comma 3 3" xfId="5"/>
    <cellStyle name="HAI" xfId="6"/>
    <cellStyle name="Normal" xfId="0" builtinId="0"/>
    <cellStyle name="Normal 10" xfId="7"/>
    <cellStyle name="Normal 11" xfId="8"/>
    <cellStyle name="Normal 11 3" xfId="9"/>
    <cellStyle name="Normal 16" xfId="10"/>
    <cellStyle name="Normal 2" xfId="11"/>
    <cellStyle name="Normal 3" xfId="12"/>
    <cellStyle name="Normal 3 4" xfId="13"/>
    <cellStyle name="Normal 4" xfId="14"/>
    <cellStyle name="Normal 5" xfId="15"/>
    <cellStyle name="Percent" xfId="1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249;i%20Qu&#7923;nh%20Mai\C&#193;C%20&#272;&#416;N%20V&#7882;%20CHUY&#202;N%20QU&#7842;N\3.%20THEO%20DOI%20DU%20TOAN\Theo%20doi%20DT%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c ĐV 2023"/>
      <sheetName val="2024-don vi"/>
      <sheetName val="Nguồn cứu trợ từ MTTQ-PLĐ"/>
    </sheetNames>
    <sheetDataSet>
      <sheetData sheetId="0" refreshError="1"/>
      <sheetData sheetId="1" refreshError="1">
        <row r="82">
          <cell r="AF82">
            <v>393535500</v>
          </cell>
        </row>
        <row r="83">
          <cell r="AF83">
            <v>4210000</v>
          </cell>
        </row>
        <row r="88">
          <cell r="AC88">
            <v>99984000</v>
          </cell>
        </row>
        <row r="89">
          <cell r="AF89">
            <v>54437284000</v>
          </cell>
        </row>
        <row r="90">
          <cell r="AF90">
            <v>3003188080</v>
          </cell>
        </row>
        <row r="91">
          <cell r="AF91">
            <v>600000000</v>
          </cell>
        </row>
        <row r="92">
          <cell r="AF92">
            <v>120000000</v>
          </cell>
        </row>
        <row r="93">
          <cell r="AF93">
            <v>451000000</v>
          </cell>
        </row>
        <row r="95">
          <cell r="AF95">
            <v>1631550000</v>
          </cell>
        </row>
        <row r="168">
          <cell r="AF168">
            <v>4057910220</v>
          </cell>
          <cell r="AG168">
            <v>4057910220</v>
          </cell>
        </row>
        <row r="171">
          <cell r="AF171">
            <v>44064000</v>
          </cell>
          <cell r="AG171">
            <v>44064000</v>
          </cell>
        </row>
        <row r="172">
          <cell r="AF172">
            <v>159300000</v>
          </cell>
          <cell r="AG172">
            <v>159300000</v>
          </cell>
        </row>
        <row r="181">
          <cell r="AF181">
            <v>3000000</v>
          </cell>
          <cell r="AG181">
            <v>3000000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M54"/>
  <sheetViews>
    <sheetView tabSelected="1" view="pageBreakPreview" zoomScaleNormal="100" zoomScaleSheetLayoutView="100" workbookViewId="0">
      <pane xSplit="2" ySplit="10" topLeftCell="C11" activePane="bottomRight" state="frozen"/>
      <selection pane="topRight" activeCell="C1" sqref="C1"/>
      <selection pane="bottomLeft" activeCell="A11" sqref="A11"/>
      <selection pane="bottomRight" activeCell="G15" sqref="A1:XFD1048576"/>
    </sheetView>
  </sheetViews>
  <sheetFormatPr defaultColWidth="9" defaultRowHeight="15.75"/>
  <cols>
    <col min="1" max="1" width="6.109375" style="385" customWidth="1"/>
    <col min="2" max="2" width="37.21875" style="385" customWidth="1"/>
    <col min="3" max="3" width="16.109375" style="385" customWidth="1"/>
    <col min="4" max="4" width="16" style="385" customWidth="1"/>
    <col min="5" max="5" width="12" style="385" customWidth="1"/>
    <col min="6" max="6" width="7.109375" style="385" customWidth="1"/>
    <col min="7" max="7" width="15.6640625" style="384" customWidth="1"/>
    <col min="8" max="8" width="13.77734375" style="385" customWidth="1"/>
    <col min="9" max="10" width="9" style="385"/>
    <col min="11" max="11" width="19.44140625" style="386" customWidth="1"/>
    <col min="12" max="12" width="19.21875" style="385" customWidth="1"/>
    <col min="13" max="13" width="18.6640625" style="385" customWidth="1"/>
    <col min="14" max="16384" width="9" style="385"/>
  </cols>
  <sheetData>
    <row r="1" spans="1:13" ht="21" customHeight="1">
      <c r="A1" s="380"/>
      <c r="B1" s="380"/>
      <c r="C1" s="381"/>
      <c r="D1" s="382" t="s">
        <v>51</v>
      </c>
      <c r="E1" s="382"/>
      <c r="F1" s="383"/>
      <c r="L1" s="386"/>
      <c r="M1" s="386"/>
    </row>
    <row r="2" spans="1:13" ht="21" customHeight="1">
      <c r="A2" s="387" t="s">
        <v>423</v>
      </c>
      <c r="B2" s="387"/>
      <c r="C2" s="387"/>
      <c r="D2" s="387"/>
      <c r="E2" s="387"/>
      <c r="F2" s="388"/>
      <c r="L2" s="386"/>
      <c r="M2" s="386"/>
    </row>
    <row r="3" spans="1:13" ht="21" customHeight="1">
      <c r="A3" s="387" t="s">
        <v>424</v>
      </c>
      <c r="B3" s="387"/>
      <c r="C3" s="387"/>
      <c r="D3" s="387"/>
      <c r="E3" s="387"/>
      <c r="F3" s="389"/>
      <c r="L3" s="386"/>
      <c r="M3" s="386"/>
    </row>
    <row r="4" spans="1:13" ht="21" customHeight="1">
      <c r="A4" s="390" t="s">
        <v>421</v>
      </c>
      <c r="B4" s="390"/>
      <c r="C4" s="390"/>
      <c r="D4" s="390"/>
      <c r="E4" s="390"/>
      <c r="F4" s="389"/>
      <c r="L4" s="386"/>
      <c r="M4" s="386"/>
    </row>
    <row r="5" spans="1:13" ht="22.5" customHeight="1">
      <c r="A5" s="391"/>
      <c r="B5" s="391"/>
      <c r="C5" s="392"/>
      <c r="D5" s="390" t="s">
        <v>115</v>
      </c>
      <c r="E5" s="390"/>
      <c r="F5" s="393"/>
      <c r="L5" s="386"/>
      <c r="M5" s="386"/>
    </row>
    <row r="6" spans="1:13" s="397" customFormat="1" ht="10.5" customHeight="1">
      <c r="A6" s="394" t="s">
        <v>29</v>
      </c>
      <c r="B6" s="394" t="s">
        <v>0</v>
      </c>
      <c r="C6" s="394" t="s">
        <v>1</v>
      </c>
      <c r="D6" s="394" t="s">
        <v>28</v>
      </c>
      <c r="E6" s="395" t="s">
        <v>39</v>
      </c>
      <c r="F6" s="396"/>
      <c r="G6" s="384"/>
      <c r="K6" s="398"/>
      <c r="L6" s="398"/>
      <c r="M6" s="398"/>
    </row>
    <row r="7" spans="1:13" s="397" customFormat="1" ht="9" customHeight="1">
      <c r="A7" s="399"/>
      <c r="B7" s="399"/>
      <c r="C7" s="399"/>
      <c r="D7" s="399"/>
      <c r="E7" s="400"/>
      <c r="F7" s="396"/>
      <c r="G7" s="384"/>
      <c r="K7" s="398"/>
      <c r="L7" s="398"/>
      <c r="M7" s="398"/>
    </row>
    <row r="8" spans="1:13" s="397" customFormat="1" ht="18" customHeight="1">
      <c r="A8" s="401"/>
      <c r="B8" s="401"/>
      <c r="C8" s="401"/>
      <c r="D8" s="401"/>
      <c r="E8" s="402"/>
      <c r="F8" s="396"/>
      <c r="G8" s="384"/>
      <c r="K8" s="398"/>
      <c r="L8" s="398"/>
      <c r="M8" s="398"/>
    </row>
    <row r="9" spans="1:13" s="407" customFormat="1" ht="12.75" customHeight="1">
      <c r="A9" s="403" t="s">
        <v>2</v>
      </c>
      <c r="B9" s="404" t="s">
        <v>3</v>
      </c>
      <c r="C9" s="403">
        <v>1</v>
      </c>
      <c r="D9" s="403">
        <f>C9+1</f>
        <v>2</v>
      </c>
      <c r="E9" s="405" t="s">
        <v>26</v>
      </c>
      <c r="F9" s="406"/>
      <c r="G9" s="384"/>
      <c r="K9" s="408"/>
      <c r="L9" s="408"/>
      <c r="M9" s="408"/>
    </row>
    <row r="10" spans="1:13" s="397" customFormat="1" ht="18.75" customHeight="1">
      <c r="A10" s="409" t="s">
        <v>2</v>
      </c>
      <c r="B10" s="410" t="s">
        <v>62</v>
      </c>
      <c r="C10" s="411"/>
      <c r="D10" s="411"/>
      <c r="E10" s="411"/>
      <c r="F10" s="412"/>
      <c r="G10" s="384"/>
      <c r="K10" s="398"/>
      <c r="L10" s="398"/>
      <c r="M10" s="398"/>
    </row>
    <row r="11" spans="1:13" s="418" customFormat="1" ht="18.75" customHeight="1">
      <c r="A11" s="413" t="s">
        <v>5</v>
      </c>
      <c r="B11" s="414" t="s">
        <v>52</v>
      </c>
      <c r="C11" s="415">
        <f>C12+C13+C16+C17+C18</f>
        <v>1000724000000</v>
      </c>
      <c r="D11" s="415">
        <f>D12+D13+D16+D17+D18</f>
        <v>677667007562</v>
      </c>
      <c r="E11" s="416">
        <f>D11/C11</f>
        <v>0.6771767316083156</v>
      </c>
      <c r="F11" s="417"/>
      <c r="G11" s="384"/>
      <c r="H11" s="384"/>
      <c r="K11" s="419"/>
      <c r="L11" s="419"/>
      <c r="M11" s="419"/>
    </row>
    <row r="12" spans="1:13" s="397" customFormat="1" ht="18.75" customHeight="1">
      <c r="A12" s="420">
        <v>1</v>
      </c>
      <c r="B12" s="421" t="s">
        <v>53</v>
      </c>
      <c r="C12" s="422">
        <f>57300000000-4525000000+8300000000</f>
        <v>61075000000</v>
      </c>
      <c r="D12" s="422">
        <v>30867710072</v>
      </c>
      <c r="E12" s="423">
        <f>D12/C12</f>
        <v>0.5054066323700368</v>
      </c>
      <c r="F12" s="424"/>
      <c r="G12" s="384"/>
      <c r="H12" s="384"/>
      <c r="K12" s="398"/>
      <c r="L12" s="398"/>
      <c r="M12" s="398"/>
    </row>
    <row r="13" spans="1:13" s="397" customFormat="1" ht="18.75" customHeight="1">
      <c r="A13" s="420">
        <f>A12+1</f>
        <v>2</v>
      </c>
      <c r="B13" s="421" t="s">
        <v>18</v>
      </c>
      <c r="C13" s="425">
        <f>C14+C15</f>
        <v>939649000000</v>
      </c>
      <c r="D13" s="425">
        <f>D14+D15</f>
        <v>456056598208</v>
      </c>
      <c r="E13" s="423">
        <f t="shared" ref="E13:E20" si="0">D13/C13</f>
        <v>0.48534782478138111</v>
      </c>
      <c r="F13" s="424"/>
      <c r="G13" s="384"/>
      <c r="H13" s="412"/>
      <c r="K13" s="398"/>
      <c r="L13" s="398"/>
      <c r="M13" s="398"/>
    </row>
    <row r="14" spans="1:13" s="397" customFormat="1" ht="18.75" customHeight="1">
      <c r="A14" s="426" t="s">
        <v>4</v>
      </c>
      <c r="B14" s="421" t="s">
        <v>54</v>
      </c>
      <c r="C14" s="425">
        <f>976761000000-G22</f>
        <v>840917000000</v>
      </c>
      <c r="D14" s="425">
        <v>391762181766</v>
      </c>
      <c r="E14" s="423">
        <f t="shared" si="0"/>
        <v>0.4658749695463405</v>
      </c>
      <c r="F14" s="424"/>
      <c r="G14" s="384"/>
      <c r="H14" s="412"/>
      <c r="K14" s="398"/>
      <c r="L14" s="398"/>
      <c r="M14" s="398"/>
    </row>
    <row r="15" spans="1:13" s="397" customFormat="1" ht="18.75" customHeight="1">
      <c r="A15" s="426" t="s">
        <v>4</v>
      </c>
      <c r="B15" s="421" t="s">
        <v>55</v>
      </c>
      <c r="C15" s="425">
        <f>101980000000-G23</f>
        <v>98732000000</v>
      </c>
      <c r="D15" s="425">
        <v>64294416442</v>
      </c>
      <c r="E15" s="423">
        <f t="shared" si="0"/>
        <v>0.65120139814852329</v>
      </c>
      <c r="F15" s="424"/>
      <c r="G15" s="384"/>
      <c r="K15" s="398"/>
      <c r="L15" s="398"/>
      <c r="M15" s="398"/>
    </row>
    <row r="16" spans="1:13" s="397" customFormat="1" ht="18.75" customHeight="1">
      <c r="A16" s="426">
        <v>3</v>
      </c>
      <c r="B16" s="421" t="s">
        <v>139</v>
      </c>
      <c r="C16" s="425"/>
      <c r="D16" s="425">
        <v>243000</v>
      </c>
      <c r="E16" s="423"/>
      <c r="F16" s="424"/>
      <c r="G16" s="384"/>
      <c r="K16" s="398"/>
      <c r="L16" s="398"/>
      <c r="M16" s="398"/>
    </row>
    <row r="17" spans="1:13" s="397" customFormat="1" ht="18.75" customHeight="1">
      <c r="A17" s="420">
        <v>4</v>
      </c>
      <c r="B17" s="421" t="s">
        <v>16</v>
      </c>
      <c r="C17" s="425"/>
      <c r="D17" s="427">
        <v>189821012</v>
      </c>
      <c r="E17" s="423"/>
      <c r="F17" s="424"/>
      <c r="K17" s="398"/>
      <c r="L17" s="398"/>
      <c r="M17" s="398"/>
    </row>
    <row r="18" spans="1:13" s="397" customFormat="1" ht="18.75" customHeight="1">
      <c r="A18" s="420">
        <v>5</v>
      </c>
      <c r="B18" s="421" t="s">
        <v>56</v>
      </c>
      <c r="C18" s="425"/>
      <c r="D18" s="425">
        <v>190552635270</v>
      </c>
      <c r="E18" s="423"/>
      <c r="F18" s="424"/>
      <c r="G18" s="384"/>
      <c r="K18" s="398"/>
      <c r="L18" s="398"/>
      <c r="M18" s="398"/>
    </row>
    <row r="19" spans="1:13" s="418" customFormat="1" ht="18.75" customHeight="1">
      <c r="A19" s="413" t="s">
        <v>6</v>
      </c>
      <c r="B19" s="414" t="s">
        <v>57</v>
      </c>
      <c r="C19" s="415">
        <f>C20+C21+C25+C24</f>
        <v>1000724000000</v>
      </c>
      <c r="D19" s="415">
        <f>D20+D21+D25+D24</f>
        <v>677667007562</v>
      </c>
      <c r="E19" s="416">
        <f t="shared" si="0"/>
        <v>0.6771767316083156</v>
      </c>
      <c r="F19" s="417"/>
      <c r="G19" s="384"/>
      <c r="K19" s="419"/>
      <c r="L19" s="419"/>
      <c r="M19" s="419"/>
    </row>
    <row r="20" spans="1:13" s="397" customFormat="1" ht="18.75" customHeight="1">
      <c r="A20" s="420">
        <v>1</v>
      </c>
      <c r="B20" s="421" t="s">
        <v>65</v>
      </c>
      <c r="C20" s="425">
        <v>1000724000000</v>
      </c>
      <c r="D20" s="428">
        <v>589988429156</v>
      </c>
      <c r="E20" s="423">
        <f t="shared" si="0"/>
        <v>0.58956158656732527</v>
      </c>
      <c r="F20" s="424"/>
      <c r="G20" s="384"/>
      <c r="K20" s="398"/>
      <c r="L20" s="398"/>
      <c r="M20" s="398"/>
    </row>
    <row r="21" spans="1:13" s="397" customFormat="1" ht="18.75" customHeight="1">
      <c r="A21" s="426">
        <f>A20+1</f>
        <v>2</v>
      </c>
      <c r="B21" s="421" t="s">
        <v>58</v>
      </c>
      <c r="C21" s="425">
        <f>C22+C23</f>
        <v>0</v>
      </c>
      <c r="D21" s="427">
        <f>D22+D23</f>
        <v>0</v>
      </c>
      <c r="E21" s="423"/>
      <c r="F21" s="424"/>
      <c r="G21" s="384"/>
      <c r="K21" s="398"/>
      <c r="L21" s="398"/>
      <c r="M21" s="398"/>
    </row>
    <row r="22" spans="1:13" s="397" customFormat="1" ht="18.75" customHeight="1">
      <c r="A22" s="420" t="s">
        <v>4</v>
      </c>
      <c r="B22" s="421" t="s">
        <v>59</v>
      </c>
      <c r="C22" s="425"/>
      <c r="D22" s="427"/>
      <c r="E22" s="423"/>
      <c r="F22" s="424"/>
      <c r="G22" s="384">
        <v>135844000000</v>
      </c>
      <c r="K22" s="398"/>
      <c r="L22" s="398"/>
      <c r="M22" s="398"/>
    </row>
    <row r="23" spans="1:13" s="397" customFormat="1" ht="18.75" customHeight="1">
      <c r="A23" s="420" t="s">
        <v>4</v>
      </c>
      <c r="B23" s="421" t="s">
        <v>60</v>
      </c>
      <c r="C23" s="425"/>
      <c r="D23" s="427"/>
      <c r="E23" s="423"/>
      <c r="F23" s="424"/>
      <c r="G23" s="384">
        <v>3248000000</v>
      </c>
      <c r="K23" s="398"/>
    </row>
    <row r="24" spans="1:13" s="397" customFormat="1" ht="18.75" customHeight="1">
      <c r="A24" s="426">
        <v>3</v>
      </c>
      <c r="B24" s="421" t="s">
        <v>140</v>
      </c>
      <c r="C24" s="425"/>
      <c r="D24" s="425">
        <v>87678578406</v>
      </c>
      <c r="E24" s="423"/>
      <c r="F24" s="424"/>
      <c r="G24" s="384"/>
      <c r="K24" s="398"/>
    </row>
    <row r="25" spans="1:13" s="397" customFormat="1" ht="18.75" customHeight="1">
      <c r="A25" s="426">
        <v>4</v>
      </c>
      <c r="B25" s="421" t="s">
        <v>30</v>
      </c>
      <c r="C25" s="425"/>
      <c r="D25" s="425"/>
      <c r="E25" s="423"/>
      <c r="F25" s="424"/>
      <c r="G25" s="384"/>
      <c r="K25" s="398"/>
    </row>
    <row r="26" spans="1:13" s="418" customFormat="1" ht="18.75" customHeight="1">
      <c r="A26" s="413" t="s">
        <v>7</v>
      </c>
      <c r="B26" s="429" t="s">
        <v>66</v>
      </c>
      <c r="C26" s="415"/>
      <c r="D26" s="415">
        <f>D11-D19</f>
        <v>0</v>
      </c>
      <c r="E26" s="423"/>
      <c r="F26" s="424"/>
      <c r="G26" s="384"/>
      <c r="H26" s="430"/>
      <c r="K26" s="419"/>
    </row>
    <row r="27" spans="1:13" s="397" customFormat="1" ht="18.75" customHeight="1">
      <c r="A27" s="413" t="s">
        <v>3</v>
      </c>
      <c r="B27" s="429" t="s">
        <v>63</v>
      </c>
      <c r="C27" s="431"/>
      <c r="D27" s="431"/>
      <c r="E27" s="423"/>
      <c r="F27" s="424"/>
      <c r="G27" s="384"/>
      <c r="K27" s="398"/>
    </row>
    <row r="28" spans="1:13" s="397" customFormat="1" ht="18.75" hidden="1" customHeight="1">
      <c r="A28" s="413" t="s">
        <v>5</v>
      </c>
      <c r="B28" s="414" t="s">
        <v>52</v>
      </c>
      <c r="C28" s="415">
        <f>C29+C30+C33+C34</f>
        <v>0</v>
      </c>
      <c r="D28" s="415">
        <f>D29+D30+D33+D34</f>
        <v>0</v>
      </c>
      <c r="E28" s="416"/>
      <c r="F28" s="417"/>
      <c r="G28" s="384"/>
      <c r="K28" s="398"/>
    </row>
    <row r="29" spans="1:13" s="397" customFormat="1" ht="18.75" hidden="1" customHeight="1">
      <c r="A29" s="420">
        <v>1</v>
      </c>
      <c r="B29" s="421" t="s">
        <v>53</v>
      </c>
      <c r="C29" s="425"/>
      <c r="D29" s="425"/>
      <c r="E29" s="423"/>
      <c r="F29" s="424"/>
      <c r="G29" s="384"/>
      <c r="K29" s="398"/>
    </row>
    <row r="30" spans="1:13" s="397" customFormat="1" ht="18.75" hidden="1" customHeight="1">
      <c r="A30" s="426">
        <f>A29+1</f>
        <v>2</v>
      </c>
      <c r="B30" s="421" t="s">
        <v>18</v>
      </c>
      <c r="C30" s="425">
        <f>C31+C32</f>
        <v>0</v>
      </c>
      <c r="D30" s="425">
        <f>D31+D32</f>
        <v>0</v>
      </c>
      <c r="E30" s="423"/>
      <c r="F30" s="424"/>
      <c r="G30" s="384"/>
      <c r="K30" s="398"/>
    </row>
    <row r="31" spans="1:13" s="397" customFormat="1" ht="18.75" hidden="1" customHeight="1">
      <c r="A31" s="420" t="s">
        <v>4</v>
      </c>
      <c r="B31" s="421" t="s">
        <v>34</v>
      </c>
      <c r="C31" s="425"/>
      <c r="D31" s="425"/>
      <c r="E31" s="423"/>
      <c r="F31" s="424"/>
      <c r="G31" s="384"/>
      <c r="K31" s="398"/>
    </row>
    <row r="32" spans="1:13" s="397" customFormat="1" ht="18.75" hidden="1" customHeight="1">
      <c r="A32" s="420" t="s">
        <v>4</v>
      </c>
      <c r="B32" s="421" t="s">
        <v>37</v>
      </c>
      <c r="C32" s="425"/>
      <c r="D32" s="425"/>
      <c r="E32" s="423"/>
      <c r="F32" s="424"/>
      <c r="G32" s="384"/>
      <c r="K32" s="398"/>
    </row>
    <row r="33" spans="1:11" s="397" customFormat="1" ht="18.75" hidden="1" customHeight="1">
      <c r="A33" s="426">
        <v>3</v>
      </c>
      <c r="B33" s="421" t="s">
        <v>16</v>
      </c>
      <c r="C33" s="425"/>
      <c r="D33" s="425"/>
      <c r="E33" s="423"/>
      <c r="F33" s="424"/>
      <c r="G33" s="384"/>
      <c r="K33" s="398"/>
    </row>
    <row r="34" spans="1:11" s="397" customFormat="1" ht="18.75" hidden="1" customHeight="1">
      <c r="A34" s="426">
        <v>4</v>
      </c>
      <c r="B34" s="421" t="s">
        <v>31</v>
      </c>
      <c r="C34" s="425"/>
      <c r="D34" s="425"/>
      <c r="E34" s="423"/>
      <c r="F34" s="424"/>
      <c r="G34" s="384"/>
      <c r="K34" s="398"/>
    </row>
    <row r="35" spans="1:11" s="418" customFormat="1" ht="18.75" hidden="1" customHeight="1">
      <c r="A35" s="413" t="s">
        <v>6</v>
      </c>
      <c r="B35" s="414" t="s">
        <v>57</v>
      </c>
      <c r="C35" s="415">
        <f>C36+C38+C37</f>
        <v>0</v>
      </c>
      <c r="D35" s="415">
        <f>D36+D38+D37</f>
        <v>0</v>
      </c>
      <c r="E35" s="416"/>
      <c r="F35" s="417"/>
      <c r="G35" s="384"/>
      <c r="K35" s="419"/>
    </row>
    <row r="36" spans="1:11" s="397" customFormat="1" ht="18.75" hidden="1" customHeight="1">
      <c r="A36" s="420">
        <v>1</v>
      </c>
      <c r="B36" s="421" t="s">
        <v>64</v>
      </c>
      <c r="C36" s="425">
        <f>C28</f>
        <v>0</v>
      </c>
      <c r="D36" s="425"/>
      <c r="E36" s="423"/>
      <c r="F36" s="424"/>
      <c r="G36" s="384"/>
      <c r="K36" s="398"/>
    </row>
    <row r="37" spans="1:11" s="397" customFormat="1" ht="18.75" hidden="1" customHeight="1">
      <c r="A37" s="426">
        <v>2</v>
      </c>
      <c r="B37" s="421" t="s">
        <v>140</v>
      </c>
      <c r="C37" s="425"/>
      <c r="D37" s="425"/>
      <c r="E37" s="423"/>
      <c r="F37" s="424"/>
      <c r="G37" s="384"/>
      <c r="K37" s="398"/>
    </row>
    <row r="38" spans="1:11" s="397" customFormat="1" ht="18.75" hidden="1" customHeight="1">
      <c r="A38" s="426">
        <v>3</v>
      </c>
      <c r="B38" s="421" t="s">
        <v>30</v>
      </c>
      <c r="C38" s="425"/>
      <c r="D38" s="425"/>
      <c r="E38" s="423"/>
      <c r="F38" s="424"/>
      <c r="G38" s="384"/>
      <c r="K38" s="398"/>
    </row>
    <row r="39" spans="1:11" s="418" customFormat="1" ht="18.75" hidden="1" customHeight="1">
      <c r="A39" s="432" t="s">
        <v>7</v>
      </c>
      <c r="B39" s="433" t="s">
        <v>61</v>
      </c>
      <c r="C39" s="434"/>
      <c r="D39" s="434">
        <f>D28-D35</f>
        <v>0</v>
      </c>
      <c r="E39" s="435"/>
      <c r="F39" s="430"/>
      <c r="G39" s="384"/>
      <c r="H39" s="430"/>
      <c r="K39" s="419"/>
    </row>
    <row r="40" spans="1:11" ht="25.5" customHeight="1">
      <c r="C40" s="436"/>
      <c r="D40" s="436"/>
      <c r="E40" s="436"/>
      <c r="F40" s="436"/>
    </row>
    <row r="41" spans="1:11" ht="20.25" customHeight="1">
      <c r="B41" s="437"/>
      <c r="C41" s="436"/>
      <c r="D41" s="436"/>
      <c r="E41" s="436"/>
      <c r="F41" s="436"/>
    </row>
    <row r="42" spans="1:11" ht="11.25" customHeight="1">
      <c r="A42" s="436"/>
      <c r="B42" s="436"/>
      <c r="C42" s="436"/>
      <c r="D42" s="436"/>
      <c r="E42" s="436"/>
      <c r="F42" s="436"/>
    </row>
    <row r="43" spans="1:11" ht="18.75">
      <c r="A43" s="436"/>
      <c r="B43" s="436"/>
      <c r="C43" s="436"/>
      <c r="D43" s="436"/>
      <c r="E43" s="436"/>
      <c r="F43" s="436"/>
    </row>
    <row r="44" spans="1:11" ht="18.75">
      <c r="A44" s="436"/>
      <c r="B44" s="436"/>
      <c r="C44" s="436"/>
      <c r="D44" s="436"/>
      <c r="E44" s="436"/>
      <c r="F44" s="436"/>
    </row>
    <row r="45" spans="1:11" ht="18.75">
      <c r="A45" s="436"/>
      <c r="B45" s="436"/>
      <c r="C45" s="436"/>
      <c r="D45" s="436"/>
      <c r="E45" s="436"/>
      <c r="F45" s="436"/>
    </row>
    <row r="46" spans="1:11" ht="18.75">
      <c r="A46" s="436"/>
      <c r="B46" s="436"/>
      <c r="C46" s="436"/>
      <c r="D46" s="436"/>
      <c r="E46" s="436"/>
      <c r="F46" s="436"/>
    </row>
    <row r="47" spans="1:11" ht="18.75">
      <c r="A47" s="436"/>
      <c r="B47" s="436"/>
      <c r="C47" s="436"/>
      <c r="D47" s="436"/>
      <c r="E47" s="436"/>
      <c r="F47" s="436"/>
    </row>
    <row r="48" spans="1:11" ht="18.75">
      <c r="A48" s="436"/>
      <c r="B48" s="436"/>
      <c r="C48" s="436"/>
      <c r="D48" s="436"/>
      <c r="E48" s="436"/>
      <c r="F48" s="436"/>
    </row>
    <row r="49" spans="1:6" ht="18.75">
      <c r="A49" s="436"/>
      <c r="B49" s="436"/>
      <c r="C49" s="436"/>
      <c r="D49" s="436"/>
      <c r="E49" s="436"/>
      <c r="F49" s="436"/>
    </row>
    <row r="50" spans="1:6" ht="22.5" customHeight="1">
      <c r="A50" s="436"/>
      <c r="B50" s="436"/>
      <c r="C50" s="436"/>
      <c r="D50" s="436"/>
      <c r="E50" s="436"/>
      <c r="F50" s="436"/>
    </row>
    <row r="51" spans="1:6" ht="18.75">
      <c r="A51" s="436"/>
      <c r="B51" s="436"/>
      <c r="C51" s="436"/>
      <c r="D51" s="436"/>
      <c r="E51" s="436"/>
      <c r="F51" s="436"/>
    </row>
    <row r="52" spans="1:6" ht="18.75">
      <c r="A52" s="436"/>
      <c r="B52" s="436"/>
      <c r="C52" s="436"/>
      <c r="D52" s="436"/>
      <c r="E52" s="436"/>
      <c r="F52" s="436"/>
    </row>
    <row r="53" spans="1:6" ht="18.75">
      <c r="A53" s="436"/>
      <c r="B53" s="436"/>
      <c r="C53" s="436"/>
      <c r="D53" s="436"/>
      <c r="E53" s="436"/>
      <c r="F53" s="436"/>
    </row>
    <row r="54" spans="1:6" ht="18.75">
      <c r="A54" s="436"/>
      <c r="B54" s="436"/>
      <c r="C54" s="436"/>
      <c r="D54" s="436"/>
      <c r="E54" s="436"/>
      <c r="F54" s="436"/>
    </row>
  </sheetData>
  <mergeCells count="10">
    <mergeCell ref="E6:E8"/>
    <mergeCell ref="D1:E1"/>
    <mergeCell ref="D5:E5"/>
    <mergeCell ref="A6:A8"/>
    <mergeCell ref="B6:B8"/>
    <mergeCell ref="C6:C8"/>
    <mergeCell ref="D6:D8"/>
    <mergeCell ref="A4:E4"/>
    <mergeCell ref="A2:E2"/>
    <mergeCell ref="A3:E3"/>
  </mergeCells>
  <phoneticPr fontId="15" type="noConversion"/>
  <pageMargins left="0.57999999999999996" right="0.25" top="0.47" bottom="0.25" header="0.5" footer="0.5"/>
  <pageSetup paperSize="9" scale="90" fitToHeight="0"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M156"/>
  <sheetViews>
    <sheetView view="pageBreakPreview" zoomScaleNormal="100" zoomScaleSheetLayoutView="100" workbookViewId="0">
      <pane xSplit="2" ySplit="9" topLeftCell="C10" activePane="bottomRight" state="frozen"/>
      <selection pane="topRight" activeCell="C1" sqref="C1"/>
      <selection pane="bottomLeft" activeCell="A10" sqref="A10"/>
      <selection pane="bottomRight" activeCell="M18" sqref="M18"/>
    </sheetView>
  </sheetViews>
  <sheetFormatPr defaultColWidth="9" defaultRowHeight="15.75"/>
  <cols>
    <col min="1" max="1" width="4.44140625" style="2" customWidth="1"/>
    <col min="2" max="2" width="45.33203125" style="2" customWidth="1"/>
    <col min="3" max="4" width="15.88671875" style="2" customWidth="1"/>
    <col min="5" max="5" width="8.33203125" style="2" customWidth="1"/>
    <col min="6" max="6" width="16.109375" style="2" customWidth="1"/>
    <col min="7" max="7" width="15.77734375" style="2" customWidth="1"/>
    <col min="8" max="8" width="8.44140625" style="2" customWidth="1"/>
    <col min="9" max="10" width="8.33203125" style="2" customWidth="1"/>
    <col min="11" max="11" width="7.109375" style="2" customWidth="1"/>
    <col min="12" max="12" width="5.33203125" style="2" customWidth="1"/>
    <col min="13" max="13" width="17.88671875" style="68" bestFit="1" customWidth="1"/>
    <col min="14" max="16384" width="9" style="2"/>
  </cols>
  <sheetData>
    <row r="1" spans="1:13" ht="19.5" customHeight="1">
      <c r="A1" s="158"/>
      <c r="B1" s="158"/>
      <c r="C1" s="159"/>
      <c r="D1" s="438"/>
      <c r="E1" s="159"/>
      <c r="F1" s="438"/>
      <c r="G1" s="439"/>
      <c r="H1" s="159"/>
      <c r="I1" s="440" t="s">
        <v>44</v>
      </c>
      <c r="J1" s="440"/>
      <c r="K1" s="440"/>
      <c r="L1" s="38"/>
    </row>
    <row r="2" spans="1:13" ht="21.75" customHeight="1">
      <c r="A2" s="257" t="s">
        <v>425</v>
      </c>
      <c r="B2" s="257"/>
      <c r="C2" s="257"/>
      <c r="D2" s="257"/>
      <c r="E2" s="257"/>
      <c r="F2" s="257"/>
      <c r="G2" s="257"/>
      <c r="H2" s="257"/>
      <c r="I2" s="257"/>
      <c r="J2" s="257"/>
      <c r="K2" s="257"/>
      <c r="L2" s="47"/>
    </row>
    <row r="3" spans="1:13" ht="22.5" customHeight="1">
      <c r="A3" s="253" t="str">
        <f>'B49'!A4:E4</f>
        <v>(Kèm theo Báo cáo số         /BC-UBND ngày     / 6 /2025 của UBND huyện Tuần Giáo)</v>
      </c>
      <c r="B3" s="253"/>
      <c r="C3" s="253"/>
      <c r="D3" s="253"/>
      <c r="E3" s="253"/>
      <c r="F3" s="253"/>
      <c r="G3" s="253"/>
      <c r="H3" s="253"/>
      <c r="I3" s="253"/>
      <c r="J3" s="253"/>
      <c r="K3" s="253"/>
      <c r="L3" s="1"/>
    </row>
    <row r="4" spans="1:13" ht="21.75" customHeight="1">
      <c r="A4" s="160"/>
      <c r="B4" s="160"/>
      <c r="C4" s="441"/>
      <c r="D4" s="442"/>
      <c r="E4" s="442"/>
      <c r="F4" s="443"/>
      <c r="G4" s="444"/>
      <c r="H4" s="444"/>
      <c r="I4" s="445" t="s">
        <v>115</v>
      </c>
      <c r="J4" s="445"/>
      <c r="K4" s="445"/>
      <c r="L4" s="36"/>
    </row>
    <row r="5" spans="1:13" s="34" customFormat="1" ht="17.25" customHeight="1">
      <c r="A5" s="254" t="s">
        <v>29</v>
      </c>
      <c r="B5" s="254" t="s">
        <v>48</v>
      </c>
      <c r="C5" s="258" t="s">
        <v>27</v>
      </c>
      <c r="D5" s="261" t="s">
        <v>19</v>
      </c>
      <c r="E5" s="261"/>
      <c r="F5" s="258" t="s">
        <v>28</v>
      </c>
      <c r="G5" s="261" t="s">
        <v>19</v>
      </c>
      <c r="H5" s="261"/>
      <c r="I5" s="261" t="s">
        <v>39</v>
      </c>
      <c r="J5" s="261"/>
      <c r="K5" s="261"/>
      <c r="L5" s="49"/>
      <c r="M5" s="39"/>
    </row>
    <row r="6" spans="1:13" s="34" customFormat="1" ht="17.25" customHeight="1">
      <c r="A6" s="255"/>
      <c r="B6" s="255"/>
      <c r="C6" s="259"/>
      <c r="D6" s="262" t="s">
        <v>49</v>
      </c>
      <c r="E6" s="262" t="s">
        <v>50</v>
      </c>
      <c r="F6" s="259"/>
      <c r="G6" s="262" t="s">
        <v>49</v>
      </c>
      <c r="H6" s="262" t="s">
        <v>50</v>
      </c>
      <c r="I6" s="262" t="s">
        <v>209</v>
      </c>
      <c r="J6" s="262" t="s">
        <v>210</v>
      </c>
      <c r="K6" s="262" t="s">
        <v>50</v>
      </c>
      <c r="L6" s="50"/>
      <c r="M6" s="39"/>
    </row>
    <row r="7" spans="1:13" s="34" customFormat="1" ht="17.25" customHeight="1">
      <c r="A7" s="256"/>
      <c r="B7" s="256"/>
      <c r="C7" s="260"/>
      <c r="D7" s="260"/>
      <c r="E7" s="260"/>
      <c r="F7" s="260"/>
      <c r="G7" s="260"/>
      <c r="H7" s="260"/>
      <c r="I7" s="260" t="s">
        <v>22</v>
      </c>
      <c r="J7" s="260"/>
      <c r="K7" s="260"/>
      <c r="L7" s="50"/>
      <c r="M7" s="39"/>
    </row>
    <row r="8" spans="1:13" s="4" customFormat="1" ht="17.25" customHeight="1">
      <c r="A8" s="3" t="s">
        <v>2</v>
      </c>
      <c r="B8" s="3" t="s">
        <v>3</v>
      </c>
      <c r="C8" s="3" t="s">
        <v>20</v>
      </c>
      <c r="D8" s="3">
        <v>2</v>
      </c>
      <c r="E8" s="3">
        <f>D8+1</f>
        <v>3</v>
      </c>
      <c r="F8" s="3" t="s">
        <v>21</v>
      </c>
      <c r="G8" s="3">
        <v>5</v>
      </c>
      <c r="H8" s="3">
        <f>G8+1</f>
        <v>6</v>
      </c>
      <c r="I8" s="3" t="s">
        <v>23</v>
      </c>
      <c r="J8" s="3" t="s">
        <v>24</v>
      </c>
      <c r="K8" s="3" t="s">
        <v>25</v>
      </c>
      <c r="L8" s="51"/>
      <c r="M8" s="69"/>
    </row>
    <row r="9" spans="1:13" s="34" customFormat="1" ht="24" customHeight="1">
      <c r="A9" s="446"/>
      <c r="B9" s="447" t="s">
        <v>174</v>
      </c>
      <c r="C9" s="448">
        <f t="shared" ref="C9:H9" si="0">C10+C27+C151+C152</f>
        <v>1000724000000</v>
      </c>
      <c r="D9" s="448">
        <f>D10+D27+D151+D152</f>
        <v>1000724000000</v>
      </c>
      <c r="E9" s="448">
        <f t="shared" si="0"/>
        <v>0</v>
      </c>
      <c r="F9" s="448">
        <f t="shared" si="0"/>
        <v>589988429156</v>
      </c>
      <c r="G9" s="448">
        <f t="shared" si="0"/>
        <v>589988429156</v>
      </c>
      <c r="H9" s="448">
        <f t="shared" si="0"/>
        <v>0</v>
      </c>
      <c r="I9" s="449">
        <f t="shared" ref="I9:J20" si="1">IFERROR(F9/C9,0)</f>
        <v>0.58956158656732527</v>
      </c>
      <c r="J9" s="449">
        <f t="shared" si="1"/>
        <v>0.58956158656732527</v>
      </c>
      <c r="K9" s="449"/>
      <c r="L9" s="52"/>
      <c r="M9" s="39"/>
    </row>
    <row r="10" spans="1:13" s="34" customFormat="1" ht="18" customHeight="1">
      <c r="A10" s="157" t="s">
        <v>2</v>
      </c>
      <c r="B10" s="161" t="s">
        <v>42</v>
      </c>
      <c r="C10" s="162">
        <f t="shared" ref="C10:H10" si="2">C11+C22+C26</f>
        <v>901992000000</v>
      </c>
      <c r="D10" s="162">
        <f>D11+D22+D26</f>
        <v>901992000000</v>
      </c>
      <c r="E10" s="162">
        <f t="shared" si="2"/>
        <v>0</v>
      </c>
      <c r="F10" s="162">
        <f t="shared" si="2"/>
        <v>439142209616</v>
      </c>
      <c r="G10" s="162">
        <f t="shared" si="2"/>
        <v>439142209616</v>
      </c>
      <c r="H10" s="162">
        <f t="shared" si="2"/>
        <v>0</v>
      </c>
      <c r="I10" s="450">
        <f t="shared" si="1"/>
        <v>0.4868582089597247</v>
      </c>
      <c r="J10" s="450">
        <f t="shared" si="1"/>
        <v>0.4868582089597247</v>
      </c>
      <c r="K10" s="450"/>
      <c r="L10" s="52"/>
      <c r="M10" s="39"/>
    </row>
    <row r="11" spans="1:13" s="34" customFormat="1" ht="18" customHeight="1">
      <c r="A11" s="157" t="s">
        <v>5</v>
      </c>
      <c r="B11" s="161" t="s">
        <v>15</v>
      </c>
      <c r="C11" s="162">
        <f>D11+E11</f>
        <v>44992000000</v>
      </c>
      <c r="D11" s="162">
        <f>+D16+D21</f>
        <v>44992000000</v>
      </c>
      <c r="E11" s="162">
        <f>+E16+E21</f>
        <v>0</v>
      </c>
      <c r="F11" s="162">
        <f>F12+F21</f>
        <v>7082296000</v>
      </c>
      <c r="G11" s="162">
        <f>+G16+G21</f>
        <v>7082296000</v>
      </c>
      <c r="H11" s="162">
        <f>+H16+H21</f>
        <v>0</v>
      </c>
      <c r="I11" s="450">
        <f t="shared" si="1"/>
        <v>0.15741233997155049</v>
      </c>
      <c r="J11" s="450">
        <f t="shared" si="1"/>
        <v>0.15741233997155049</v>
      </c>
      <c r="K11" s="450"/>
      <c r="L11" s="52"/>
      <c r="M11" s="39"/>
    </row>
    <row r="12" spans="1:13" s="34" customFormat="1" ht="18" customHeight="1">
      <c r="A12" s="157">
        <v>1</v>
      </c>
      <c r="B12" s="161" t="s">
        <v>32</v>
      </c>
      <c r="C12" s="162">
        <f>D12+E12</f>
        <v>44992000000</v>
      </c>
      <c r="D12" s="162">
        <f>+D16</f>
        <v>44992000000</v>
      </c>
      <c r="E12" s="162">
        <f>+E16</f>
        <v>0</v>
      </c>
      <c r="F12" s="162">
        <f t="shared" ref="F12:F46" si="3">+G12+H12</f>
        <v>7082296000</v>
      </c>
      <c r="G12" s="162">
        <f>+G16</f>
        <v>7082296000</v>
      </c>
      <c r="H12" s="162">
        <f>+H16</f>
        <v>0</v>
      </c>
      <c r="I12" s="450">
        <f t="shared" si="1"/>
        <v>0.15741233997155049</v>
      </c>
      <c r="J12" s="450">
        <f t="shared" si="1"/>
        <v>0.15741233997155049</v>
      </c>
      <c r="K12" s="450"/>
      <c r="L12" s="53"/>
      <c r="M12" s="39"/>
    </row>
    <row r="13" spans="1:13" s="34" customFormat="1" ht="18" hidden="1" customHeight="1">
      <c r="A13" s="157" t="s">
        <v>185</v>
      </c>
      <c r="B13" s="161" t="s">
        <v>46</v>
      </c>
      <c r="C13" s="165">
        <f>D13+E13</f>
        <v>2966000000</v>
      </c>
      <c r="D13" s="165">
        <f>+D14+D15</f>
        <v>2966000000</v>
      </c>
      <c r="E13" s="165">
        <f>+E14+E15</f>
        <v>0</v>
      </c>
      <c r="F13" s="165">
        <f>+G13+H13</f>
        <v>2677546000</v>
      </c>
      <c r="G13" s="165">
        <f>+G14+G15</f>
        <v>2677546000</v>
      </c>
      <c r="H13" s="165">
        <f>+H14+H15</f>
        <v>0</v>
      </c>
      <c r="I13" s="450">
        <f t="shared" si="1"/>
        <v>0.90274645987862445</v>
      </c>
      <c r="J13" s="450">
        <f t="shared" si="1"/>
        <v>0.90274645987862445</v>
      </c>
      <c r="K13" s="450"/>
      <c r="L13" s="53"/>
      <c r="M13" s="39"/>
    </row>
    <row r="14" spans="1:13" s="34" customFormat="1" ht="18" hidden="1" customHeight="1">
      <c r="A14" s="166" t="s">
        <v>4</v>
      </c>
      <c r="B14" s="451" t="s">
        <v>45</v>
      </c>
      <c r="C14" s="165">
        <f t="shared" ref="C14:C21" si="4">D14+E14</f>
        <v>2966000000</v>
      </c>
      <c r="D14" s="165">
        <v>2966000000</v>
      </c>
      <c r="E14" s="165"/>
      <c r="F14" s="165">
        <f t="shared" si="3"/>
        <v>2677546000</v>
      </c>
      <c r="G14" s="165">
        <v>2677546000</v>
      </c>
      <c r="H14" s="165"/>
      <c r="I14" s="450">
        <f t="shared" si="1"/>
        <v>0.90274645987862445</v>
      </c>
      <c r="J14" s="450">
        <f t="shared" si="1"/>
        <v>0.90274645987862445</v>
      </c>
      <c r="K14" s="450"/>
      <c r="L14" s="53"/>
      <c r="M14" s="39"/>
    </row>
    <row r="15" spans="1:13" s="34" customFormat="1" ht="18" hidden="1" customHeight="1">
      <c r="A15" s="166" t="s">
        <v>67</v>
      </c>
      <c r="B15" s="164" t="s">
        <v>36</v>
      </c>
      <c r="C15" s="165">
        <f t="shared" si="4"/>
        <v>0</v>
      </c>
      <c r="D15" s="165"/>
      <c r="E15" s="165"/>
      <c r="F15" s="165">
        <f t="shared" si="3"/>
        <v>0</v>
      </c>
      <c r="G15" s="165"/>
      <c r="H15" s="165"/>
      <c r="I15" s="450">
        <f t="shared" si="1"/>
        <v>0</v>
      </c>
      <c r="J15" s="450">
        <f t="shared" si="1"/>
        <v>0</v>
      </c>
      <c r="K15" s="450"/>
      <c r="L15" s="53"/>
      <c r="M15" s="39"/>
    </row>
    <row r="16" spans="1:13" s="34" customFormat="1" ht="18" hidden="1" customHeight="1">
      <c r="A16" s="157" t="s">
        <v>185</v>
      </c>
      <c r="B16" s="161" t="s">
        <v>47</v>
      </c>
      <c r="C16" s="165">
        <f>D16+E16</f>
        <v>44992000000</v>
      </c>
      <c r="D16" s="165">
        <f>+SUM(D17:D20)</f>
        <v>44992000000</v>
      </c>
      <c r="E16" s="165">
        <f>+SUM(E17:E20)</f>
        <v>0</v>
      </c>
      <c r="F16" s="165">
        <f>+G16+H16</f>
        <v>7082296000</v>
      </c>
      <c r="G16" s="165">
        <f>+SUM(G17:G20)</f>
        <v>7082296000</v>
      </c>
      <c r="H16" s="165">
        <f>+SUM(H17:H20)</f>
        <v>0</v>
      </c>
      <c r="I16" s="450">
        <f t="shared" si="1"/>
        <v>0.15741233997155049</v>
      </c>
      <c r="J16" s="450">
        <f t="shared" si="1"/>
        <v>0.15741233997155049</v>
      </c>
      <c r="K16" s="450"/>
      <c r="L16" s="53"/>
      <c r="M16" s="39"/>
    </row>
    <row r="17" spans="1:13" s="34" customFormat="1" ht="18" customHeight="1">
      <c r="A17" s="166" t="s">
        <v>4</v>
      </c>
      <c r="B17" s="451" t="s">
        <v>207</v>
      </c>
      <c r="C17" s="165">
        <f>D17+E17</f>
        <v>24526000000</v>
      </c>
      <c r="D17" s="165">
        <f>24526000000</f>
        <v>24526000000</v>
      </c>
      <c r="E17" s="165"/>
      <c r="F17" s="165">
        <f>+G17+H17</f>
        <v>6727964000</v>
      </c>
      <c r="G17" s="165">
        <f>4000888000+2727076000</f>
        <v>6727964000</v>
      </c>
      <c r="H17" s="165"/>
      <c r="I17" s="450">
        <f t="shared" si="1"/>
        <v>0.27431966076816439</v>
      </c>
      <c r="J17" s="450">
        <f t="shared" si="1"/>
        <v>0.27431966076816439</v>
      </c>
      <c r="K17" s="450"/>
      <c r="L17" s="53"/>
      <c r="M17" s="39"/>
    </row>
    <row r="18" spans="1:13" s="34" customFormat="1" ht="18" customHeight="1">
      <c r="A18" s="166" t="s">
        <v>4</v>
      </c>
      <c r="B18" s="451" t="s">
        <v>208</v>
      </c>
      <c r="C18" s="165">
        <f>D18+E18</f>
        <v>19260000000</v>
      </c>
      <c r="D18" s="165">
        <f>12960000000+6300000000</f>
        <v>19260000000</v>
      </c>
      <c r="E18" s="165"/>
      <c r="F18" s="165">
        <f>+G18+H18</f>
        <v>2034000</v>
      </c>
      <c r="G18" s="165">
        <v>2034000</v>
      </c>
      <c r="H18" s="165"/>
      <c r="I18" s="450">
        <f t="shared" si="1"/>
        <v>1.0560747663551402E-4</v>
      </c>
      <c r="J18" s="450">
        <f t="shared" si="1"/>
        <v>1.0560747663551402E-4</v>
      </c>
      <c r="K18" s="450"/>
      <c r="L18" s="53"/>
      <c r="M18" s="39"/>
    </row>
    <row r="19" spans="1:13" s="34" customFormat="1" ht="18" hidden="1" customHeight="1">
      <c r="A19" s="166" t="s">
        <v>4</v>
      </c>
      <c r="B19" s="451" t="s">
        <v>412</v>
      </c>
      <c r="C19" s="165">
        <f t="shared" ref="C19:C20" si="5">D19+E19</f>
        <v>0</v>
      </c>
      <c r="D19" s="165"/>
      <c r="E19" s="165"/>
      <c r="F19" s="165">
        <f t="shared" ref="F19:F23" si="6">+G19+H19</f>
        <v>0</v>
      </c>
      <c r="G19" s="165"/>
      <c r="H19" s="165"/>
      <c r="I19" s="450">
        <f t="shared" si="1"/>
        <v>0</v>
      </c>
      <c r="J19" s="450">
        <f t="shared" si="1"/>
        <v>0</v>
      </c>
      <c r="K19" s="450"/>
      <c r="L19" s="53"/>
      <c r="M19" s="39"/>
    </row>
    <row r="20" spans="1:13" s="34" customFormat="1" ht="18" customHeight="1">
      <c r="A20" s="166" t="s">
        <v>4</v>
      </c>
      <c r="B20" s="451" t="s">
        <v>262</v>
      </c>
      <c r="C20" s="165">
        <f t="shared" si="5"/>
        <v>1206000000</v>
      </c>
      <c r="D20" s="165">
        <f>1206000000</f>
        <v>1206000000</v>
      </c>
      <c r="E20" s="165"/>
      <c r="F20" s="165">
        <f t="shared" si="6"/>
        <v>352298000</v>
      </c>
      <c r="G20" s="165">
        <v>352298000</v>
      </c>
      <c r="H20" s="165"/>
      <c r="I20" s="450">
        <f t="shared" si="1"/>
        <v>0.29212106135986732</v>
      </c>
      <c r="J20" s="450">
        <f t="shared" si="1"/>
        <v>0.29212106135986732</v>
      </c>
      <c r="K20" s="450"/>
      <c r="L20" s="53"/>
      <c r="M20" s="39"/>
    </row>
    <row r="21" spans="1:13" s="34" customFormat="1" ht="18" customHeight="1">
      <c r="A21" s="157">
        <v>2</v>
      </c>
      <c r="B21" s="161" t="s">
        <v>202</v>
      </c>
      <c r="C21" s="165">
        <f t="shared" si="4"/>
        <v>0</v>
      </c>
      <c r="D21" s="165"/>
      <c r="E21" s="165"/>
      <c r="F21" s="165">
        <f t="shared" si="6"/>
        <v>0</v>
      </c>
      <c r="G21" s="165"/>
      <c r="H21" s="165"/>
      <c r="I21" s="450">
        <f t="shared" ref="I21:J75" si="7">IFERROR(F21/C21,0)</f>
        <v>0</v>
      </c>
      <c r="J21" s="450">
        <f t="shared" si="7"/>
        <v>0</v>
      </c>
      <c r="K21" s="450"/>
      <c r="L21" s="53"/>
      <c r="M21" s="39"/>
    </row>
    <row r="22" spans="1:13" s="34" customFormat="1" ht="18" customHeight="1">
      <c r="A22" s="157" t="s">
        <v>6</v>
      </c>
      <c r="B22" s="161" t="s">
        <v>10</v>
      </c>
      <c r="C22" s="162">
        <f>D22+E22</f>
        <v>839133000000</v>
      </c>
      <c r="D22" s="162">
        <f>837133000000+2000000000</f>
        <v>839133000000</v>
      </c>
      <c r="E22" s="162"/>
      <c r="F22" s="162">
        <f t="shared" si="6"/>
        <v>432059913616</v>
      </c>
      <c r="G22" s="162">
        <f>414720728780+12335328836+5003856000</f>
        <v>432059913616</v>
      </c>
      <c r="H22" s="162"/>
      <c r="I22" s="450">
        <f t="shared" si="7"/>
        <v>0.51488847848434038</v>
      </c>
      <c r="J22" s="450">
        <f t="shared" si="7"/>
        <v>0.51488847848434038</v>
      </c>
      <c r="K22" s="450"/>
      <c r="L22" s="53"/>
      <c r="M22" s="39"/>
    </row>
    <row r="23" spans="1:13" s="34" customFormat="1" ht="18" customHeight="1">
      <c r="A23" s="157"/>
      <c r="B23" s="161" t="s">
        <v>13</v>
      </c>
      <c r="C23" s="165"/>
      <c r="D23" s="165"/>
      <c r="E23" s="165"/>
      <c r="F23" s="165">
        <f t="shared" si="6"/>
        <v>0</v>
      </c>
      <c r="G23" s="165"/>
      <c r="H23" s="165"/>
      <c r="I23" s="450">
        <f t="shared" ref="I23" si="8">IFERROR(F23/C23,0)</f>
        <v>0</v>
      </c>
      <c r="J23" s="450">
        <f t="shared" ref="J23" si="9">IFERROR(G23/D23,0)</f>
        <v>0</v>
      </c>
      <c r="K23" s="450"/>
      <c r="L23" s="53"/>
      <c r="M23" s="39"/>
    </row>
    <row r="24" spans="1:13" s="34" customFormat="1" ht="18" customHeight="1">
      <c r="A24" s="166">
        <v>1</v>
      </c>
      <c r="B24" s="451" t="s">
        <v>45</v>
      </c>
      <c r="C24" s="165">
        <f>D24+E24</f>
        <v>642988000000</v>
      </c>
      <c r="D24" s="165">
        <v>642988000000</v>
      </c>
      <c r="E24" s="165"/>
      <c r="F24" s="165">
        <f>+G24+H24</f>
        <v>321748706744</v>
      </c>
      <c r="G24" s="165">
        <f>319708295199+2040411545</f>
        <v>321748706744</v>
      </c>
      <c r="H24" s="165"/>
      <c r="I24" s="450">
        <f t="shared" si="7"/>
        <v>0.50039612985623372</v>
      </c>
      <c r="J24" s="450">
        <f t="shared" si="7"/>
        <v>0.50039612985623372</v>
      </c>
      <c r="K24" s="450"/>
      <c r="L24" s="53"/>
      <c r="M24" s="39"/>
    </row>
    <row r="25" spans="1:13" s="34" customFormat="1" ht="18" customHeight="1">
      <c r="A25" s="166">
        <v>2</v>
      </c>
      <c r="B25" s="451" t="s">
        <v>36</v>
      </c>
      <c r="C25" s="165">
        <f>D25+E25</f>
        <v>0</v>
      </c>
      <c r="D25" s="165"/>
      <c r="E25" s="165"/>
      <c r="F25" s="165">
        <f>+G25+H25</f>
        <v>0</v>
      </c>
      <c r="G25" s="165"/>
      <c r="H25" s="165"/>
      <c r="I25" s="450">
        <f t="shared" si="7"/>
        <v>0</v>
      </c>
      <c r="J25" s="450">
        <f t="shared" si="7"/>
        <v>0</v>
      </c>
      <c r="K25" s="450"/>
      <c r="L25" s="53"/>
      <c r="M25" s="39"/>
    </row>
    <row r="26" spans="1:13" s="34" customFormat="1" ht="19.5" customHeight="1">
      <c r="A26" s="157" t="s">
        <v>7</v>
      </c>
      <c r="B26" s="161" t="s">
        <v>11</v>
      </c>
      <c r="C26" s="162">
        <f>D26+E26</f>
        <v>17867000000</v>
      </c>
      <c r="D26" s="162">
        <v>17867000000</v>
      </c>
      <c r="E26" s="162"/>
      <c r="F26" s="162">
        <f t="shared" si="3"/>
        <v>0</v>
      </c>
      <c r="G26" s="162"/>
      <c r="H26" s="162"/>
      <c r="I26" s="450">
        <f t="shared" si="7"/>
        <v>0</v>
      </c>
      <c r="J26" s="450">
        <f t="shared" si="7"/>
        <v>0</v>
      </c>
      <c r="K26" s="450"/>
      <c r="L26" s="53"/>
      <c r="M26" s="39"/>
    </row>
    <row r="27" spans="1:13" s="34" customFormat="1" ht="19.5" customHeight="1">
      <c r="A27" s="157" t="s">
        <v>3</v>
      </c>
      <c r="B27" s="452" t="s">
        <v>43</v>
      </c>
      <c r="C27" s="453">
        <f t="shared" ref="C27:H27" si="10">C28+C140</f>
        <v>98732000000</v>
      </c>
      <c r="D27" s="453">
        <f>D28+D140</f>
        <v>98732000000</v>
      </c>
      <c r="E27" s="453">
        <f t="shared" si="10"/>
        <v>0</v>
      </c>
      <c r="F27" s="453">
        <f t="shared" si="10"/>
        <v>150846219540</v>
      </c>
      <c r="G27" s="453">
        <f t="shared" si="10"/>
        <v>150846219540</v>
      </c>
      <c r="H27" s="453">
        <f t="shared" si="10"/>
        <v>0</v>
      </c>
      <c r="I27" s="450">
        <f t="shared" si="7"/>
        <v>1.5278351450390957</v>
      </c>
      <c r="J27" s="450">
        <f t="shared" si="7"/>
        <v>1.5278351450390957</v>
      </c>
      <c r="K27" s="450"/>
      <c r="L27" s="52"/>
      <c r="M27" s="39"/>
    </row>
    <row r="28" spans="1:13" s="34" customFormat="1" ht="19.5" customHeight="1">
      <c r="A28" s="157" t="s">
        <v>5</v>
      </c>
      <c r="B28" s="161" t="s">
        <v>41</v>
      </c>
      <c r="C28" s="162">
        <f>C29+C44</f>
        <v>98066000000</v>
      </c>
      <c r="D28" s="162">
        <f>D29+D44</f>
        <v>98066000000</v>
      </c>
      <c r="E28" s="162">
        <f t="shared" ref="E28:H28" si="11">E29+E44</f>
        <v>0</v>
      </c>
      <c r="F28" s="162">
        <f t="shared" si="11"/>
        <v>150722679540</v>
      </c>
      <c r="G28" s="162">
        <f t="shared" si="11"/>
        <v>150722679540</v>
      </c>
      <c r="H28" s="162">
        <f t="shared" si="11"/>
        <v>0</v>
      </c>
      <c r="I28" s="450">
        <f t="shared" si="7"/>
        <v>1.5369514361756369</v>
      </c>
      <c r="J28" s="450">
        <f t="shared" si="7"/>
        <v>1.5369514361756369</v>
      </c>
      <c r="K28" s="450"/>
      <c r="L28" s="52"/>
      <c r="M28" s="39"/>
    </row>
    <row r="29" spans="1:13" s="34" customFormat="1" ht="19.5" customHeight="1">
      <c r="A29" s="157">
        <v>1</v>
      </c>
      <c r="B29" s="454" t="s">
        <v>341</v>
      </c>
      <c r="C29" s="162">
        <f>C30</f>
        <v>0</v>
      </c>
      <c r="D29" s="162">
        <f>D30</f>
        <v>0</v>
      </c>
      <c r="E29" s="162">
        <f t="shared" ref="E29:H29" si="12">E30</f>
        <v>0</v>
      </c>
      <c r="F29" s="162">
        <f t="shared" si="12"/>
        <v>0</v>
      </c>
      <c r="G29" s="162">
        <f t="shared" si="12"/>
        <v>0</v>
      </c>
      <c r="H29" s="162">
        <f t="shared" si="12"/>
        <v>0</v>
      </c>
      <c r="I29" s="450">
        <f t="shared" si="7"/>
        <v>0</v>
      </c>
      <c r="J29" s="450">
        <f t="shared" si="7"/>
        <v>0</v>
      </c>
      <c r="K29" s="450"/>
      <c r="L29" s="52"/>
      <c r="M29" s="39"/>
    </row>
    <row r="30" spans="1:13" s="35" customFormat="1" ht="19.5" customHeight="1">
      <c r="A30" s="157" t="s">
        <v>185</v>
      </c>
      <c r="B30" s="454" t="s">
        <v>148</v>
      </c>
      <c r="C30" s="162">
        <f>C33</f>
        <v>0</v>
      </c>
      <c r="D30" s="162">
        <f>D33</f>
        <v>0</v>
      </c>
      <c r="E30" s="162">
        <f t="shared" ref="E30:H30" si="13">E33</f>
        <v>0</v>
      </c>
      <c r="F30" s="162">
        <f t="shared" si="13"/>
        <v>0</v>
      </c>
      <c r="G30" s="162">
        <f t="shared" si="13"/>
        <v>0</v>
      </c>
      <c r="H30" s="162">
        <f t="shared" si="13"/>
        <v>0</v>
      </c>
      <c r="I30" s="450">
        <f t="shared" si="7"/>
        <v>0</v>
      </c>
      <c r="J30" s="450">
        <f t="shared" si="7"/>
        <v>0</v>
      </c>
      <c r="K30" s="450"/>
      <c r="L30" s="52"/>
      <c r="M30" s="48"/>
    </row>
    <row r="31" spans="1:13" s="34" customFormat="1" ht="19.5" hidden="1" customHeight="1">
      <c r="A31" s="163"/>
      <c r="B31" s="455" t="s">
        <v>354</v>
      </c>
      <c r="C31" s="165"/>
      <c r="D31" s="165"/>
      <c r="E31" s="165"/>
      <c r="F31" s="165">
        <f t="shared" si="3"/>
        <v>0</v>
      </c>
      <c r="G31" s="165"/>
      <c r="H31" s="162"/>
      <c r="I31" s="450">
        <f t="shared" si="7"/>
        <v>0</v>
      </c>
      <c r="J31" s="450">
        <f t="shared" si="7"/>
        <v>0</v>
      </c>
      <c r="K31" s="450"/>
      <c r="L31" s="53"/>
      <c r="M31" s="39"/>
    </row>
    <row r="32" spans="1:13" s="35" customFormat="1" ht="19.5" customHeight="1">
      <c r="A32" s="456" t="s">
        <v>185</v>
      </c>
      <c r="B32" s="457" t="s">
        <v>149</v>
      </c>
      <c r="C32" s="162"/>
      <c r="D32" s="162"/>
      <c r="E32" s="162"/>
      <c r="F32" s="162">
        <f t="shared" si="3"/>
        <v>0</v>
      </c>
      <c r="G32" s="162"/>
      <c r="H32" s="162"/>
      <c r="I32" s="450">
        <f t="shared" si="7"/>
        <v>0</v>
      </c>
      <c r="J32" s="450">
        <f t="shared" si="7"/>
        <v>0</v>
      </c>
      <c r="K32" s="450"/>
      <c r="L32" s="52"/>
      <c r="M32" s="48"/>
    </row>
    <row r="33" spans="1:13" s="35" customFormat="1" ht="19.5" customHeight="1">
      <c r="A33" s="456" t="s">
        <v>217</v>
      </c>
      <c r="B33" s="457" t="s">
        <v>76</v>
      </c>
      <c r="C33" s="162">
        <f>C34+C36</f>
        <v>0</v>
      </c>
      <c r="D33" s="162">
        <f t="shared" ref="D33:H33" si="14">D34+D36</f>
        <v>0</v>
      </c>
      <c r="E33" s="162">
        <f t="shared" si="14"/>
        <v>0</v>
      </c>
      <c r="F33" s="162">
        <f>F34+F36</f>
        <v>0</v>
      </c>
      <c r="G33" s="162">
        <f t="shared" si="14"/>
        <v>0</v>
      </c>
      <c r="H33" s="162">
        <f t="shared" si="14"/>
        <v>0</v>
      </c>
      <c r="I33" s="450">
        <f t="shared" si="7"/>
        <v>0</v>
      </c>
      <c r="J33" s="450">
        <f t="shared" si="7"/>
        <v>0</v>
      </c>
      <c r="K33" s="450"/>
      <c r="L33" s="52"/>
      <c r="M33" s="48"/>
    </row>
    <row r="34" spans="1:13" s="35" customFormat="1" ht="19.5" customHeight="1">
      <c r="A34" s="456" t="s">
        <v>185</v>
      </c>
      <c r="B34" s="457" t="s">
        <v>342</v>
      </c>
      <c r="C34" s="162">
        <f>C35</f>
        <v>0</v>
      </c>
      <c r="D34" s="162"/>
      <c r="E34" s="162"/>
      <c r="F34" s="162"/>
      <c r="G34" s="162"/>
      <c r="H34" s="162"/>
      <c r="I34" s="450">
        <f t="shared" si="7"/>
        <v>0</v>
      </c>
      <c r="J34" s="450">
        <f t="shared" si="7"/>
        <v>0</v>
      </c>
      <c r="K34" s="450"/>
      <c r="L34" s="52"/>
      <c r="M34" s="48"/>
    </row>
    <row r="35" spans="1:13" s="34" customFormat="1" ht="19.5" customHeight="1">
      <c r="A35" s="163"/>
      <c r="B35" s="455" t="s">
        <v>355</v>
      </c>
      <c r="C35" s="165">
        <f>D35+E35</f>
        <v>0</v>
      </c>
      <c r="D35" s="165"/>
      <c r="E35" s="165"/>
      <c r="F35" s="165">
        <f t="shared" si="3"/>
        <v>0</v>
      </c>
      <c r="G35" s="165"/>
      <c r="H35" s="162"/>
      <c r="I35" s="450">
        <f t="shared" si="7"/>
        <v>0</v>
      </c>
      <c r="J35" s="450">
        <f t="shared" si="7"/>
        <v>0</v>
      </c>
      <c r="K35" s="450"/>
      <c r="L35" s="53"/>
      <c r="M35" s="39"/>
    </row>
    <row r="36" spans="1:13" s="35" customFormat="1" ht="19.5" hidden="1" customHeight="1">
      <c r="A36" s="157" t="s">
        <v>185</v>
      </c>
      <c r="B36" s="454" t="s">
        <v>343</v>
      </c>
      <c r="C36" s="453"/>
      <c r="D36" s="162"/>
      <c r="E36" s="162"/>
      <c r="F36" s="162">
        <f t="shared" si="3"/>
        <v>0</v>
      </c>
      <c r="G36" s="162"/>
      <c r="H36" s="162"/>
      <c r="I36" s="450">
        <f t="shared" si="7"/>
        <v>0</v>
      </c>
      <c r="J36" s="450">
        <f t="shared" si="7"/>
        <v>0</v>
      </c>
      <c r="K36" s="450"/>
      <c r="L36" s="52"/>
      <c r="M36" s="48"/>
    </row>
    <row r="37" spans="1:13" s="35" customFormat="1" ht="19.5" hidden="1" customHeight="1">
      <c r="A37" s="157"/>
      <c r="B37" s="454" t="s">
        <v>203</v>
      </c>
      <c r="C37" s="453"/>
      <c r="D37" s="162"/>
      <c r="E37" s="162"/>
      <c r="F37" s="162">
        <f t="shared" si="3"/>
        <v>0</v>
      </c>
      <c r="G37" s="162"/>
      <c r="H37" s="162"/>
      <c r="I37" s="450">
        <f t="shared" si="7"/>
        <v>0</v>
      </c>
      <c r="J37" s="450">
        <f t="shared" si="7"/>
        <v>0</v>
      </c>
      <c r="K37" s="450"/>
      <c r="L37" s="52"/>
      <c r="M37" s="48"/>
    </row>
    <row r="38" spans="1:13" s="34" customFormat="1" ht="35.25" hidden="1" customHeight="1">
      <c r="A38" s="157"/>
      <c r="B38" s="458" t="s">
        <v>263</v>
      </c>
      <c r="C38" s="453"/>
      <c r="D38" s="165"/>
      <c r="E38" s="165"/>
      <c r="F38" s="165">
        <f t="shared" si="3"/>
        <v>0</v>
      </c>
      <c r="G38" s="162"/>
      <c r="H38" s="162"/>
      <c r="I38" s="450">
        <f t="shared" si="7"/>
        <v>0</v>
      </c>
      <c r="J38" s="450">
        <f t="shared" si="7"/>
        <v>0</v>
      </c>
      <c r="K38" s="450"/>
      <c r="L38" s="53"/>
      <c r="M38" s="39"/>
    </row>
    <row r="39" spans="1:13" s="34" customFormat="1" ht="35.25" hidden="1" customHeight="1">
      <c r="A39" s="157"/>
      <c r="B39" s="458" t="s">
        <v>264</v>
      </c>
      <c r="C39" s="453"/>
      <c r="D39" s="165"/>
      <c r="E39" s="165"/>
      <c r="F39" s="165">
        <f t="shared" si="3"/>
        <v>0</v>
      </c>
      <c r="G39" s="162"/>
      <c r="H39" s="162"/>
      <c r="I39" s="450">
        <f t="shared" si="7"/>
        <v>0</v>
      </c>
      <c r="J39" s="450">
        <f t="shared" si="7"/>
        <v>0</v>
      </c>
      <c r="K39" s="450"/>
      <c r="L39" s="53"/>
      <c r="M39" s="39"/>
    </row>
    <row r="40" spans="1:13" s="35" customFormat="1" ht="18.75" hidden="1" customHeight="1">
      <c r="A40" s="157" t="s">
        <v>218</v>
      </c>
      <c r="B40" s="454" t="s">
        <v>350</v>
      </c>
      <c r="C40" s="453"/>
      <c r="D40" s="162"/>
      <c r="E40" s="162"/>
      <c r="F40" s="165">
        <f t="shared" si="3"/>
        <v>0</v>
      </c>
      <c r="G40" s="162"/>
      <c r="H40" s="162"/>
      <c r="I40" s="450">
        <f t="shared" si="7"/>
        <v>0</v>
      </c>
      <c r="J40" s="450">
        <f t="shared" si="7"/>
        <v>0</v>
      </c>
      <c r="K40" s="450"/>
      <c r="L40" s="52"/>
      <c r="M40" s="48"/>
    </row>
    <row r="41" spans="1:13" s="34" customFormat="1" ht="20.25" hidden="1" customHeight="1">
      <c r="A41" s="157" t="s">
        <v>185</v>
      </c>
      <c r="B41" s="454" t="s">
        <v>344</v>
      </c>
      <c r="C41" s="453"/>
      <c r="D41" s="162"/>
      <c r="E41" s="162"/>
      <c r="F41" s="165">
        <f t="shared" si="3"/>
        <v>0</v>
      </c>
      <c r="G41" s="162"/>
      <c r="H41" s="162"/>
      <c r="I41" s="450">
        <f t="shared" si="7"/>
        <v>0</v>
      </c>
      <c r="J41" s="450">
        <f t="shared" si="7"/>
        <v>0</v>
      </c>
      <c r="K41" s="450"/>
      <c r="L41" s="52"/>
      <c r="M41" s="39"/>
    </row>
    <row r="42" spans="1:13" s="34" customFormat="1" ht="20.25" hidden="1" customHeight="1">
      <c r="A42" s="157"/>
      <c r="B42" s="455" t="s">
        <v>354</v>
      </c>
      <c r="C42" s="453"/>
      <c r="D42" s="162"/>
      <c r="E42" s="162"/>
      <c r="F42" s="165">
        <f t="shared" si="3"/>
        <v>0</v>
      </c>
      <c r="G42" s="165"/>
      <c r="H42" s="162"/>
      <c r="I42" s="450">
        <f t="shared" si="7"/>
        <v>0</v>
      </c>
      <c r="J42" s="450">
        <f t="shared" si="7"/>
        <v>0</v>
      </c>
      <c r="K42" s="450"/>
      <c r="L42" s="52"/>
      <c r="M42" s="39"/>
    </row>
    <row r="43" spans="1:13" s="34" customFormat="1" ht="20.25" hidden="1" customHeight="1">
      <c r="A43" s="157" t="s">
        <v>185</v>
      </c>
      <c r="B43" s="454" t="s">
        <v>149</v>
      </c>
      <c r="C43" s="453"/>
      <c r="D43" s="162"/>
      <c r="E43" s="162"/>
      <c r="F43" s="165">
        <f t="shared" si="3"/>
        <v>0</v>
      </c>
      <c r="G43" s="162"/>
      <c r="H43" s="162"/>
      <c r="I43" s="450">
        <f t="shared" si="7"/>
        <v>0</v>
      </c>
      <c r="J43" s="450">
        <f t="shared" si="7"/>
        <v>0</v>
      </c>
      <c r="K43" s="450"/>
      <c r="L43" s="52"/>
      <c r="M43" s="39"/>
    </row>
    <row r="44" spans="1:13" s="35" customFormat="1" ht="20.25" customHeight="1">
      <c r="A44" s="157">
        <v>2</v>
      </c>
      <c r="B44" s="454" t="s">
        <v>345</v>
      </c>
      <c r="C44" s="453">
        <f>D44+E44</f>
        <v>98066000000</v>
      </c>
      <c r="D44" s="162">
        <f>D45+D46</f>
        <v>98066000000</v>
      </c>
      <c r="E44" s="162">
        <f>E45+E46</f>
        <v>0</v>
      </c>
      <c r="F44" s="162">
        <f t="shared" si="3"/>
        <v>150722679540</v>
      </c>
      <c r="G44" s="162">
        <f>+G45+G46</f>
        <v>150722679540</v>
      </c>
      <c r="H44" s="162">
        <f>+H45+H46</f>
        <v>0</v>
      </c>
      <c r="I44" s="450">
        <f t="shared" si="7"/>
        <v>1.5369514361756369</v>
      </c>
      <c r="J44" s="450">
        <f t="shared" si="7"/>
        <v>1.5369514361756369</v>
      </c>
      <c r="K44" s="450"/>
      <c r="L44" s="52"/>
      <c r="M44" s="48"/>
    </row>
    <row r="45" spans="1:13" s="35" customFormat="1" ht="20.25" customHeight="1">
      <c r="A45" s="157" t="s">
        <v>185</v>
      </c>
      <c r="B45" s="454" t="s">
        <v>148</v>
      </c>
      <c r="C45" s="453">
        <f>D45+E45</f>
        <v>97576000000</v>
      </c>
      <c r="D45" s="162">
        <f>D48+D87+D110</f>
        <v>97576000000</v>
      </c>
      <c r="E45" s="162"/>
      <c r="F45" s="162">
        <f t="shared" si="3"/>
        <v>31211346000</v>
      </c>
      <c r="G45" s="162">
        <f>+G48+G87+G110</f>
        <v>31211346000</v>
      </c>
      <c r="H45" s="162">
        <f>+H48+H87+H110</f>
        <v>0</v>
      </c>
      <c r="I45" s="450">
        <f t="shared" si="7"/>
        <v>0.31986703697630564</v>
      </c>
      <c r="J45" s="450">
        <f t="shared" si="7"/>
        <v>0.31986703697630564</v>
      </c>
      <c r="K45" s="450"/>
      <c r="L45" s="52"/>
      <c r="M45" s="48"/>
    </row>
    <row r="46" spans="1:13" s="35" customFormat="1" ht="20.25" customHeight="1">
      <c r="A46" s="157" t="s">
        <v>185</v>
      </c>
      <c r="B46" s="454" t="s">
        <v>149</v>
      </c>
      <c r="C46" s="453">
        <f>D46+E46</f>
        <v>490000000</v>
      </c>
      <c r="D46" s="162">
        <f>D49+D88+D111</f>
        <v>490000000</v>
      </c>
      <c r="E46" s="162">
        <f>E49+E88+E111</f>
        <v>0</v>
      </c>
      <c r="F46" s="162">
        <f t="shared" si="3"/>
        <v>119511333540</v>
      </c>
      <c r="G46" s="162">
        <f>+G49+G88+G111</f>
        <v>119511333540</v>
      </c>
      <c r="H46" s="162">
        <f>+H49+H88+H111</f>
        <v>0</v>
      </c>
      <c r="I46" s="450">
        <f t="shared" si="7"/>
        <v>243.90068069387755</v>
      </c>
      <c r="J46" s="450">
        <f t="shared" si="7"/>
        <v>243.90068069387755</v>
      </c>
      <c r="K46" s="450"/>
      <c r="L46" s="52"/>
      <c r="M46" s="48"/>
    </row>
    <row r="47" spans="1:13" s="35" customFormat="1" ht="36" customHeight="1">
      <c r="A47" s="157">
        <v>1</v>
      </c>
      <c r="B47" s="457" t="s">
        <v>346</v>
      </c>
      <c r="C47" s="162">
        <f>+C48+C49</f>
        <v>75372000000</v>
      </c>
      <c r="D47" s="162">
        <f t="shared" ref="D47:F47" si="15">+D48+D49</f>
        <v>75372000000</v>
      </c>
      <c r="E47" s="162">
        <f t="shared" si="15"/>
        <v>0</v>
      </c>
      <c r="F47" s="162">
        <f t="shared" si="15"/>
        <v>66659143940</v>
      </c>
      <c r="G47" s="162">
        <f>+G48+G49</f>
        <v>66659143940</v>
      </c>
      <c r="H47" s="162">
        <f>+H48+H49</f>
        <v>0</v>
      </c>
      <c r="I47" s="450">
        <f t="shared" si="7"/>
        <v>0.88440195218383488</v>
      </c>
      <c r="J47" s="450">
        <f t="shared" si="7"/>
        <v>0.88440195218383488</v>
      </c>
      <c r="K47" s="450"/>
      <c r="L47" s="52"/>
      <c r="M47" s="48"/>
    </row>
    <row r="48" spans="1:13" s="34" customFormat="1" ht="20.25" customHeight="1">
      <c r="A48" s="166"/>
      <c r="B48" s="458" t="s">
        <v>148</v>
      </c>
      <c r="C48" s="165">
        <f t="shared" ref="C48" si="16">+D48+E48</f>
        <v>75372000000</v>
      </c>
      <c r="D48" s="165">
        <v>75372000000</v>
      </c>
      <c r="E48" s="165"/>
      <c r="F48" s="165">
        <f t="shared" ref="F48:F104" si="17">+G48+H48</f>
        <v>16255094000</v>
      </c>
      <c r="G48" s="165">
        <f>11529242000+4725852000</f>
        <v>16255094000</v>
      </c>
      <c r="H48" s="162"/>
      <c r="I48" s="450">
        <f t="shared" si="7"/>
        <v>0.21566488881812876</v>
      </c>
      <c r="J48" s="450">
        <f t="shared" si="7"/>
        <v>0.21566488881812876</v>
      </c>
      <c r="K48" s="450"/>
      <c r="L48" s="53"/>
      <c r="M48" s="39"/>
    </row>
    <row r="49" spans="1:13" s="34" customFormat="1" ht="20.25" customHeight="1">
      <c r="A49" s="166"/>
      <c r="B49" s="458" t="s">
        <v>149</v>
      </c>
      <c r="C49" s="165">
        <f>+D49+E49</f>
        <v>0</v>
      </c>
      <c r="D49" s="165">
        <v>0</v>
      </c>
      <c r="E49" s="165"/>
      <c r="F49" s="165">
        <f t="shared" si="17"/>
        <v>50404049940</v>
      </c>
      <c r="G49" s="165">
        <f>256109000+50147940940</f>
        <v>50404049940</v>
      </c>
      <c r="H49" s="165"/>
      <c r="I49" s="450">
        <f t="shared" si="7"/>
        <v>0</v>
      </c>
      <c r="J49" s="450">
        <f t="shared" si="7"/>
        <v>0</v>
      </c>
      <c r="K49" s="450"/>
      <c r="L49" s="53"/>
      <c r="M49" s="39"/>
    </row>
    <row r="50" spans="1:13" s="35" customFormat="1" ht="39" hidden="1" customHeight="1">
      <c r="A50" s="157"/>
      <c r="B50" s="459" t="s">
        <v>265</v>
      </c>
      <c r="C50" s="162">
        <f>+C51+C54</f>
        <v>0</v>
      </c>
      <c r="D50" s="162">
        <f>+D51+D54</f>
        <v>0</v>
      </c>
      <c r="E50" s="162"/>
      <c r="F50" s="162">
        <f>+G50+H50</f>
        <v>0</v>
      </c>
      <c r="G50" s="162">
        <f>+G51+G54</f>
        <v>0</v>
      </c>
      <c r="H50" s="162">
        <f>+H51+H54</f>
        <v>0</v>
      </c>
      <c r="I50" s="450">
        <f t="shared" si="7"/>
        <v>0</v>
      </c>
      <c r="J50" s="450">
        <f t="shared" si="7"/>
        <v>0</v>
      </c>
      <c r="K50" s="450"/>
      <c r="M50" s="48"/>
    </row>
    <row r="51" spans="1:13" s="34" customFormat="1" ht="21.75" hidden="1" customHeight="1">
      <c r="A51" s="157"/>
      <c r="B51" s="460" t="s">
        <v>266</v>
      </c>
      <c r="C51" s="165">
        <f t="shared" ref="C51:C59" si="18">+D51+E51</f>
        <v>0</v>
      </c>
      <c r="D51" s="165">
        <f>+D53</f>
        <v>0</v>
      </c>
      <c r="E51" s="165"/>
      <c r="F51" s="165">
        <f t="shared" si="17"/>
        <v>0</v>
      </c>
      <c r="G51" s="165">
        <f>+G52+G53</f>
        <v>0</v>
      </c>
      <c r="H51" s="165">
        <f>+H52+H53</f>
        <v>0</v>
      </c>
      <c r="I51" s="450">
        <f t="shared" si="7"/>
        <v>0</v>
      </c>
      <c r="J51" s="450">
        <f t="shared" si="7"/>
        <v>0</v>
      </c>
      <c r="K51" s="450"/>
      <c r="M51" s="39"/>
    </row>
    <row r="52" spans="1:13" s="34" customFormat="1" ht="21.75" hidden="1" customHeight="1">
      <c r="A52" s="157"/>
      <c r="B52" s="460" t="s">
        <v>267</v>
      </c>
      <c r="C52" s="165">
        <f t="shared" si="18"/>
        <v>0</v>
      </c>
      <c r="D52" s="165"/>
      <c r="E52" s="165"/>
      <c r="F52" s="165">
        <f t="shared" si="17"/>
        <v>0</v>
      </c>
      <c r="G52" s="165"/>
      <c r="H52" s="165"/>
      <c r="I52" s="450">
        <f t="shared" si="7"/>
        <v>0</v>
      </c>
      <c r="J52" s="450">
        <f t="shared" si="7"/>
        <v>0</v>
      </c>
      <c r="K52" s="450"/>
      <c r="M52" s="39"/>
    </row>
    <row r="53" spans="1:13" s="34" customFormat="1" ht="21.75" hidden="1" customHeight="1">
      <c r="A53" s="157"/>
      <c r="B53" s="460" t="s">
        <v>268</v>
      </c>
      <c r="C53" s="165">
        <f t="shared" si="18"/>
        <v>0</v>
      </c>
      <c r="D53" s="165"/>
      <c r="E53" s="165"/>
      <c r="F53" s="165">
        <f t="shared" si="17"/>
        <v>0</v>
      </c>
      <c r="G53" s="165"/>
      <c r="H53" s="165"/>
      <c r="I53" s="450">
        <f t="shared" si="7"/>
        <v>0</v>
      </c>
      <c r="J53" s="450">
        <f t="shared" si="7"/>
        <v>0</v>
      </c>
      <c r="K53" s="450"/>
      <c r="M53" s="39"/>
    </row>
    <row r="54" spans="1:13" s="34" customFormat="1" ht="21.75" hidden="1" customHeight="1">
      <c r="A54" s="157"/>
      <c r="B54" s="460" t="s">
        <v>269</v>
      </c>
      <c r="C54" s="165">
        <f t="shared" si="18"/>
        <v>0</v>
      </c>
      <c r="D54" s="165">
        <f>D55</f>
        <v>0</v>
      </c>
      <c r="E54" s="165"/>
      <c r="F54" s="165">
        <f t="shared" si="17"/>
        <v>0</v>
      </c>
      <c r="G54" s="165">
        <f>+G55+G56</f>
        <v>0</v>
      </c>
      <c r="H54" s="165">
        <f>+H55+H56</f>
        <v>0</v>
      </c>
      <c r="I54" s="450">
        <f t="shared" si="7"/>
        <v>0</v>
      </c>
      <c r="J54" s="450">
        <f t="shared" si="7"/>
        <v>0</v>
      </c>
      <c r="K54" s="450"/>
      <c r="M54" s="39"/>
    </row>
    <row r="55" spans="1:13" s="34" customFormat="1" ht="21.75" hidden="1" customHeight="1">
      <c r="A55" s="157"/>
      <c r="B55" s="460" t="s">
        <v>268</v>
      </c>
      <c r="C55" s="165">
        <f t="shared" si="18"/>
        <v>0</v>
      </c>
      <c r="D55" s="165"/>
      <c r="E55" s="165"/>
      <c r="F55" s="165">
        <f t="shared" si="17"/>
        <v>0</v>
      </c>
      <c r="G55" s="165"/>
      <c r="H55" s="165"/>
      <c r="I55" s="450">
        <f t="shared" si="7"/>
        <v>0</v>
      </c>
      <c r="J55" s="450">
        <f t="shared" si="7"/>
        <v>0</v>
      </c>
      <c r="K55" s="450"/>
      <c r="M55" s="39"/>
    </row>
    <row r="56" spans="1:13" s="34" customFormat="1" ht="21.75" hidden="1" customHeight="1">
      <c r="A56" s="157"/>
      <c r="B56" s="460" t="s">
        <v>270</v>
      </c>
      <c r="C56" s="165">
        <f t="shared" si="18"/>
        <v>0</v>
      </c>
      <c r="D56" s="165"/>
      <c r="E56" s="165"/>
      <c r="F56" s="165">
        <f t="shared" si="17"/>
        <v>0</v>
      </c>
      <c r="G56" s="165"/>
      <c r="H56" s="165"/>
      <c r="I56" s="450">
        <f t="shared" si="7"/>
        <v>0</v>
      </c>
      <c r="J56" s="450">
        <f t="shared" si="7"/>
        <v>0</v>
      </c>
      <c r="K56" s="450"/>
      <c r="M56" s="39"/>
    </row>
    <row r="57" spans="1:13" s="34" customFormat="1" ht="66" hidden="1" customHeight="1">
      <c r="A57" s="157"/>
      <c r="B57" s="459" t="s">
        <v>271</v>
      </c>
      <c r="C57" s="162">
        <f t="shared" ref="C57:F57" si="19">+C58+C59</f>
        <v>0</v>
      </c>
      <c r="D57" s="162">
        <f t="shared" si="19"/>
        <v>0</v>
      </c>
      <c r="E57" s="162">
        <f t="shared" si="19"/>
        <v>0</v>
      </c>
      <c r="F57" s="162">
        <f t="shared" si="19"/>
        <v>0</v>
      </c>
      <c r="G57" s="162">
        <f>+G58+G59</f>
        <v>0</v>
      </c>
      <c r="H57" s="162">
        <f>+H58+H59</f>
        <v>0</v>
      </c>
      <c r="I57" s="450">
        <f t="shared" si="7"/>
        <v>0</v>
      </c>
      <c r="J57" s="450">
        <f t="shared" si="7"/>
        <v>0</v>
      </c>
      <c r="K57" s="450"/>
      <c r="M57" s="39"/>
    </row>
    <row r="58" spans="1:13" s="34" customFormat="1" ht="45" hidden="1">
      <c r="A58" s="157"/>
      <c r="B58" s="460" t="s">
        <v>272</v>
      </c>
      <c r="C58" s="165">
        <f t="shared" si="18"/>
        <v>0</v>
      </c>
      <c r="D58" s="165"/>
      <c r="E58" s="165"/>
      <c r="F58" s="165">
        <f t="shared" si="17"/>
        <v>0</v>
      </c>
      <c r="G58" s="165"/>
      <c r="H58" s="165"/>
      <c r="I58" s="450">
        <f t="shared" si="7"/>
        <v>0</v>
      </c>
      <c r="J58" s="450">
        <f t="shared" si="7"/>
        <v>0</v>
      </c>
      <c r="K58" s="450"/>
      <c r="M58" s="39"/>
    </row>
    <row r="59" spans="1:13" s="34" customFormat="1" ht="69.75" hidden="1" customHeight="1">
      <c r="A59" s="157"/>
      <c r="B59" s="460" t="s">
        <v>273</v>
      </c>
      <c r="C59" s="165">
        <f t="shared" si="18"/>
        <v>0</v>
      </c>
      <c r="D59" s="165">
        <f>+D60+D61</f>
        <v>0</v>
      </c>
      <c r="E59" s="165">
        <f>+E60+E61</f>
        <v>0</v>
      </c>
      <c r="F59" s="165">
        <f t="shared" si="17"/>
        <v>0</v>
      </c>
      <c r="G59" s="165">
        <f>+G60+G61</f>
        <v>0</v>
      </c>
      <c r="H59" s="165">
        <f>+H60+H61</f>
        <v>0</v>
      </c>
      <c r="I59" s="450">
        <f t="shared" si="7"/>
        <v>0</v>
      </c>
      <c r="J59" s="450">
        <f t="shared" si="7"/>
        <v>0</v>
      </c>
      <c r="K59" s="450"/>
      <c r="M59" s="39"/>
    </row>
    <row r="60" spans="1:13" s="34" customFormat="1" ht="22.5" hidden="1" customHeight="1">
      <c r="A60" s="157"/>
      <c r="B60" s="460" t="s">
        <v>274</v>
      </c>
      <c r="C60" s="453"/>
      <c r="D60" s="165"/>
      <c r="E60" s="165"/>
      <c r="F60" s="165">
        <f t="shared" si="17"/>
        <v>0</v>
      </c>
      <c r="G60" s="165"/>
      <c r="H60" s="165"/>
      <c r="I60" s="450">
        <f t="shared" si="7"/>
        <v>0</v>
      </c>
      <c r="J60" s="450">
        <f t="shared" si="7"/>
        <v>0</v>
      </c>
      <c r="K60" s="450"/>
      <c r="M60" s="39"/>
    </row>
    <row r="61" spans="1:13" s="34" customFormat="1" ht="22.5" hidden="1" customHeight="1">
      <c r="A61" s="157"/>
      <c r="B61" s="460" t="s">
        <v>268</v>
      </c>
      <c r="C61" s="461">
        <f>+D61+E61</f>
        <v>0</v>
      </c>
      <c r="D61" s="165"/>
      <c r="E61" s="165"/>
      <c r="F61" s="165">
        <f t="shared" si="17"/>
        <v>0</v>
      </c>
      <c r="G61" s="165"/>
      <c r="H61" s="165"/>
      <c r="I61" s="450">
        <f t="shared" si="7"/>
        <v>0</v>
      </c>
      <c r="J61" s="450">
        <f t="shared" si="7"/>
        <v>0</v>
      </c>
      <c r="K61" s="450"/>
      <c r="M61" s="39"/>
    </row>
    <row r="62" spans="1:13" s="35" customFormat="1" ht="63.75" hidden="1" customHeight="1">
      <c r="A62" s="157"/>
      <c r="B62" s="459" t="s">
        <v>275</v>
      </c>
      <c r="C62" s="162">
        <f>+D62+E62</f>
        <v>0</v>
      </c>
      <c r="D62" s="162">
        <f t="shared" ref="D62:E62" si="20">+D63</f>
        <v>0</v>
      </c>
      <c r="E62" s="162">
        <f t="shared" si="20"/>
        <v>0</v>
      </c>
      <c r="F62" s="162">
        <f>+G62+H62</f>
        <v>0</v>
      </c>
      <c r="G62" s="162">
        <f>+G63</f>
        <v>0</v>
      </c>
      <c r="H62" s="162">
        <f>+H63</f>
        <v>0</v>
      </c>
      <c r="I62" s="450">
        <f t="shared" si="7"/>
        <v>0</v>
      </c>
      <c r="J62" s="450">
        <f t="shared" si="7"/>
        <v>0</v>
      </c>
      <c r="K62" s="450"/>
      <c r="M62" s="48"/>
    </row>
    <row r="63" spans="1:13" s="34" customFormat="1" ht="52.5" hidden="1" customHeight="1">
      <c r="A63" s="157"/>
      <c r="B63" s="460" t="s">
        <v>276</v>
      </c>
      <c r="C63" s="165">
        <f>+D63+E63</f>
        <v>0</v>
      </c>
      <c r="D63" s="165"/>
      <c r="E63" s="165"/>
      <c r="F63" s="165">
        <f>+G63+H63</f>
        <v>0</v>
      </c>
      <c r="G63" s="165"/>
      <c r="H63" s="165"/>
      <c r="I63" s="450">
        <f t="shared" si="7"/>
        <v>0</v>
      </c>
      <c r="J63" s="450">
        <f t="shared" si="7"/>
        <v>0</v>
      </c>
      <c r="K63" s="450"/>
      <c r="M63" s="39"/>
    </row>
    <row r="64" spans="1:13" s="35" customFormat="1" ht="38.25" hidden="1" customHeight="1">
      <c r="A64" s="157"/>
      <c r="B64" s="459" t="s">
        <v>277</v>
      </c>
      <c r="C64" s="162">
        <f t="shared" ref="C64:F64" si="21">+C65+C66+C67+C68</f>
        <v>0</v>
      </c>
      <c r="D64" s="162">
        <f t="shared" si="21"/>
        <v>0</v>
      </c>
      <c r="E64" s="162">
        <f t="shared" si="21"/>
        <v>0</v>
      </c>
      <c r="F64" s="162">
        <f t="shared" si="21"/>
        <v>0</v>
      </c>
      <c r="G64" s="162">
        <f>+G65+G66+G67+G68</f>
        <v>0</v>
      </c>
      <c r="H64" s="162">
        <f>+H65+H66+H67+H68</f>
        <v>0</v>
      </c>
      <c r="I64" s="450">
        <f t="shared" si="7"/>
        <v>0</v>
      </c>
      <c r="J64" s="450">
        <f t="shared" si="7"/>
        <v>0</v>
      </c>
      <c r="K64" s="450"/>
      <c r="M64" s="48"/>
    </row>
    <row r="65" spans="1:13" s="34" customFormat="1" ht="60" hidden="1">
      <c r="A65" s="157"/>
      <c r="B65" s="460" t="s">
        <v>278</v>
      </c>
      <c r="C65" s="165">
        <f t="shared" ref="C65:C72" si="22">+D65+E65</f>
        <v>0</v>
      </c>
      <c r="D65" s="165"/>
      <c r="E65" s="165"/>
      <c r="F65" s="165">
        <f t="shared" si="17"/>
        <v>0</v>
      </c>
      <c r="G65" s="165"/>
      <c r="H65" s="165"/>
      <c r="I65" s="450">
        <f t="shared" si="7"/>
        <v>0</v>
      </c>
      <c r="J65" s="450">
        <f t="shared" si="7"/>
        <v>0</v>
      </c>
      <c r="K65" s="450"/>
      <c r="M65" s="39"/>
    </row>
    <row r="66" spans="1:13" s="34" customFormat="1" ht="90" hidden="1" customHeight="1">
      <c r="A66" s="157"/>
      <c r="B66" s="460" t="s">
        <v>279</v>
      </c>
      <c r="C66" s="165">
        <f t="shared" si="22"/>
        <v>0</v>
      </c>
      <c r="D66" s="165"/>
      <c r="E66" s="165"/>
      <c r="F66" s="165">
        <f t="shared" si="17"/>
        <v>0</v>
      </c>
      <c r="G66" s="165"/>
      <c r="H66" s="165"/>
      <c r="I66" s="450">
        <f t="shared" si="7"/>
        <v>0</v>
      </c>
      <c r="J66" s="450">
        <f t="shared" si="7"/>
        <v>0</v>
      </c>
      <c r="K66" s="450"/>
      <c r="M66" s="39"/>
    </row>
    <row r="67" spans="1:13" s="34" customFormat="1" ht="72.75" hidden="1" customHeight="1">
      <c r="A67" s="157"/>
      <c r="B67" s="460" t="s">
        <v>280</v>
      </c>
      <c r="C67" s="165">
        <f t="shared" si="22"/>
        <v>0</v>
      </c>
      <c r="D67" s="165"/>
      <c r="E67" s="165"/>
      <c r="F67" s="165">
        <f t="shared" si="17"/>
        <v>0</v>
      </c>
      <c r="G67" s="165"/>
      <c r="H67" s="165"/>
      <c r="I67" s="450">
        <f t="shared" si="7"/>
        <v>0</v>
      </c>
      <c r="J67" s="450">
        <f t="shared" si="7"/>
        <v>0</v>
      </c>
      <c r="K67" s="450"/>
      <c r="M67" s="39"/>
    </row>
    <row r="68" spans="1:13" s="34" customFormat="1" ht="45" hidden="1">
      <c r="A68" s="157"/>
      <c r="B68" s="460" t="s">
        <v>281</v>
      </c>
      <c r="C68" s="165">
        <f t="shared" si="22"/>
        <v>0</v>
      </c>
      <c r="D68" s="165"/>
      <c r="E68" s="165"/>
      <c r="F68" s="165">
        <f t="shared" si="17"/>
        <v>0</v>
      </c>
      <c r="G68" s="165"/>
      <c r="H68" s="165"/>
      <c r="I68" s="450">
        <f t="shared" si="7"/>
        <v>0</v>
      </c>
      <c r="J68" s="450">
        <f t="shared" si="7"/>
        <v>0</v>
      </c>
      <c r="K68" s="450"/>
      <c r="M68" s="39"/>
    </row>
    <row r="69" spans="1:13" s="34" customFormat="1" ht="69" hidden="1" customHeight="1">
      <c r="A69" s="157"/>
      <c r="B69" s="459" t="s">
        <v>282</v>
      </c>
      <c r="C69" s="162">
        <f t="shared" si="22"/>
        <v>0</v>
      </c>
      <c r="D69" s="162"/>
      <c r="E69" s="165"/>
      <c r="F69" s="162">
        <f t="shared" si="17"/>
        <v>0</v>
      </c>
      <c r="G69" s="162"/>
      <c r="H69" s="162"/>
      <c r="I69" s="450">
        <f t="shared" si="7"/>
        <v>0</v>
      </c>
      <c r="J69" s="450">
        <f t="shared" si="7"/>
        <v>0</v>
      </c>
      <c r="K69" s="450"/>
      <c r="M69" s="39"/>
    </row>
    <row r="70" spans="1:13" s="34" customFormat="1" ht="42.75" hidden="1">
      <c r="A70" s="157"/>
      <c r="B70" s="459" t="s">
        <v>283</v>
      </c>
      <c r="C70" s="162">
        <f t="shared" si="22"/>
        <v>0</v>
      </c>
      <c r="D70" s="165"/>
      <c r="E70" s="165"/>
      <c r="F70" s="162">
        <f t="shared" si="17"/>
        <v>0</v>
      </c>
      <c r="G70" s="162"/>
      <c r="H70" s="162"/>
      <c r="I70" s="450">
        <f t="shared" si="7"/>
        <v>0</v>
      </c>
      <c r="J70" s="450">
        <f t="shared" si="7"/>
        <v>0</v>
      </c>
      <c r="K70" s="450"/>
      <c r="M70" s="39"/>
    </row>
    <row r="71" spans="1:13" s="34" customFormat="1" ht="55.5" hidden="1" customHeight="1">
      <c r="A71" s="157"/>
      <c r="B71" s="459" t="s">
        <v>284</v>
      </c>
      <c r="C71" s="162">
        <f t="shared" si="22"/>
        <v>0</v>
      </c>
      <c r="D71" s="162">
        <f>+D72+D73</f>
        <v>0</v>
      </c>
      <c r="E71" s="162">
        <f t="shared" ref="E71:H71" si="23">+E72+E73</f>
        <v>0</v>
      </c>
      <c r="F71" s="162">
        <f t="shared" si="23"/>
        <v>0</v>
      </c>
      <c r="G71" s="162">
        <f t="shared" si="23"/>
        <v>0</v>
      </c>
      <c r="H71" s="162">
        <f t="shared" si="23"/>
        <v>0</v>
      </c>
      <c r="I71" s="450">
        <f t="shared" si="7"/>
        <v>0</v>
      </c>
      <c r="J71" s="450">
        <f t="shared" si="7"/>
        <v>0</v>
      </c>
      <c r="K71" s="450"/>
      <c r="M71" s="39"/>
    </row>
    <row r="72" spans="1:13" s="34" customFormat="1" ht="18.75" hidden="1" customHeight="1">
      <c r="A72" s="157"/>
      <c r="B72" s="460" t="s">
        <v>268</v>
      </c>
      <c r="C72" s="165">
        <f t="shared" si="22"/>
        <v>0</v>
      </c>
      <c r="D72" s="165"/>
      <c r="E72" s="165"/>
      <c r="F72" s="165">
        <f t="shared" si="17"/>
        <v>0</v>
      </c>
      <c r="G72" s="165"/>
      <c r="H72" s="165"/>
      <c r="I72" s="450">
        <f t="shared" si="7"/>
        <v>0</v>
      </c>
      <c r="J72" s="450">
        <f t="shared" si="7"/>
        <v>0</v>
      </c>
      <c r="K72" s="450"/>
      <c r="M72" s="39"/>
    </row>
    <row r="73" spans="1:13" s="34" customFormat="1" ht="18.75" hidden="1" customHeight="1">
      <c r="A73" s="157"/>
      <c r="B73" s="460" t="s">
        <v>270</v>
      </c>
      <c r="C73" s="165">
        <f>+D73+E73</f>
        <v>0</v>
      </c>
      <c r="D73" s="165"/>
      <c r="E73" s="165"/>
      <c r="F73" s="165">
        <f>+G73+H73</f>
        <v>0</v>
      </c>
      <c r="G73" s="165"/>
      <c r="H73" s="165"/>
      <c r="I73" s="450">
        <f t="shared" si="7"/>
        <v>0</v>
      </c>
      <c r="J73" s="450">
        <f t="shared" si="7"/>
        <v>0</v>
      </c>
      <c r="K73" s="450"/>
      <c r="M73" s="39"/>
    </row>
    <row r="74" spans="1:13" s="35" customFormat="1" ht="49.5" hidden="1" customHeight="1">
      <c r="A74" s="157"/>
      <c r="B74" s="459" t="s">
        <v>285</v>
      </c>
      <c r="C74" s="162">
        <f>+D74+E74</f>
        <v>0</v>
      </c>
      <c r="D74" s="162">
        <f>+D75+D79</f>
        <v>0</v>
      </c>
      <c r="E74" s="162">
        <f>+E75+E79</f>
        <v>0</v>
      </c>
      <c r="F74" s="162">
        <f>+G74+H74</f>
        <v>0</v>
      </c>
      <c r="G74" s="162">
        <f>+G75+G79</f>
        <v>0</v>
      </c>
      <c r="H74" s="162">
        <f>+H75+H79</f>
        <v>0</v>
      </c>
      <c r="I74" s="450">
        <f t="shared" si="7"/>
        <v>0</v>
      </c>
      <c r="J74" s="450">
        <f t="shared" si="7"/>
        <v>0</v>
      </c>
      <c r="K74" s="450"/>
      <c r="M74" s="48"/>
    </row>
    <row r="75" spans="1:13" s="34" customFormat="1" ht="52.5" hidden="1" customHeight="1">
      <c r="A75" s="157"/>
      <c r="B75" s="460" t="s">
        <v>286</v>
      </c>
      <c r="C75" s="165">
        <f t="shared" ref="C75:C104" si="24">+D75+E75</f>
        <v>0</v>
      </c>
      <c r="D75" s="165">
        <f>+D76+D77+D78</f>
        <v>0</v>
      </c>
      <c r="E75" s="165">
        <f>+E76+E77+E78</f>
        <v>0</v>
      </c>
      <c r="F75" s="165">
        <f t="shared" si="17"/>
        <v>0</v>
      </c>
      <c r="G75" s="165">
        <f>+G76+G77+G78</f>
        <v>0</v>
      </c>
      <c r="H75" s="165">
        <f>+H76+H77+H78</f>
        <v>0</v>
      </c>
      <c r="I75" s="450">
        <f t="shared" si="7"/>
        <v>0</v>
      </c>
      <c r="J75" s="450">
        <f t="shared" si="7"/>
        <v>0</v>
      </c>
      <c r="K75" s="450"/>
      <c r="M75" s="39"/>
    </row>
    <row r="76" spans="1:13" s="34" customFormat="1" ht="23.25" hidden="1" customHeight="1">
      <c r="A76" s="157"/>
      <c r="B76" s="460" t="s">
        <v>287</v>
      </c>
      <c r="C76" s="165">
        <f t="shared" si="24"/>
        <v>0</v>
      </c>
      <c r="D76" s="165"/>
      <c r="E76" s="165"/>
      <c r="F76" s="165">
        <f t="shared" si="17"/>
        <v>0</v>
      </c>
      <c r="G76" s="165"/>
      <c r="H76" s="165"/>
      <c r="I76" s="450">
        <f t="shared" ref="I76:J139" si="25">IFERROR(F76/C76,0)</f>
        <v>0</v>
      </c>
      <c r="J76" s="450">
        <f t="shared" si="25"/>
        <v>0</v>
      </c>
      <c r="K76" s="450"/>
      <c r="M76" s="39"/>
    </row>
    <row r="77" spans="1:13" s="34" customFormat="1" ht="23.25" hidden="1" customHeight="1">
      <c r="A77" s="157"/>
      <c r="B77" s="460" t="s">
        <v>288</v>
      </c>
      <c r="C77" s="165">
        <f t="shared" si="24"/>
        <v>0</v>
      </c>
      <c r="D77" s="165"/>
      <c r="E77" s="165"/>
      <c r="F77" s="165">
        <f t="shared" si="17"/>
        <v>0</v>
      </c>
      <c r="G77" s="165"/>
      <c r="H77" s="165"/>
      <c r="I77" s="450">
        <f t="shared" si="25"/>
        <v>0</v>
      </c>
      <c r="J77" s="450">
        <f t="shared" si="25"/>
        <v>0</v>
      </c>
      <c r="K77" s="450"/>
      <c r="M77" s="39"/>
    </row>
    <row r="78" spans="1:13" s="34" customFormat="1" ht="23.25" hidden="1" customHeight="1">
      <c r="A78" s="157"/>
      <c r="B78" s="460" t="s">
        <v>289</v>
      </c>
      <c r="C78" s="165">
        <f t="shared" si="24"/>
        <v>0</v>
      </c>
      <c r="D78" s="165"/>
      <c r="E78" s="165"/>
      <c r="F78" s="165">
        <f t="shared" si="17"/>
        <v>0</v>
      </c>
      <c r="G78" s="165"/>
      <c r="H78" s="165"/>
      <c r="I78" s="450">
        <f t="shared" si="25"/>
        <v>0</v>
      </c>
      <c r="J78" s="450">
        <f t="shared" si="25"/>
        <v>0</v>
      </c>
      <c r="K78" s="450"/>
      <c r="M78" s="39"/>
    </row>
    <row r="79" spans="1:13" s="34" customFormat="1" ht="54.75" hidden="1" customHeight="1">
      <c r="A79" s="157"/>
      <c r="B79" s="460" t="s">
        <v>290</v>
      </c>
      <c r="C79" s="165">
        <f t="shared" si="24"/>
        <v>0</v>
      </c>
      <c r="D79" s="165">
        <f>+D80+D81</f>
        <v>0</v>
      </c>
      <c r="E79" s="165">
        <f>+E80+E81</f>
        <v>0</v>
      </c>
      <c r="F79" s="165">
        <f t="shared" si="17"/>
        <v>0</v>
      </c>
      <c r="G79" s="165">
        <f>+G80+G81</f>
        <v>0</v>
      </c>
      <c r="H79" s="165">
        <f>+H80+H81</f>
        <v>0</v>
      </c>
      <c r="I79" s="450">
        <f t="shared" si="25"/>
        <v>0</v>
      </c>
      <c r="J79" s="450">
        <f t="shared" si="25"/>
        <v>0</v>
      </c>
      <c r="K79" s="450"/>
      <c r="M79" s="39"/>
    </row>
    <row r="80" spans="1:13" s="34" customFormat="1" ht="23.25" hidden="1" customHeight="1">
      <c r="A80" s="157"/>
      <c r="B80" s="460" t="s">
        <v>268</v>
      </c>
      <c r="C80" s="165">
        <f t="shared" si="24"/>
        <v>0</v>
      </c>
      <c r="D80" s="165"/>
      <c r="E80" s="165"/>
      <c r="F80" s="165">
        <f t="shared" si="17"/>
        <v>0</v>
      </c>
      <c r="G80" s="165"/>
      <c r="H80" s="165"/>
      <c r="I80" s="450">
        <f t="shared" si="25"/>
        <v>0</v>
      </c>
      <c r="J80" s="450">
        <f t="shared" si="25"/>
        <v>0</v>
      </c>
      <c r="K80" s="450"/>
      <c r="M80" s="39"/>
    </row>
    <row r="81" spans="1:13" s="34" customFormat="1" ht="23.25" hidden="1" customHeight="1">
      <c r="A81" s="157"/>
      <c r="B81" s="460" t="s">
        <v>270</v>
      </c>
      <c r="C81" s="165">
        <f t="shared" si="24"/>
        <v>0</v>
      </c>
      <c r="D81" s="165"/>
      <c r="E81" s="165"/>
      <c r="F81" s="165">
        <f t="shared" si="17"/>
        <v>0</v>
      </c>
      <c r="G81" s="165"/>
      <c r="H81" s="165"/>
      <c r="I81" s="450">
        <f t="shared" si="25"/>
        <v>0</v>
      </c>
      <c r="J81" s="450">
        <f t="shared" si="25"/>
        <v>0</v>
      </c>
      <c r="K81" s="450"/>
      <c r="M81" s="39"/>
    </row>
    <row r="82" spans="1:13" s="35" customFormat="1" ht="73.5" hidden="1" customHeight="1">
      <c r="A82" s="157"/>
      <c r="B82" s="459" t="s">
        <v>291</v>
      </c>
      <c r="C82" s="162">
        <f t="shared" si="24"/>
        <v>0</v>
      </c>
      <c r="D82" s="162">
        <f>+D83+D84+D85</f>
        <v>0</v>
      </c>
      <c r="E82" s="162">
        <f t="shared" ref="E82:H82" si="26">+E83+E84+E85</f>
        <v>0</v>
      </c>
      <c r="F82" s="162">
        <f t="shared" si="26"/>
        <v>0</v>
      </c>
      <c r="G82" s="162">
        <f t="shared" si="26"/>
        <v>0</v>
      </c>
      <c r="H82" s="162">
        <f t="shared" si="26"/>
        <v>0</v>
      </c>
      <c r="I82" s="450">
        <f t="shared" si="25"/>
        <v>0</v>
      </c>
      <c r="J82" s="450">
        <f t="shared" si="25"/>
        <v>0</v>
      </c>
      <c r="K82" s="450"/>
      <c r="M82" s="48"/>
    </row>
    <row r="83" spans="1:13" s="34" customFormat="1" ht="129" hidden="1" customHeight="1">
      <c r="A83" s="157"/>
      <c r="B83" s="460" t="s">
        <v>292</v>
      </c>
      <c r="C83" s="165">
        <f t="shared" si="24"/>
        <v>0</v>
      </c>
      <c r="D83" s="165"/>
      <c r="E83" s="165"/>
      <c r="F83" s="165">
        <f t="shared" si="17"/>
        <v>0</v>
      </c>
      <c r="G83" s="165"/>
      <c r="H83" s="165"/>
      <c r="I83" s="450">
        <f t="shared" si="25"/>
        <v>0</v>
      </c>
      <c r="J83" s="450">
        <f t="shared" si="25"/>
        <v>0</v>
      </c>
      <c r="K83" s="450"/>
      <c r="M83" s="39"/>
    </row>
    <row r="84" spans="1:13" s="34" customFormat="1" ht="73.5" hidden="1" customHeight="1">
      <c r="A84" s="157"/>
      <c r="B84" s="460" t="s">
        <v>356</v>
      </c>
      <c r="C84" s="165">
        <f t="shared" si="24"/>
        <v>0</v>
      </c>
      <c r="D84" s="165"/>
      <c r="E84" s="165"/>
      <c r="F84" s="165">
        <f t="shared" si="17"/>
        <v>0</v>
      </c>
      <c r="G84" s="165"/>
      <c r="H84" s="165"/>
      <c r="I84" s="450">
        <f t="shared" si="25"/>
        <v>0</v>
      </c>
      <c r="J84" s="450">
        <f t="shared" si="25"/>
        <v>0</v>
      </c>
      <c r="K84" s="450"/>
      <c r="M84" s="39"/>
    </row>
    <row r="85" spans="1:13" s="34" customFormat="1" ht="62.25" hidden="1" customHeight="1">
      <c r="A85" s="157"/>
      <c r="B85" s="460" t="s">
        <v>293</v>
      </c>
      <c r="C85" s="165">
        <f t="shared" si="24"/>
        <v>0</v>
      </c>
      <c r="D85" s="165"/>
      <c r="E85" s="165"/>
      <c r="F85" s="165">
        <f t="shared" si="17"/>
        <v>0</v>
      </c>
      <c r="G85" s="165"/>
      <c r="H85" s="165"/>
      <c r="I85" s="450">
        <f t="shared" si="25"/>
        <v>0</v>
      </c>
      <c r="J85" s="450">
        <f t="shared" si="25"/>
        <v>0</v>
      </c>
      <c r="K85" s="450"/>
      <c r="M85" s="39"/>
    </row>
    <row r="86" spans="1:13" s="35" customFormat="1" ht="21.75" customHeight="1">
      <c r="A86" s="157">
        <v>2</v>
      </c>
      <c r="B86" s="457" t="s">
        <v>347</v>
      </c>
      <c r="C86" s="162">
        <f t="shared" si="24"/>
        <v>11000000000</v>
      </c>
      <c r="D86" s="162">
        <f>+D87+D88</f>
        <v>11000000000</v>
      </c>
      <c r="E86" s="162">
        <f>+E87+E88</f>
        <v>0</v>
      </c>
      <c r="F86" s="162">
        <f t="shared" si="17"/>
        <v>77807955600</v>
      </c>
      <c r="G86" s="162">
        <f>+G87+G88</f>
        <v>77807955600</v>
      </c>
      <c r="H86" s="162">
        <f>+H87+H88</f>
        <v>0</v>
      </c>
      <c r="I86" s="450">
        <f t="shared" si="25"/>
        <v>7.0734505090909092</v>
      </c>
      <c r="J86" s="450">
        <f t="shared" si="25"/>
        <v>7.0734505090909092</v>
      </c>
      <c r="K86" s="450"/>
      <c r="M86" s="48"/>
    </row>
    <row r="87" spans="1:13" s="34" customFormat="1" ht="21" customHeight="1">
      <c r="A87" s="166"/>
      <c r="B87" s="460" t="s">
        <v>148</v>
      </c>
      <c r="C87" s="165">
        <f t="shared" si="24"/>
        <v>11000000000</v>
      </c>
      <c r="D87" s="165">
        <f>11000000000</f>
        <v>11000000000</v>
      </c>
      <c r="E87" s="165"/>
      <c r="F87" s="165">
        <f t="shared" ref="F87:F88" si="27">+G87+H87</f>
        <v>9767972000</v>
      </c>
      <c r="G87" s="165">
        <f>6767972000+3000000000</f>
        <v>9767972000</v>
      </c>
      <c r="H87" s="165"/>
      <c r="I87" s="450">
        <f t="shared" si="25"/>
        <v>0.88799745454545453</v>
      </c>
      <c r="J87" s="450">
        <f t="shared" si="25"/>
        <v>0.88799745454545453</v>
      </c>
      <c r="K87" s="450"/>
      <c r="M87" s="39"/>
    </row>
    <row r="88" spans="1:13" s="34" customFormat="1" ht="21" customHeight="1">
      <c r="A88" s="166"/>
      <c r="B88" s="460" t="s">
        <v>149</v>
      </c>
      <c r="C88" s="165">
        <f>+D88+E88</f>
        <v>0</v>
      </c>
      <c r="D88" s="165"/>
      <c r="E88" s="165"/>
      <c r="F88" s="165">
        <f t="shared" si="27"/>
        <v>68039983600</v>
      </c>
      <c r="G88" s="165">
        <f>35370673500+32669310100</f>
        <v>68039983600</v>
      </c>
      <c r="H88" s="165"/>
      <c r="I88" s="450">
        <f t="shared" si="25"/>
        <v>0</v>
      </c>
      <c r="J88" s="450">
        <f t="shared" si="25"/>
        <v>0</v>
      </c>
      <c r="K88" s="450"/>
      <c r="M88" s="39"/>
    </row>
    <row r="89" spans="1:13" s="35" customFormat="1" ht="34.5" hidden="1" customHeight="1">
      <c r="A89" s="157"/>
      <c r="B89" s="459" t="s">
        <v>294</v>
      </c>
      <c r="C89" s="162">
        <f t="shared" si="24"/>
        <v>0</v>
      </c>
      <c r="D89" s="162">
        <f>D90+D91</f>
        <v>0</v>
      </c>
      <c r="E89" s="162">
        <f t="shared" ref="E89:H89" si="28">E90+E91</f>
        <v>0</v>
      </c>
      <c r="F89" s="162">
        <f t="shared" si="28"/>
        <v>0</v>
      </c>
      <c r="G89" s="162">
        <f t="shared" si="28"/>
        <v>0</v>
      </c>
      <c r="H89" s="162">
        <f t="shared" si="28"/>
        <v>0</v>
      </c>
      <c r="I89" s="450">
        <f t="shared" si="25"/>
        <v>0</v>
      </c>
      <c r="J89" s="450">
        <f t="shared" si="25"/>
        <v>0</v>
      </c>
      <c r="K89" s="450"/>
      <c r="M89" s="48"/>
    </row>
    <row r="90" spans="1:13" s="34" customFormat="1" ht="50.25" hidden="1" customHeight="1">
      <c r="A90" s="157"/>
      <c r="B90" s="460" t="s">
        <v>295</v>
      </c>
      <c r="C90" s="165">
        <f t="shared" si="24"/>
        <v>0</v>
      </c>
      <c r="D90" s="165"/>
      <c r="E90" s="165"/>
      <c r="F90" s="165">
        <f t="shared" si="17"/>
        <v>0</v>
      </c>
      <c r="G90" s="165"/>
      <c r="H90" s="165"/>
      <c r="I90" s="450">
        <f t="shared" si="25"/>
        <v>0</v>
      </c>
      <c r="J90" s="450">
        <f t="shared" si="25"/>
        <v>0</v>
      </c>
      <c r="K90" s="450"/>
      <c r="M90" s="39"/>
    </row>
    <row r="91" spans="1:13" s="34" customFormat="1" ht="50.25" hidden="1" customHeight="1">
      <c r="A91" s="157"/>
      <c r="B91" s="460" t="s">
        <v>296</v>
      </c>
      <c r="C91" s="165">
        <f t="shared" si="24"/>
        <v>0</v>
      </c>
      <c r="D91" s="165"/>
      <c r="E91" s="165"/>
      <c r="F91" s="165">
        <f t="shared" si="17"/>
        <v>0</v>
      </c>
      <c r="G91" s="165"/>
      <c r="H91" s="165"/>
      <c r="I91" s="450">
        <f t="shared" si="25"/>
        <v>0</v>
      </c>
      <c r="J91" s="450">
        <f t="shared" si="25"/>
        <v>0</v>
      </c>
      <c r="K91" s="450"/>
      <c r="M91" s="39"/>
    </row>
    <row r="92" spans="1:13" s="34" customFormat="1" ht="41.25" hidden="1" customHeight="1">
      <c r="A92" s="157"/>
      <c r="B92" s="459" t="s">
        <v>297</v>
      </c>
      <c r="C92" s="162">
        <f t="shared" si="24"/>
        <v>0</v>
      </c>
      <c r="D92" s="162"/>
      <c r="E92" s="162"/>
      <c r="F92" s="162">
        <f t="shared" si="17"/>
        <v>0</v>
      </c>
      <c r="G92" s="162"/>
      <c r="H92" s="162"/>
      <c r="I92" s="450">
        <f t="shared" si="25"/>
        <v>0</v>
      </c>
      <c r="J92" s="450">
        <f t="shared" si="25"/>
        <v>0</v>
      </c>
      <c r="K92" s="450"/>
      <c r="M92" s="39"/>
    </row>
    <row r="93" spans="1:13" s="34" customFormat="1" ht="41.25" hidden="1" customHeight="1">
      <c r="A93" s="157"/>
      <c r="B93" s="459" t="s">
        <v>298</v>
      </c>
      <c r="C93" s="162">
        <f t="shared" si="24"/>
        <v>0</v>
      </c>
      <c r="D93" s="162">
        <f>D94+D95</f>
        <v>0</v>
      </c>
      <c r="E93" s="162">
        <f t="shared" ref="E93:H93" si="29">E94+E95</f>
        <v>0</v>
      </c>
      <c r="F93" s="162">
        <f>F94+F95</f>
        <v>0</v>
      </c>
      <c r="G93" s="162">
        <f t="shared" si="29"/>
        <v>0</v>
      </c>
      <c r="H93" s="162">
        <f t="shared" si="29"/>
        <v>0</v>
      </c>
      <c r="I93" s="450">
        <f t="shared" si="25"/>
        <v>0</v>
      </c>
      <c r="J93" s="450">
        <f t="shared" si="25"/>
        <v>0</v>
      </c>
      <c r="K93" s="450"/>
      <c r="M93" s="39"/>
    </row>
    <row r="94" spans="1:13" s="34" customFormat="1" ht="30" hidden="1">
      <c r="A94" s="157"/>
      <c r="B94" s="460" t="s">
        <v>299</v>
      </c>
      <c r="C94" s="165">
        <f t="shared" si="24"/>
        <v>0</v>
      </c>
      <c r="D94" s="165"/>
      <c r="E94" s="165"/>
      <c r="F94" s="165">
        <f t="shared" si="17"/>
        <v>0</v>
      </c>
      <c r="G94" s="165"/>
      <c r="H94" s="165"/>
      <c r="I94" s="450">
        <f t="shared" si="25"/>
        <v>0</v>
      </c>
      <c r="J94" s="450">
        <f t="shared" si="25"/>
        <v>0</v>
      </c>
      <c r="K94" s="450"/>
      <c r="M94" s="39"/>
    </row>
    <row r="95" spans="1:13" s="34" customFormat="1" ht="30" hidden="1">
      <c r="A95" s="157"/>
      <c r="B95" s="460" t="s">
        <v>300</v>
      </c>
      <c r="C95" s="165">
        <f t="shared" si="24"/>
        <v>0</v>
      </c>
      <c r="D95" s="165"/>
      <c r="E95" s="165"/>
      <c r="F95" s="165">
        <f t="shared" si="17"/>
        <v>0</v>
      </c>
      <c r="G95" s="165"/>
      <c r="H95" s="165"/>
      <c r="I95" s="450">
        <f t="shared" si="25"/>
        <v>0</v>
      </c>
      <c r="J95" s="450">
        <f t="shared" si="25"/>
        <v>0</v>
      </c>
      <c r="K95" s="450"/>
      <c r="M95" s="39"/>
    </row>
    <row r="96" spans="1:13" s="35" customFormat="1" ht="36" hidden="1" customHeight="1">
      <c r="A96" s="157"/>
      <c r="B96" s="459" t="s">
        <v>301</v>
      </c>
      <c r="C96" s="162">
        <f t="shared" si="24"/>
        <v>0</v>
      </c>
      <c r="D96" s="162">
        <f>+D97+D100+D101</f>
        <v>0</v>
      </c>
      <c r="E96" s="162">
        <f>+E97+E100+E101</f>
        <v>0</v>
      </c>
      <c r="F96" s="162">
        <f t="shared" si="17"/>
        <v>0</v>
      </c>
      <c r="G96" s="162">
        <f>+G97+G100+G101</f>
        <v>0</v>
      </c>
      <c r="H96" s="162">
        <f>+H97+H100+H101</f>
        <v>0</v>
      </c>
      <c r="I96" s="450">
        <f t="shared" si="25"/>
        <v>0</v>
      </c>
      <c r="J96" s="450">
        <f t="shared" si="25"/>
        <v>0</v>
      </c>
      <c r="K96" s="450"/>
      <c r="M96" s="48"/>
    </row>
    <row r="97" spans="1:13" s="34" customFormat="1" ht="41.25" hidden="1" customHeight="1">
      <c r="A97" s="157"/>
      <c r="B97" s="460" t="s">
        <v>302</v>
      </c>
      <c r="C97" s="165">
        <f t="shared" si="24"/>
        <v>0</v>
      </c>
      <c r="D97" s="165">
        <f>+D98+D99</f>
        <v>0</v>
      </c>
      <c r="E97" s="165">
        <f>+E98+E99</f>
        <v>0</v>
      </c>
      <c r="F97" s="165">
        <f t="shared" si="17"/>
        <v>0</v>
      </c>
      <c r="G97" s="165">
        <f>+G98+G99</f>
        <v>0</v>
      </c>
      <c r="H97" s="165">
        <f>+H98+H99</f>
        <v>0</v>
      </c>
      <c r="I97" s="450">
        <f t="shared" si="25"/>
        <v>0</v>
      </c>
      <c r="J97" s="450">
        <f t="shared" si="25"/>
        <v>0</v>
      </c>
      <c r="K97" s="450"/>
      <c r="M97" s="39"/>
    </row>
    <row r="98" spans="1:13" s="34" customFormat="1" ht="40.5" hidden="1" customHeight="1">
      <c r="A98" s="157"/>
      <c r="B98" s="460" t="s">
        <v>303</v>
      </c>
      <c r="C98" s="165">
        <f t="shared" si="24"/>
        <v>0</v>
      </c>
      <c r="D98" s="165"/>
      <c r="E98" s="165"/>
      <c r="F98" s="165">
        <f t="shared" si="17"/>
        <v>0</v>
      </c>
      <c r="G98" s="165"/>
      <c r="H98" s="165"/>
      <c r="I98" s="450">
        <f t="shared" si="25"/>
        <v>0</v>
      </c>
      <c r="J98" s="450">
        <f t="shared" si="25"/>
        <v>0</v>
      </c>
      <c r="K98" s="450"/>
      <c r="M98" s="39"/>
    </row>
    <row r="99" spans="1:13" s="34" customFormat="1" ht="40.5" hidden="1" customHeight="1">
      <c r="A99" s="157"/>
      <c r="B99" s="460" t="s">
        <v>304</v>
      </c>
      <c r="C99" s="165">
        <f t="shared" si="24"/>
        <v>0</v>
      </c>
      <c r="D99" s="165"/>
      <c r="E99" s="165"/>
      <c r="F99" s="165">
        <f t="shared" si="17"/>
        <v>0</v>
      </c>
      <c r="G99" s="165"/>
      <c r="H99" s="165"/>
      <c r="I99" s="450">
        <f t="shared" si="25"/>
        <v>0</v>
      </c>
      <c r="J99" s="450">
        <f t="shared" si="25"/>
        <v>0</v>
      </c>
      <c r="K99" s="450"/>
      <c r="M99" s="39"/>
    </row>
    <row r="100" spans="1:13" s="34" customFormat="1" ht="56.25" hidden="1" customHeight="1">
      <c r="A100" s="157"/>
      <c r="B100" s="460" t="s">
        <v>305</v>
      </c>
      <c r="C100" s="165">
        <f t="shared" si="24"/>
        <v>0</v>
      </c>
      <c r="D100" s="165"/>
      <c r="E100" s="165"/>
      <c r="F100" s="165">
        <f t="shared" si="17"/>
        <v>0</v>
      </c>
      <c r="G100" s="165"/>
      <c r="H100" s="165"/>
      <c r="I100" s="450">
        <f t="shared" si="25"/>
        <v>0</v>
      </c>
      <c r="J100" s="450">
        <f t="shared" si="25"/>
        <v>0</v>
      </c>
      <c r="K100" s="450"/>
      <c r="M100" s="39"/>
    </row>
    <row r="101" spans="1:13" s="34" customFormat="1" ht="15" hidden="1">
      <c r="A101" s="157"/>
      <c r="B101" s="460" t="s">
        <v>306</v>
      </c>
      <c r="C101" s="165">
        <f t="shared" si="24"/>
        <v>0</v>
      </c>
      <c r="D101" s="165"/>
      <c r="E101" s="165"/>
      <c r="F101" s="165">
        <f t="shared" si="17"/>
        <v>0</v>
      </c>
      <c r="G101" s="165"/>
      <c r="H101" s="165"/>
      <c r="I101" s="450">
        <f t="shared" si="25"/>
        <v>0</v>
      </c>
      <c r="J101" s="450">
        <f t="shared" si="25"/>
        <v>0</v>
      </c>
      <c r="K101" s="450"/>
      <c r="M101" s="39"/>
    </row>
    <row r="102" spans="1:13" s="34" customFormat="1" ht="28.5" hidden="1">
      <c r="A102" s="157"/>
      <c r="B102" s="459" t="s">
        <v>307</v>
      </c>
      <c r="C102" s="162">
        <f t="shared" si="24"/>
        <v>0</v>
      </c>
      <c r="D102" s="162"/>
      <c r="E102" s="162"/>
      <c r="F102" s="162">
        <f t="shared" si="17"/>
        <v>0</v>
      </c>
      <c r="G102" s="162"/>
      <c r="H102" s="162"/>
      <c r="I102" s="450">
        <f t="shared" si="25"/>
        <v>0</v>
      </c>
      <c r="J102" s="450">
        <f t="shared" si="25"/>
        <v>0</v>
      </c>
      <c r="K102" s="450"/>
      <c r="M102" s="39"/>
    </row>
    <row r="103" spans="1:13" s="35" customFormat="1" ht="36" hidden="1" customHeight="1">
      <c r="A103" s="157"/>
      <c r="B103" s="459" t="s">
        <v>308</v>
      </c>
      <c r="C103" s="162">
        <f t="shared" si="24"/>
        <v>0</v>
      </c>
      <c r="D103" s="162">
        <f>D105+D104</f>
        <v>0</v>
      </c>
      <c r="E103" s="162">
        <f>E105+E104</f>
        <v>0</v>
      </c>
      <c r="F103" s="162">
        <f t="shared" si="17"/>
        <v>0</v>
      </c>
      <c r="G103" s="162">
        <f>G105+G104</f>
        <v>0</v>
      </c>
      <c r="H103" s="162">
        <f>H105+H104</f>
        <v>0</v>
      </c>
      <c r="I103" s="450">
        <f t="shared" si="25"/>
        <v>0</v>
      </c>
      <c r="J103" s="450">
        <f t="shared" si="25"/>
        <v>0</v>
      </c>
      <c r="K103" s="450"/>
      <c r="M103" s="48"/>
    </row>
    <row r="104" spans="1:13" s="34" customFormat="1" ht="40.5" hidden="1" customHeight="1">
      <c r="A104" s="157"/>
      <c r="B104" s="460" t="s">
        <v>309</v>
      </c>
      <c r="C104" s="165">
        <f t="shared" si="24"/>
        <v>0</v>
      </c>
      <c r="D104" s="165"/>
      <c r="E104" s="165"/>
      <c r="F104" s="165">
        <f t="shared" si="17"/>
        <v>0</v>
      </c>
      <c r="G104" s="165"/>
      <c r="H104" s="165"/>
      <c r="I104" s="450">
        <f t="shared" si="25"/>
        <v>0</v>
      </c>
      <c r="J104" s="450">
        <f t="shared" si="25"/>
        <v>0</v>
      </c>
      <c r="K104" s="450"/>
      <c r="M104" s="39"/>
    </row>
    <row r="105" spans="1:13" s="34" customFormat="1" ht="38.25" hidden="1" customHeight="1">
      <c r="A105" s="157"/>
      <c r="B105" s="460" t="s">
        <v>310</v>
      </c>
      <c r="C105" s="165">
        <f>+D105+E105</f>
        <v>0</v>
      </c>
      <c r="D105" s="165"/>
      <c r="E105" s="165"/>
      <c r="F105" s="165">
        <f>+G105+H105</f>
        <v>0</v>
      </c>
      <c r="G105" s="165"/>
      <c r="H105" s="165"/>
      <c r="I105" s="450">
        <f t="shared" si="25"/>
        <v>0</v>
      </c>
      <c r="J105" s="450">
        <f t="shared" si="25"/>
        <v>0</v>
      </c>
      <c r="K105" s="450"/>
      <c r="M105" s="39"/>
    </row>
    <row r="106" spans="1:13" s="35" customFormat="1" ht="37.5" hidden="1" customHeight="1">
      <c r="A106" s="157"/>
      <c r="B106" s="459" t="s">
        <v>311</v>
      </c>
      <c r="C106" s="162">
        <f t="shared" ref="C106:H106" si="30">+C107+C108</f>
        <v>0</v>
      </c>
      <c r="D106" s="162">
        <f t="shared" si="30"/>
        <v>0</v>
      </c>
      <c r="E106" s="162">
        <f t="shared" si="30"/>
        <v>0</v>
      </c>
      <c r="F106" s="162">
        <f t="shared" si="30"/>
        <v>0</v>
      </c>
      <c r="G106" s="162">
        <f t="shared" si="30"/>
        <v>0</v>
      </c>
      <c r="H106" s="162">
        <f t="shared" si="30"/>
        <v>0</v>
      </c>
      <c r="I106" s="450">
        <f t="shared" si="25"/>
        <v>0</v>
      </c>
      <c r="J106" s="450">
        <f t="shared" si="25"/>
        <v>0</v>
      </c>
      <c r="K106" s="450"/>
      <c r="M106" s="48"/>
    </row>
    <row r="107" spans="1:13" s="34" customFormat="1" ht="55.5" hidden="1" customHeight="1">
      <c r="A107" s="157"/>
      <c r="B107" s="460" t="s">
        <v>312</v>
      </c>
      <c r="C107" s="165">
        <f>+D107+E107</f>
        <v>0</v>
      </c>
      <c r="D107" s="165"/>
      <c r="E107" s="165"/>
      <c r="F107" s="165">
        <f>+G107+H107</f>
        <v>0</v>
      </c>
      <c r="G107" s="165"/>
      <c r="H107" s="165"/>
      <c r="I107" s="450">
        <f t="shared" si="25"/>
        <v>0</v>
      </c>
      <c r="J107" s="450">
        <f t="shared" si="25"/>
        <v>0</v>
      </c>
      <c r="K107" s="450"/>
      <c r="M107" s="39"/>
    </row>
    <row r="108" spans="1:13" s="34" customFormat="1" ht="37.5" hidden="1" customHeight="1">
      <c r="A108" s="157"/>
      <c r="B108" s="460" t="s">
        <v>313</v>
      </c>
      <c r="C108" s="165">
        <f>+D108+E108</f>
        <v>0</v>
      </c>
      <c r="D108" s="165"/>
      <c r="E108" s="165"/>
      <c r="F108" s="165">
        <f>+G108+H108</f>
        <v>0</v>
      </c>
      <c r="G108" s="165"/>
      <c r="H108" s="165"/>
      <c r="I108" s="450">
        <f t="shared" si="25"/>
        <v>0</v>
      </c>
      <c r="J108" s="450">
        <f t="shared" si="25"/>
        <v>0</v>
      </c>
      <c r="K108" s="450"/>
      <c r="M108" s="39"/>
    </row>
    <row r="109" spans="1:13" s="35" customFormat="1" ht="21.75" customHeight="1">
      <c r="A109" s="157">
        <v>3</v>
      </c>
      <c r="B109" s="459" t="s">
        <v>348</v>
      </c>
      <c r="C109" s="162">
        <f>+C110+C111</f>
        <v>11694000000</v>
      </c>
      <c r="D109" s="162">
        <f>+D110+D111</f>
        <v>11694000000</v>
      </c>
      <c r="E109" s="162">
        <f t="shared" ref="E109" si="31">+E110+E111</f>
        <v>0</v>
      </c>
      <c r="F109" s="162">
        <f>+F110+F111</f>
        <v>6255580000</v>
      </c>
      <c r="G109" s="162">
        <f>+G110+G111</f>
        <v>6255580000</v>
      </c>
      <c r="H109" s="162">
        <f t="shared" ref="H109" si="32">+H110+H111</f>
        <v>0</v>
      </c>
      <c r="I109" s="450">
        <f t="shared" si="25"/>
        <v>0.53493928510347188</v>
      </c>
      <c r="J109" s="450">
        <f t="shared" si="25"/>
        <v>0.53493928510347188</v>
      </c>
      <c r="K109" s="450"/>
      <c r="M109" s="48"/>
    </row>
    <row r="110" spans="1:13" s="34" customFormat="1" ht="21.75" customHeight="1">
      <c r="A110" s="166"/>
      <c r="B110" s="460" t="s">
        <v>148</v>
      </c>
      <c r="C110" s="165">
        <f t="shared" ref="C110" si="33">+D110+E110</f>
        <v>11204000000</v>
      </c>
      <c r="D110" s="165">
        <v>11204000000</v>
      </c>
      <c r="E110" s="165"/>
      <c r="F110" s="165">
        <f t="shared" ref="F110:F111" si="34">+G110+H110</f>
        <v>5188280000</v>
      </c>
      <c r="G110" s="165">
        <f>3688768000+1499512000</f>
        <v>5188280000</v>
      </c>
      <c r="H110" s="165"/>
      <c r="I110" s="450">
        <f t="shared" si="25"/>
        <v>0.46307390217779365</v>
      </c>
      <c r="J110" s="450">
        <f t="shared" si="25"/>
        <v>0.46307390217779365</v>
      </c>
      <c r="K110" s="450"/>
      <c r="M110" s="39"/>
    </row>
    <row r="111" spans="1:13" s="34" customFormat="1" ht="21.75" customHeight="1">
      <c r="A111" s="166"/>
      <c r="B111" s="460" t="s">
        <v>149</v>
      </c>
      <c r="C111" s="165">
        <f>+D111+E111</f>
        <v>490000000</v>
      </c>
      <c r="D111" s="165">
        <v>490000000</v>
      </c>
      <c r="E111" s="165"/>
      <c r="F111" s="165">
        <f t="shared" si="34"/>
        <v>1067300000</v>
      </c>
      <c r="G111" s="165">
        <v>1067300000</v>
      </c>
      <c r="H111" s="165"/>
      <c r="I111" s="450">
        <f t="shared" si="25"/>
        <v>2.1781632653061225</v>
      </c>
      <c r="J111" s="450">
        <f t="shared" si="25"/>
        <v>2.1781632653061225</v>
      </c>
      <c r="K111" s="450"/>
      <c r="M111" s="39"/>
    </row>
    <row r="112" spans="1:13" s="35" customFormat="1" ht="21.75" hidden="1" customHeight="1">
      <c r="A112" s="157"/>
      <c r="B112" s="459" t="s">
        <v>314</v>
      </c>
      <c r="C112" s="162">
        <f>+D112+E112</f>
        <v>0</v>
      </c>
      <c r="D112" s="162"/>
      <c r="E112" s="162"/>
      <c r="F112" s="162">
        <f>+G112+H112</f>
        <v>0</v>
      </c>
      <c r="G112" s="162"/>
      <c r="H112" s="162"/>
      <c r="I112" s="450">
        <f t="shared" si="25"/>
        <v>0</v>
      </c>
      <c r="J112" s="450">
        <f t="shared" si="25"/>
        <v>0</v>
      </c>
      <c r="K112" s="450"/>
      <c r="M112" s="48"/>
    </row>
    <row r="113" spans="1:13" s="35" customFormat="1" ht="21.75" hidden="1" customHeight="1">
      <c r="A113" s="157"/>
      <c r="B113" s="459" t="s">
        <v>315</v>
      </c>
      <c r="C113" s="162">
        <f t="shared" ref="C113:H113" si="35">C115</f>
        <v>0</v>
      </c>
      <c r="D113" s="162">
        <f t="shared" si="35"/>
        <v>0</v>
      </c>
      <c r="E113" s="162">
        <f t="shared" si="35"/>
        <v>0</v>
      </c>
      <c r="F113" s="162">
        <f t="shared" si="35"/>
        <v>0</v>
      </c>
      <c r="G113" s="162">
        <f t="shared" si="35"/>
        <v>0</v>
      </c>
      <c r="H113" s="162">
        <f t="shared" si="35"/>
        <v>0</v>
      </c>
      <c r="I113" s="450">
        <f t="shared" si="25"/>
        <v>0</v>
      </c>
      <c r="J113" s="450">
        <f t="shared" si="25"/>
        <v>0</v>
      </c>
      <c r="K113" s="450"/>
      <c r="M113" s="48"/>
    </row>
    <row r="114" spans="1:13" s="34" customFormat="1" ht="45" hidden="1">
      <c r="A114" s="157"/>
      <c r="B114" s="460" t="s">
        <v>316</v>
      </c>
      <c r="C114" s="165">
        <v>0</v>
      </c>
      <c r="D114" s="165"/>
      <c r="E114" s="165"/>
      <c r="F114" s="165">
        <v>0</v>
      </c>
      <c r="G114" s="165"/>
      <c r="H114" s="165"/>
      <c r="I114" s="450">
        <f t="shared" si="25"/>
        <v>0</v>
      </c>
      <c r="J114" s="450">
        <f t="shared" si="25"/>
        <v>0</v>
      </c>
      <c r="K114" s="450"/>
      <c r="M114" s="39"/>
    </row>
    <row r="115" spans="1:13" s="34" customFormat="1" ht="82.5" hidden="1" customHeight="1">
      <c r="A115" s="157"/>
      <c r="B115" s="460" t="s">
        <v>317</v>
      </c>
      <c r="C115" s="165">
        <f>+D115+E115</f>
        <v>0</v>
      </c>
      <c r="D115" s="165"/>
      <c r="E115" s="165"/>
      <c r="F115" s="165">
        <f>+G115+H115</f>
        <v>0</v>
      </c>
      <c r="G115" s="165"/>
      <c r="H115" s="165"/>
      <c r="I115" s="450">
        <f t="shared" si="25"/>
        <v>0</v>
      </c>
      <c r="J115" s="450">
        <f t="shared" si="25"/>
        <v>0</v>
      </c>
      <c r="K115" s="450"/>
      <c r="M115" s="39"/>
    </row>
    <row r="116" spans="1:13" s="34" customFormat="1" ht="45" hidden="1">
      <c r="A116" s="166"/>
      <c r="B116" s="460" t="s">
        <v>318</v>
      </c>
      <c r="C116" s="165">
        <v>0</v>
      </c>
      <c r="D116" s="165"/>
      <c r="E116" s="165"/>
      <c r="F116" s="165">
        <v>0</v>
      </c>
      <c r="G116" s="165"/>
      <c r="H116" s="165"/>
      <c r="I116" s="450">
        <f t="shared" si="25"/>
        <v>0</v>
      </c>
      <c r="J116" s="450">
        <f t="shared" si="25"/>
        <v>0</v>
      </c>
      <c r="K116" s="450"/>
      <c r="M116" s="39"/>
    </row>
    <row r="117" spans="1:13" s="34" customFormat="1" ht="30" hidden="1">
      <c r="A117" s="166"/>
      <c r="B117" s="460" t="s">
        <v>319</v>
      </c>
      <c r="C117" s="165">
        <v>0</v>
      </c>
      <c r="D117" s="165"/>
      <c r="E117" s="165"/>
      <c r="F117" s="165">
        <v>0</v>
      </c>
      <c r="G117" s="165"/>
      <c r="H117" s="165"/>
      <c r="I117" s="450">
        <f t="shared" si="25"/>
        <v>0</v>
      </c>
      <c r="J117" s="450">
        <f t="shared" si="25"/>
        <v>0</v>
      </c>
      <c r="K117" s="450"/>
      <c r="M117" s="39"/>
    </row>
    <row r="118" spans="1:13" s="34" customFormat="1" ht="30" hidden="1">
      <c r="A118" s="166"/>
      <c r="B118" s="460" t="s">
        <v>320</v>
      </c>
      <c r="C118" s="165">
        <v>0</v>
      </c>
      <c r="D118" s="165"/>
      <c r="E118" s="165"/>
      <c r="F118" s="165">
        <v>0</v>
      </c>
      <c r="G118" s="165"/>
      <c r="H118" s="165"/>
      <c r="I118" s="450">
        <f t="shared" si="25"/>
        <v>0</v>
      </c>
      <c r="J118" s="450">
        <f t="shared" si="25"/>
        <v>0</v>
      </c>
      <c r="K118" s="450"/>
      <c r="M118" s="39"/>
    </row>
    <row r="119" spans="1:13" s="34" customFormat="1" ht="15" hidden="1">
      <c r="A119" s="166"/>
      <c r="B119" s="459" t="s">
        <v>321</v>
      </c>
      <c r="C119" s="162">
        <v>0</v>
      </c>
      <c r="D119" s="162">
        <v>0</v>
      </c>
      <c r="E119" s="162">
        <v>0</v>
      </c>
      <c r="F119" s="162">
        <v>0</v>
      </c>
      <c r="G119" s="162">
        <v>0</v>
      </c>
      <c r="H119" s="162">
        <v>0</v>
      </c>
      <c r="I119" s="450">
        <f t="shared" si="25"/>
        <v>0</v>
      </c>
      <c r="J119" s="450">
        <f t="shared" si="25"/>
        <v>0</v>
      </c>
      <c r="K119" s="450"/>
      <c r="M119" s="39"/>
    </row>
    <row r="120" spans="1:13" s="34" customFormat="1" ht="45" hidden="1">
      <c r="A120" s="166"/>
      <c r="B120" s="460" t="s">
        <v>322</v>
      </c>
      <c r="C120" s="165">
        <v>0</v>
      </c>
      <c r="D120" s="165"/>
      <c r="E120" s="165"/>
      <c r="F120" s="165">
        <v>0</v>
      </c>
      <c r="G120" s="165"/>
      <c r="H120" s="165"/>
      <c r="I120" s="450">
        <f t="shared" si="25"/>
        <v>0</v>
      </c>
      <c r="J120" s="450">
        <f t="shared" si="25"/>
        <v>0</v>
      </c>
      <c r="K120" s="450"/>
      <c r="M120" s="39"/>
    </row>
    <row r="121" spans="1:13" s="34" customFormat="1" ht="15" hidden="1">
      <c r="A121" s="166"/>
      <c r="B121" s="459" t="s">
        <v>323</v>
      </c>
      <c r="C121" s="162">
        <v>0</v>
      </c>
      <c r="D121" s="162">
        <v>0</v>
      </c>
      <c r="E121" s="162">
        <v>0</v>
      </c>
      <c r="F121" s="162">
        <v>0</v>
      </c>
      <c r="G121" s="162">
        <v>0</v>
      </c>
      <c r="H121" s="162">
        <v>0</v>
      </c>
      <c r="I121" s="450">
        <f t="shared" si="25"/>
        <v>0</v>
      </c>
      <c r="J121" s="450">
        <f t="shared" si="25"/>
        <v>0</v>
      </c>
      <c r="K121" s="450"/>
      <c r="M121" s="39"/>
    </row>
    <row r="122" spans="1:13" s="34" customFormat="1" ht="45" hidden="1">
      <c r="A122" s="166"/>
      <c r="B122" s="460" t="s">
        <v>324</v>
      </c>
      <c r="C122" s="165">
        <v>0</v>
      </c>
      <c r="D122" s="165"/>
      <c r="E122" s="165"/>
      <c r="F122" s="165">
        <v>0</v>
      </c>
      <c r="G122" s="165"/>
      <c r="H122" s="165"/>
      <c r="I122" s="450">
        <f t="shared" si="25"/>
        <v>0</v>
      </c>
      <c r="J122" s="450">
        <f t="shared" si="25"/>
        <v>0</v>
      </c>
      <c r="K122" s="450"/>
      <c r="M122" s="39"/>
    </row>
    <row r="123" spans="1:13" s="34" customFormat="1" ht="15" hidden="1">
      <c r="A123" s="166"/>
      <c r="B123" s="459" t="s">
        <v>325</v>
      </c>
      <c r="C123" s="162">
        <v>0</v>
      </c>
      <c r="D123" s="162">
        <v>0</v>
      </c>
      <c r="E123" s="162">
        <v>0</v>
      </c>
      <c r="F123" s="162">
        <v>0</v>
      </c>
      <c r="G123" s="162">
        <v>0</v>
      </c>
      <c r="H123" s="162">
        <v>0</v>
      </c>
      <c r="I123" s="450">
        <f t="shared" si="25"/>
        <v>0</v>
      </c>
      <c r="J123" s="450">
        <f t="shared" si="25"/>
        <v>0</v>
      </c>
      <c r="K123" s="450"/>
      <c r="M123" s="39"/>
    </row>
    <row r="124" spans="1:13" s="34" customFormat="1" ht="60" hidden="1">
      <c r="A124" s="166"/>
      <c r="B124" s="460" t="s">
        <v>326</v>
      </c>
      <c r="C124" s="165">
        <v>0</v>
      </c>
      <c r="D124" s="165"/>
      <c r="E124" s="165"/>
      <c r="F124" s="165">
        <v>0</v>
      </c>
      <c r="G124" s="165"/>
      <c r="H124" s="165"/>
      <c r="I124" s="450">
        <f t="shared" si="25"/>
        <v>0</v>
      </c>
      <c r="J124" s="450">
        <f t="shared" si="25"/>
        <v>0</v>
      </c>
      <c r="K124" s="450"/>
      <c r="M124" s="39"/>
    </row>
    <row r="125" spans="1:13" s="34" customFormat="1" ht="45" hidden="1">
      <c r="A125" s="166"/>
      <c r="B125" s="459" t="s">
        <v>349</v>
      </c>
      <c r="C125" s="165">
        <v>0</v>
      </c>
      <c r="D125" s="165"/>
      <c r="E125" s="165"/>
      <c r="F125" s="165">
        <v>0</v>
      </c>
      <c r="G125" s="165"/>
      <c r="H125" s="165"/>
      <c r="I125" s="450">
        <f t="shared" si="25"/>
        <v>0</v>
      </c>
      <c r="J125" s="450">
        <f t="shared" si="25"/>
        <v>0</v>
      </c>
      <c r="K125" s="450"/>
      <c r="M125" s="39"/>
    </row>
    <row r="126" spans="1:13" s="34" customFormat="1" ht="45" hidden="1">
      <c r="A126" s="166"/>
      <c r="B126" s="460" t="s">
        <v>327</v>
      </c>
      <c r="C126" s="165">
        <v>0</v>
      </c>
      <c r="D126" s="165"/>
      <c r="E126" s="165"/>
      <c r="F126" s="165">
        <v>0</v>
      </c>
      <c r="G126" s="165"/>
      <c r="H126" s="165"/>
      <c r="I126" s="450">
        <f t="shared" si="25"/>
        <v>0</v>
      </c>
      <c r="J126" s="450">
        <f t="shared" si="25"/>
        <v>0</v>
      </c>
      <c r="K126" s="450"/>
      <c r="M126" s="39"/>
    </row>
    <row r="127" spans="1:13" s="34" customFormat="1" ht="45" hidden="1">
      <c r="A127" s="166"/>
      <c r="B127" s="460" t="s">
        <v>328</v>
      </c>
      <c r="C127" s="165">
        <v>0</v>
      </c>
      <c r="D127" s="165"/>
      <c r="E127" s="165"/>
      <c r="F127" s="165">
        <v>0</v>
      </c>
      <c r="G127" s="165"/>
      <c r="H127" s="165"/>
      <c r="I127" s="450">
        <f t="shared" si="25"/>
        <v>0</v>
      </c>
      <c r="J127" s="450">
        <f t="shared" si="25"/>
        <v>0</v>
      </c>
      <c r="K127" s="450"/>
      <c r="M127" s="39"/>
    </row>
    <row r="128" spans="1:13" s="34" customFormat="1" ht="30" hidden="1">
      <c r="A128" s="166"/>
      <c r="B128" s="460" t="s">
        <v>329</v>
      </c>
      <c r="C128" s="165">
        <v>0</v>
      </c>
      <c r="D128" s="165"/>
      <c r="E128" s="165"/>
      <c r="F128" s="165">
        <v>0</v>
      </c>
      <c r="G128" s="165"/>
      <c r="H128" s="165"/>
      <c r="I128" s="450">
        <f t="shared" si="25"/>
        <v>0</v>
      </c>
      <c r="J128" s="450">
        <f t="shared" si="25"/>
        <v>0</v>
      </c>
      <c r="K128" s="450"/>
      <c r="M128" s="39"/>
    </row>
    <row r="129" spans="1:13" s="34" customFormat="1" ht="60" hidden="1">
      <c r="A129" s="166"/>
      <c r="B129" s="460" t="s">
        <v>330</v>
      </c>
      <c r="C129" s="165">
        <v>0</v>
      </c>
      <c r="D129" s="165"/>
      <c r="E129" s="165"/>
      <c r="F129" s="165">
        <v>0</v>
      </c>
      <c r="G129" s="165"/>
      <c r="H129" s="165"/>
      <c r="I129" s="450">
        <f t="shared" si="25"/>
        <v>0</v>
      </c>
      <c r="J129" s="450">
        <f t="shared" si="25"/>
        <v>0</v>
      </c>
      <c r="K129" s="450"/>
      <c r="M129" s="39"/>
    </row>
    <row r="130" spans="1:13" s="34" customFormat="1" ht="15" hidden="1">
      <c r="A130" s="166"/>
      <c r="B130" s="459" t="s">
        <v>331</v>
      </c>
      <c r="C130" s="162">
        <v>0</v>
      </c>
      <c r="D130" s="162">
        <v>0</v>
      </c>
      <c r="E130" s="162">
        <v>0</v>
      </c>
      <c r="F130" s="162">
        <v>0</v>
      </c>
      <c r="G130" s="162">
        <v>0</v>
      </c>
      <c r="H130" s="162">
        <v>0</v>
      </c>
      <c r="I130" s="450">
        <f t="shared" si="25"/>
        <v>0</v>
      </c>
      <c r="J130" s="450">
        <f t="shared" si="25"/>
        <v>0</v>
      </c>
      <c r="K130" s="450"/>
      <c r="M130" s="39"/>
    </row>
    <row r="131" spans="1:13" s="34" customFormat="1" ht="45" hidden="1">
      <c r="A131" s="163"/>
      <c r="B131" s="460" t="s">
        <v>332</v>
      </c>
      <c r="C131" s="165">
        <v>0</v>
      </c>
      <c r="D131" s="165"/>
      <c r="E131" s="165"/>
      <c r="F131" s="165">
        <v>0</v>
      </c>
      <c r="G131" s="165"/>
      <c r="H131" s="165"/>
      <c r="I131" s="450">
        <f t="shared" si="25"/>
        <v>0</v>
      </c>
      <c r="J131" s="450">
        <f t="shared" si="25"/>
        <v>0</v>
      </c>
      <c r="K131" s="450"/>
      <c r="M131" s="39"/>
    </row>
    <row r="132" spans="1:13" s="34" customFormat="1" ht="60" hidden="1">
      <c r="A132" s="163"/>
      <c r="B132" s="460" t="s">
        <v>333</v>
      </c>
      <c r="C132" s="165">
        <v>0</v>
      </c>
      <c r="D132" s="165"/>
      <c r="E132" s="165"/>
      <c r="F132" s="165">
        <v>0</v>
      </c>
      <c r="G132" s="165"/>
      <c r="H132" s="165"/>
      <c r="I132" s="450">
        <f t="shared" si="25"/>
        <v>0</v>
      </c>
      <c r="J132" s="450">
        <f t="shared" si="25"/>
        <v>0</v>
      </c>
      <c r="K132" s="450"/>
      <c r="M132" s="39"/>
    </row>
    <row r="133" spans="1:13" s="34" customFormat="1" ht="30" hidden="1">
      <c r="A133" s="163"/>
      <c r="B133" s="460" t="s">
        <v>334</v>
      </c>
      <c r="C133" s="165">
        <v>0</v>
      </c>
      <c r="D133" s="165"/>
      <c r="E133" s="165"/>
      <c r="F133" s="165">
        <v>0</v>
      </c>
      <c r="G133" s="165"/>
      <c r="H133" s="165"/>
      <c r="I133" s="450">
        <f t="shared" si="25"/>
        <v>0</v>
      </c>
      <c r="J133" s="450">
        <f t="shared" si="25"/>
        <v>0</v>
      </c>
      <c r="K133" s="450"/>
      <c r="M133" s="39"/>
    </row>
    <row r="134" spans="1:13" s="34" customFormat="1" ht="45" hidden="1">
      <c r="A134" s="163"/>
      <c r="B134" s="460" t="s">
        <v>335</v>
      </c>
      <c r="C134" s="165">
        <v>0</v>
      </c>
      <c r="D134" s="165"/>
      <c r="E134" s="165"/>
      <c r="F134" s="165">
        <v>0</v>
      </c>
      <c r="G134" s="165"/>
      <c r="H134" s="165"/>
      <c r="I134" s="450">
        <f t="shared" si="25"/>
        <v>0</v>
      </c>
      <c r="J134" s="450">
        <f t="shared" si="25"/>
        <v>0</v>
      </c>
      <c r="K134" s="450"/>
      <c r="M134" s="39"/>
    </row>
    <row r="135" spans="1:13" s="34" customFormat="1" ht="45" hidden="1">
      <c r="A135" s="163"/>
      <c r="B135" s="460" t="s">
        <v>336</v>
      </c>
      <c r="C135" s="165">
        <v>0</v>
      </c>
      <c r="D135" s="165"/>
      <c r="E135" s="165"/>
      <c r="F135" s="165">
        <v>0</v>
      </c>
      <c r="G135" s="165"/>
      <c r="H135" s="165"/>
      <c r="I135" s="450">
        <f t="shared" si="25"/>
        <v>0</v>
      </c>
      <c r="J135" s="450">
        <f t="shared" si="25"/>
        <v>0</v>
      </c>
      <c r="K135" s="450"/>
      <c r="M135" s="39"/>
    </row>
    <row r="136" spans="1:13" s="34" customFormat="1" ht="15" hidden="1">
      <c r="A136" s="163"/>
      <c r="B136" s="459" t="s">
        <v>337</v>
      </c>
      <c r="C136" s="162">
        <v>0</v>
      </c>
      <c r="D136" s="162">
        <v>0</v>
      </c>
      <c r="E136" s="162">
        <v>0</v>
      </c>
      <c r="F136" s="162">
        <v>0</v>
      </c>
      <c r="G136" s="162">
        <v>0</v>
      </c>
      <c r="H136" s="162">
        <v>0</v>
      </c>
      <c r="I136" s="450">
        <f t="shared" si="25"/>
        <v>0</v>
      </c>
      <c r="J136" s="450">
        <f t="shared" si="25"/>
        <v>0</v>
      </c>
      <c r="K136" s="450"/>
      <c r="M136" s="39"/>
    </row>
    <row r="137" spans="1:13" s="34" customFormat="1" ht="30" hidden="1">
      <c r="A137" s="163"/>
      <c r="B137" s="460" t="s">
        <v>338</v>
      </c>
      <c r="C137" s="165">
        <v>0</v>
      </c>
      <c r="D137" s="165"/>
      <c r="E137" s="165"/>
      <c r="F137" s="165">
        <v>0</v>
      </c>
      <c r="G137" s="165"/>
      <c r="H137" s="165"/>
      <c r="I137" s="450">
        <f t="shared" si="25"/>
        <v>0</v>
      </c>
      <c r="J137" s="450">
        <f t="shared" si="25"/>
        <v>0</v>
      </c>
      <c r="K137" s="450"/>
      <c r="M137" s="39"/>
    </row>
    <row r="138" spans="1:13" s="35" customFormat="1" ht="22.5" hidden="1" customHeight="1">
      <c r="A138" s="456"/>
      <c r="B138" s="459" t="s">
        <v>339</v>
      </c>
      <c r="C138" s="162">
        <f t="shared" ref="C138:H138" si="36">C139</f>
        <v>0</v>
      </c>
      <c r="D138" s="162">
        <f t="shared" si="36"/>
        <v>0</v>
      </c>
      <c r="E138" s="162">
        <f t="shared" si="36"/>
        <v>0</v>
      </c>
      <c r="F138" s="162">
        <f t="shared" si="36"/>
        <v>0</v>
      </c>
      <c r="G138" s="162">
        <f t="shared" si="36"/>
        <v>0</v>
      </c>
      <c r="H138" s="162">
        <f t="shared" si="36"/>
        <v>0</v>
      </c>
      <c r="I138" s="450">
        <f t="shared" si="25"/>
        <v>0</v>
      </c>
      <c r="J138" s="450">
        <f t="shared" si="25"/>
        <v>0</v>
      </c>
      <c r="K138" s="450"/>
      <c r="M138" s="48"/>
    </row>
    <row r="139" spans="1:13" s="34" customFormat="1" ht="54" hidden="1" customHeight="1">
      <c r="A139" s="163"/>
      <c r="B139" s="460" t="s">
        <v>340</v>
      </c>
      <c r="C139" s="165">
        <f>+D139+E139</f>
        <v>0</v>
      </c>
      <c r="D139" s="165"/>
      <c r="E139" s="165"/>
      <c r="F139" s="165">
        <f>+G139+H139</f>
        <v>0</v>
      </c>
      <c r="G139" s="165"/>
      <c r="H139" s="165"/>
      <c r="I139" s="450">
        <f t="shared" si="25"/>
        <v>0</v>
      </c>
      <c r="J139" s="450">
        <f t="shared" si="25"/>
        <v>0</v>
      </c>
      <c r="K139" s="450"/>
      <c r="M139" s="39"/>
    </row>
    <row r="140" spans="1:13" s="35" customFormat="1" ht="21.75" customHeight="1">
      <c r="A140" s="157" t="s">
        <v>6</v>
      </c>
      <c r="B140" s="459" t="s">
        <v>219</v>
      </c>
      <c r="C140" s="162">
        <f>C141+C144</f>
        <v>666000000</v>
      </c>
      <c r="D140" s="162">
        <f t="shared" ref="D140:E140" si="37">D141+D144</f>
        <v>666000000</v>
      </c>
      <c r="E140" s="162">
        <f t="shared" si="37"/>
        <v>0</v>
      </c>
      <c r="F140" s="162">
        <f>F141+F144</f>
        <v>123540000</v>
      </c>
      <c r="G140" s="162">
        <f t="shared" ref="G140:H140" si="38">G141+G144</f>
        <v>123540000</v>
      </c>
      <c r="H140" s="162">
        <f t="shared" si="38"/>
        <v>0</v>
      </c>
      <c r="I140" s="450">
        <f t="shared" ref="I140:J152" si="39">IFERROR(F140/C140,0)</f>
        <v>0.18549549549549549</v>
      </c>
      <c r="J140" s="450">
        <f t="shared" si="39"/>
        <v>0.18549549549549549</v>
      </c>
      <c r="K140" s="450"/>
      <c r="M140" s="48"/>
    </row>
    <row r="141" spans="1:13" s="35" customFormat="1" ht="22.5" customHeight="1">
      <c r="A141" s="157">
        <v>1</v>
      </c>
      <c r="B141" s="161" t="s">
        <v>148</v>
      </c>
      <c r="C141" s="162">
        <f>C143</f>
        <v>0</v>
      </c>
      <c r="D141" s="162">
        <f>D143+D142</f>
        <v>0</v>
      </c>
      <c r="E141" s="162">
        <f>E143+E142</f>
        <v>0</v>
      </c>
      <c r="F141" s="162">
        <f>F143</f>
        <v>0</v>
      </c>
      <c r="G141" s="162">
        <f>G143+G142</f>
        <v>0</v>
      </c>
      <c r="H141" s="162">
        <f>H143+H142</f>
        <v>0</v>
      </c>
      <c r="I141" s="450">
        <f t="shared" si="39"/>
        <v>0</v>
      </c>
      <c r="J141" s="450">
        <f t="shared" si="39"/>
        <v>0</v>
      </c>
      <c r="K141" s="450"/>
      <c r="M141" s="48"/>
    </row>
    <row r="142" spans="1:13" s="34" customFormat="1" ht="53.25" hidden="1" customHeight="1">
      <c r="A142" s="166" t="s">
        <v>4</v>
      </c>
      <c r="B142" s="455" t="s">
        <v>157</v>
      </c>
      <c r="C142" s="165"/>
      <c r="D142" s="165"/>
      <c r="E142" s="165"/>
      <c r="F142" s="165"/>
      <c r="G142" s="165"/>
      <c r="H142" s="165"/>
      <c r="I142" s="450">
        <f t="shared" si="39"/>
        <v>0</v>
      </c>
      <c r="J142" s="450">
        <f t="shared" si="39"/>
        <v>0</v>
      </c>
      <c r="K142" s="450"/>
      <c r="M142" s="39"/>
    </row>
    <row r="143" spans="1:13" s="34" customFormat="1" ht="34.5" hidden="1" customHeight="1">
      <c r="A143" s="166" t="s">
        <v>4</v>
      </c>
      <c r="B143" s="455" t="s">
        <v>216</v>
      </c>
      <c r="C143" s="165">
        <f>+D143+E143</f>
        <v>0</v>
      </c>
      <c r="D143" s="165"/>
      <c r="E143" s="165"/>
      <c r="F143" s="165">
        <f>+G143+H143</f>
        <v>0</v>
      </c>
      <c r="G143" s="165"/>
      <c r="H143" s="165"/>
      <c r="I143" s="450">
        <f t="shared" si="39"/>
        <v>0</v>
      </c>
      <c r="J143" s="450">
        <f t="shared" si="39"/>
        <v>0</v>
      </c>
      <c r="K143" s="450"/>
      <c r="M143" s="39"/>
    </row>
    <row r="144" spans="1:13" s="35" customFormat="1" ht="22.5" customHeight="1">
      <c r="A144" s="157">
        <v>2</v>
      </c>
      <c r="B144" s="462" t="s">
        <v>149</v>
      </c>
      <c r="C144" s="162">
        <f t="shared" ref="C144:H144" si="40">SUM(C145:C150)</f>
        <v>666000000</v>
      </c>
      <c r="D144" s="162">
        <f t="shared" si="40"/>
        <v>666000000</v>
      </c>
      <c r="E144" s="162">
        <f t="shared" si="40"/>
        <v>0</v>
      </c>
      <c r="F144" s="162">
        <f t="shared" si="40"/>
        <v>123540000</v>
      </c>
      <c r="G144" s="162">
        <f t="shared" si="40"/>
        <v>123540000</v>
      </c>
      <c r="H144" s="162">
        <f t="shared" si="40"/>
        <v>0</v>
      </c>
      <c r="I144" s="450">
        <f t="shared" si="39"/>
        <v>0.18549549549549549</v>
      </c>
      <c r="J144" s="450">
        <f t="shared" si="39"/>
        <v>0.18549549549549549</v>
      </c>
      <c r="K144" s="450"/>
      <c r="M144" s="48"/>
    </row>
    <row r="145" spans="1:13" s="34" customFormat="1" ht="21.75" customHeight="1">
      <c r="A145" s="166" t="s">
        <v>4</v>
      </c>
      <c r="B145" s="460" t="s">
        <v>430</v>
      </c>
      <c r="C145" s="165">
        <f>+D145+E145</f>
        <v>475000000</v>
      </c>
      <c r="D145" s="165">
        <v>475000000</v>
      </c>
      <c r="E145" s="165"/>
      <c r="F145" s="165">
        <f>+G145+H145</f>
        <v>0</v>
      </c>
      <c r="G145" s="165"/>
      <c r="H145" s="165"/>
      <c r="I145" s="450">
        <f t="shared" si="39"/>
        <v>0</v>
      </c>
      <c r="J145" s="450">
        <f t="shared" si="39"/>
        <v>0</v>
      </c>
      <c r="K145" s="450"/>
      <c r="M145" s="39"/>
    </row>
    <row r="146" spans="1:13" s="34" customFormat="1" ht="36" customHeight="1">
      <c r="A146" s="166" t="s">
        <v>4</v>
      </c>
      <c r="B146" s="460" t="s">
        <v>431</v>
      </c>
      <c r="C146" s="165">
        <f>+D146+E146</f>
        <v>191000000</v>
      </c>
      <c r="D146" s="165">
        <v>191000000</v>
      </c>
      <c r="E146" s="165"/>
      <c r="F146" s="165">
        <f>+G146+H146</f>
        <v>123540000</v>
      </c>
      <c r="G146" s="165">
        <v>123540000</v>
      </c>
      <c r="H146" s="165"/>
      <c r="I146" s="450">
        <f t="shared" si="39"/>
        <v>0.64680628272251306</v>
      </c>
      <c r="J146" s="450">
        <f t="shared" si="39"/>
        <v>0.64680628272251306</v>
      </c>
      <c r="K146" s="450"/>
      <c r="M146" s="39"/>
    </row>
    <row r="147" spans="1:13" s="34" customFormat="1" ht="30" hidden="1">
      <c r="A147" s="166" t="s">
        <v>4</v>
      </c>
      <c r="B147" s="463" t="s">
        <v>158</v>
      </c>
      <c r="C147" s="165">
        <f t="shared" ref="C147:C152" si="41">+D147+E147</f>
        <v>0</v>
      </c>
      <c r="D147" s="165"/>
      <c r="E147" s="165"/>
      <c r="F147" s="165">
        <f t="shared" ref="F147:F152" si="42">+G147+H147</f>
        <v>0</v>
      </c>
      <c r="G147" s="165"/>
      <c r="H147" s="165"/>
      <c r="I147" s="450">
        <f t="shared" si="39"/>
        <v>0</v>
      </c>
      <c r="J147" s="450">
        <f t="shared" si="39"/>
        <v>0</v>
      </c>
      <c r="K147" s="450"/>
      <c r="M147" s="39"/>
    </row>
    <row r="148" spans="1:13" s="34" customFormat="1" ht="30" hidden="1">
      <c r="A148" s="166" t="s">
        <v>4</v>
      </c>
      <c r="B148" s="455" t="s">
        <v>157</v>
      </c>
      <c r="C148" s="165">
        <f t="shared" si="41"/>
        <v>0</v>
      </c>
      <c r="D148" s="165"/>
      <c r="E148" s="165"/>
      <c r="F148" s="165">
        <f t="shared" si="42"/>
        <v>0</v>
      </c>
      <c r="G148" s="165"/>
      <c r="H148" s="165"/>
      <c r="I148" s="450">
        <f t="shared" si="39"/>
        <v>0</v>
      </c>
      <c r="J148" s="450">
        <f t="shared" si="39"/>
        <v>0</v>
      </c>
      <c r="K148" s="450"/>
      <c r="M148" s="39"/>
    </row>
    <row r="149" spans="1:13" s="34" customFormat="1" ht="15" hidden="1">
      <c r="A149" s="166" t="s">
        <v>4</v>
      </c>
      <c r="B149" s="164" t="s">
        <v>172</v>
      </c>
      <c r="C149" s="165">
        <f t="shared" si="41"/>
        <v>0</v>
      </c>
      <c r="D149" s="165"/>
      <c r="E149" s="165"/>
      <c r="F149" s="165">
        <f t="shared" si="42"/>
        <v>0</v>
      </c>
      <c r="G149" s="165"/>
      <c r="H149" s="165"/>
      <c r="I149" s="450">
        <f t="shared" si="39"/>
        <v>0</v>
      </c>
      <c r="J149" s="450">
        <f t="shared" si="39"/>
        <v>0</v>
      </c>
      <c r="K149" s="450"/>
      <c r="M149" s="39"/>
    </row>
    <row r="150" spans="1:13" s="34" customFormat="1" ht="42" hidden="1" customHeight="1">
      <c r="A150" s="166" t="s">
        <v>4</v>
      </c>
      <c r="B150" s="455" t="s">
        <v>173</v>
      </c>
      <c r="C150" s="165">
        <f t="shared" si="41"/>
        <v>0</v>
      </c>
      <c r="D150" s="165"/>
      <c r="E150" s="165"/>
      <c r="F150" s="165">
        <f t="shared" si="42"/>
        <v>0</v>
      </c>
      <c r="G150" s="165"/>
      <c r="H150" s="165"/>
      <c r="I150" s="450">
        <f t="shared" si="39"/>
        <v>0</v>
      </c>
      <c r="J150" s="450">
        <f t="shared" si="39"/>
        <v>0</v>
      </c>
      <c r="K150" s="450"/>
      <c r="M150" s="39"/>
    </row>
    <row r="151" spans="1:13" s="35" customFormat="1" ht="24.75" customHeight="1">
      <c r="A151" s="157" t="s">
        <v>8</v>
      </c>
      <c r="B151" s="161" t="s">
        <v>141</v>
      </c>
      <c r="C151" s="162">
        <f t="shared" si="41"/>
        <v>0</v>
      </c>
      <c r="D151" s="162"/>
      <c r="E151" s="162"/>
      <c r="F151" s="162">
        <f t="shared" si="42"/>
        <v>0</v>
      </c>
      <c r="G151" s="162"/>
      <c r="H151" s="162"/>
      <c r="I151" s="450">
        <f t="shared" si="39"/>
        <v>0</v>
      </c>
      <c r="J151" s="450">
        <f t="shared" si="39"/>
        <v>0</v>
      </c>
      <c r="K151" s="450"/>
      <c r="M151" s="48"/>
    </row>
    <row r="152" spans="1:13" s="35" customFormat="1" ht="24.75" customHeight="1">
      <c r="A152" s="167" t="s">
        <v>138</v>
      </c>
      <c r="B152" s="168" t="s">
        <v>40</v>
      </c>
      <c r="C152" s="169">
        <f t="shared" si="41"/>
        <v>0</v>
      </c>
      <c r="D152" s="169"/>
      <c r="E152" s="169"/>
      <c r="F152" s="169">
        <f t="shared" si="42"/>
        <v>0</v>
      </c>
      <c r="G152" s="169"/>
      <c r="H152" s="169"/>
      <c r="I152" s="464">
        <f t="shared" si="39"/>
        <v>0</v>
      </c>
      <c r="J152" s="464">
        <f t="shared" si="39"/>
        <v>0</v>
      </c>
      <c r="K152" s="464"/>
      <c r="M152" s="48"/>
    </row>
    <row r="156" spans="1:13">
      <c r="G156" s="58"/>
    </row>
  </sheetData>
  <mergeCells count="18">
    <mergeCell ref="A3:K3"/>
    <mergeCell ref="K6:K7"/>
    <mergeCell ref="I1:K1"/>
    <mergeCell ref="F5:F7"/>
    <mergeCell ref="G5:H5"/>
    <mergeCell ref="I5:K5"/>
    <mergeCell ref="G6:G7"/>
    <mergeCell ref="I4:K4"/>
    <mergeCell ref="A2:K2"/>
    <mergeCell ref="A5:A7"/>
    <mergeCell ref="B5:B7"/>
    <mergeCell ref="H6:H7"/>
    <mergeCell ref="I6:I7"/>
    <mergeCell ref="C5:C7"/>
    <mergeCell ref="D5:E5"/>
    <mergeCell ref="D6:D7"/>
    <mergeCell ref="E6:E7"/>
    <mergeCell ref="J6:J7"/>
  </mergeCells>
  <phoneticPr fontId="15" type="noConversion"/>
  <pageMargins left="0.19685039370078741" right="0" top="0.62" bottom="0.49" header="0" footer="0.23622047244094491"/>
  <pageSetup paperSize="9"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HS272"/>
  <sheetViews>
    <sheetView view="pageBreakPreview" zoomScale="110" zoomScaleNormal="70" zoomScaleSheetLayoutView="110" workbookViewId="0">
      <pane xSplit="3" ySplit="11" topLeftCell="D73" activePane="bottomRight" state="frozen"/>
      <selection pane="topRight" activeCell="D1" sqref="D1"/>
      <selection pane="bottomLeft" activeCell="A12" sqref="A12"/>
      <selection pane="bottomRight" activeCell="DB75" sqref="DB75"/>
    </sheetView>
  </sheetViews>
  <sheetFormatPr defaultColWidth="7.88671875" defaultRowHeight="12.75"/>
  <cols>
    <col min="1" max="1" width="4.6640625" style="209" customWidth="1"/>
    <col min="2" max="2" width="21.33203125" style="210" customWidth="1"/>
    <col min="3" max="3" width="14.6640625" style="211" customWidth="1"/>
    <col min="4" max="4" width="13.44140625" style="211" customWidth="1"/>
    <col min="5" max="5" width="12.33203125" style="211" customWidth="1"/>
    <col min="6" max="9" width="14.6640625" style="211" hidden="1" customWidth="1"/>
    <col min="10" max="10" width="13.44140625" style="211" customWidth="1"/>
    <col min="11" max="28" width="14.6640625" style="211" hidden="1" customWidth="1"/>
    <col min="29" max="29" width="11.88671875" style="211" hidden="1" customWidth="1"/>
    <col min="30" max="51" width="14.6640625" style="211" hidden="1" customWidth="1"/>
    <col min="52" max="52" width="14" style="211" hidden="1" customWidth="1"/>
    <col min="53" max="62" width="14.6640625" style="211" hidden="1" customWidth="1"/>
    <col min="63" max="64" width="13" style="211" customWidth="1"/>
    <col min="65" max="65" width="10.6640625" style="211" customWidth="1"/>
    <col min="66" max="105" width="14.6640625" style="211" hidden="1" customWidth="1"/>
    <col min="106" max="106" width="11.44140625" style="211" customWidth="1"/>
    <col min="107" max="107" width="6" style="211" customWidth="1"/>
    <col min="108" max="108" width="11.21875" style="211" customWidth="1"/>
    <col min="109" max="111" width="14.6640625" style="211" hidden="1" customWidth="1"/>
    <col min="112" max="112" width="23.109375" style="210" hidden="1" customWidth="1"/>
    <col min="113" max="113" width="14.6640625" style="211" customWidth="1"/>
    <col min="114" max="114" width="13" style="211" customWidth="1"/>
    <col min="115" max="115" width="12.33203125" style="211" customWidth="1"/>
    <col min="116" max="119" width="14.6640625" style="211" hidden="1" customWidth="1"/>
    <col min="120" max="120" width="13.109375" style="211" customWidth="1"/>
    <col min="121" max="168" width="14.6640625" style="211" hidden="1" customWidth="1"/>
    <col min="169" max="169" width="14.77734375" style="211" hidden="1" customWidth="1"/>
    <col min="170" max="172" width="14.6640625" style="211" hidden="1" customWidth="1"/>
    <col min="173" max="173" width="13.44140625" style="211" customWidth="1"/>
    <col min="174" max="174" width="13" style="211" customWidth="1"/>
    <col min="175" max="175" width="13.33203125" style="211" customWidth="1"/>
    <col min="176" max="215" width="14.6640625" style="211" hidden="1" customWidth="1"/>
    <col min="216" max="216" width="10.77734375" style="211" customWidth="1"/>
    <col min="217" max="217" width="5.77734375" style="211" customWidth="1"/>
    <col min="218" max="218" width="10.6640625" style="211" customWidth="1"/>
    <col min="219" max="221" width="14.6640625" style="211" hidden="1" customWidth="1"/>
    <col min="222" max="222" width="8.21875" style="211" customWidth="1"/>
    <col min="223" max="223" width="8.109375" style="211" customWidth="1"/>
    <col min="224" max="227" width="6.88671875" style="211" customWidth="1"/>
    <col min="228" max="228" width="7.88671875" style="211" customWidth="1"/>
    <col min="229" max="229" width="12.88671875" style="211" customWidth="1"/>
    <col min="230" max="230" width="13.44140625" style="211" customWidth="1"/>
    <col min="231" max="231" width="13" style="211" customWidth="1"/>
    <col min="232" max="232" width="13.44140625" style="211" customWidth="1"/>
    <col min="233" max="233" width="9.88671875" style="211" customWidth="1"/>
    <col min="234" max="16384" width="7.88671875" style="211"/>
  </cols>
  <sheetData>
    <row r="1" spans="1:227" ht="23.25" customHeight="1">
      <c r="HQ1" s="212" t="s">
        <v>164</v>
      </c>
      <c r="HR1" s="212"/>
      <c r="HS1" s="212"/>
    </row>
    <row r="2" spans="1:227" ht="30.75" customHeight="1">
      <c r="A2" s="283" t="s">
        <v>426</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283"/>
      <c r="BL2" s="283"/>
      <c r="BM2" s="283"/>
      <c r="BN2" s="283"/>
      <c r="BO2" s="283"/>
      <c r="BP2" s="283"/>
      <c r="BQ2" s="283"/>
      <c r="BR2" s="283"/>
      <c r="BS2" s="283"/>
      <c r="BT2" s="283"/>
      <c r="BU2" s="283"/>
      <c r="BV2" s="283"/>
      <c r="BW2" s="283"/>
      <c r="BX2" s="283"/>
      <c r="BY2" s="283"/>
      <c r="BZ2" s="283"/>
      <c r="CA2" s="283"/>
      <c r="CB2" s="283"/>
      <c r="CC2" s="283"/>
      <c r="CD2" s="283"/>
      <c r="CE2" s="283"/>
      <c r="CF2" s="283"/>
      <c r="CG2" s="283"/>
      <c r="CH2" s="283"/>
      <c r="CI2" s="283"/>
      <c r="CJ2" s="283"/>
      <c r="CK2" s="283"/>
      <c r="CL2" s="283"/>
      <c r="CM2" s="283"/>
      <c r="CN2" s="283"/>
      <c r="CO2" s="283"/>
      <c r="CP2" s="283"/>
      <c r="CQ2" s="283"/>
      <c r="CR2" s="283"/>
      <c r="CS2" s="283"/>
      <c r="CT2" s="283"/>
      <c r="CU2" s="283"/>
      <c r="CV2" s="283"/>
      <c r="CW2" s="283"/>
      <c r="CX2" s="283"/>
      <c r="CY2" s="283"/>
      <c r="CZ2" s="283"/>
      <c r="DA2" s="283"/>
      <c r="DB2" s="283"/>
      <c r="DC2" s="283"/>
      <c r="DD2" s="283"/>
      <c r="DE2" s="283"/>
      <c r="DF2" s="283"/>
      <c r="DG2" s="283"/>
      <c r="DH2" s="283"/>
      <c r="DI2" s="283"/>
      <c r="DJ2" s="283"/>
      <c r="DK2" s="283"/>
      <c r="DL2" s="283"/>
      <c r="DM2" s="283"/>
      <c r="DN2" s="283"/>
      <c r="DO2" s="283"/>
      <c r="DP2" s="283"/>
      <c r="DQ2" s="283"/>
      <c r="DR2" s="283"/>
      <c r="DS2" s="283"/>
      <c r="DT2" s="283"/>
      <c r="DU2" s="283"/>
      <c r="DV2" s="283"/>
      <c r="DW2" s="283"/>
      <c r="DX2" s="283"/>
      <c r="DY2" s="283"/>
      <c r="DZ2" s="283"/>
      <c r="EA2" s="283"/>
      <c r="EB2" s="283"/>
      <c r="EC2" s="283"/>
      <c r="ED2" s="283"/>
      <c r="EE2" s="283"/>
      <c r="EF2" s="283"/>
      <c r="EG2" s="283"/>
      <c r="EH2" s="283"/>
      <c r="EI2" s="283"/>
      <c r="EJ2" s="283"/>
      <c r="EK2" s="283"/>
      <c r="EL2" s="283"/>
      <c r="EM2" s="283"/>
      <c r="EN2" s="283"/>
      <c r="EO2" s="283"/>
      <c r="EP2" s="283"/>
      <c r="EQ2" s="283"/>
      <c r="ER2" s="283"/>
      <c r="ES2" s="283"/>
      <c r="ET2" s="283"/>
      <c r="EU2" s="283"/>
      <c r="EV2" s="283"/>
      <c r="EW2" s="283"/>
      <c r="EX2" s="283"/>
      <c r="EY2" s="283"/>
      <c r="EZ2" s="283"/>
      <c r="FA2" s="283"/>
      <c r="FB2" s="283"/>
      <c r="FC2" s="283"/>
      <c r="FD2" s="283"/>
      <c r="FE2" s="283"/>
      <c r="FF2" s="283"/>
      <c r="FG2" s="283"/>
      <c r="FH2" s="283"/>
      <c r="FI2" s="283"/>
      <c r="FJ2" s="283"/>
      <c r="FK2" s="283"/>
      <c r="FL2" s="283"/>
      <c r="FM2" s="283"/>
      <c r="FN2" s="283"/>
      <c r="FO2" s="283"/>
      <c r="FP2" s="283"/>
      <c r="FQ2" s="283"/>
      <c r="FR2" s="283"/>
      <c r="FS2" s="283"/>
      <c r="FT2" s="283"/>
      <c r="FU2" s="283"/>
      <c r="FV2" s="283"/>
      <c r="FW2" s="283"/>
      <c r="FX2" s="283"/>
      <c r="FY2" s="283"/>
      <c r="FZ2" s="283"/>
      <c r="GA2" s="283"/>
      <c r="GB2" s="283"/>
      <c r="GC2" s="283"/>
      <c r="GD2" s="283"/>
      <c r="GE2" s="283"/>
      <c r="GF2" s="283"/>
      <c r="GG2" s="283"/>
      <c r="GH2" s="283"/>
      <c r="GI2" s="283"/>
      <c r="GJ2" s="283"/>
      <c r="GK2" s="283"/>
      <c r="GL2" s="283"/>
      <c r="GM2" s="283"/>
      <c r="GN2" s="283"/>
      <c r="GO2" s="283"/>
      <c r="GP2" s="283"/>
      <c r="GQ2" s="283"/>
      <c r="GR2" s="283"/>
      <c r="GS2" s="283"/>
      <c r="GT2" s="283"/>
      <c r="GU2" s="283"/>
      <c r="GV2" s="283"/>
      <c r="GW2" s="283"/>
      <c r="GX2" s="283"/>
      <c r="GY2" s="283"/>
      <c r="GZ2" s="283"/>
      <c r="HA2" s="283"/>
      <c r="HB2" s="283"/>
      <c r="HC2" s="283"/>
      <c r="HD2" s="283"/>
      <c r="HE2" s="283"/>
      <c r="HF2" s="283"/>
      <c r="HG2" s="283"/>
      <c r="HH2" s="283"/>
      <c r="HI2" s="283"/>
      <c r="HJ2" s="283"/>
      <c r="HK2" s="283"/>
      <c r="HL2" s="283"/>
      <c r="HM2" s="283"/>
      <c r="HN2" s="283"/>
      <c r="HO2" s="283"/>
      <c r="HP2" s="283"/>
      <c r="HQ2" s="283"/>
      <c r="HR2" s="283"/>
      <c r="HS2" s="283"/>
    </row>
    <row r="3" spans="1:227" ht="25.5" customHeight="1">
      <c r="A3" s="284" t="str">
        <f>'Biểu 53-H+X'!A3:K3</f>
        <v>(Kèm theo Báo cáo số         /BC-UBND ngày     / 6 /2025 của UBND huyện Tuần Giáo)</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c r="BR3" s="284"/>
      <c r="BS3" s="284"/>
      <c r="BT3" s="284"/>
      <c r="BU3" s="284"/>
      <c r="BV3" s="284"/>
      <c r="BW3" s="284"/>
      <c r="BX3" s="284"/>
      <c r="BY3" s="284"/>
      <c r="BZ3" s="284"/>
      <c r="CA3" s="284"/>
      <c r="CB3" s="284"/>
      <c r="CC3" s="284"/>
      <c r="CD3" s="284"/>
      <c r="CE3" s="284"/>
      <c r="CF3" s="284"/>
      <c r="CG3" s="284"/>
      <c r="CH3" s="284"/>
      <c r="CI3" s="284"/>
      <c r="CJ3" s="284"/>
      <c r="CK3" s="284"/>
      <c r="CL3" s="284"/>
      <c r="CM3" s="284"/>
      <c r="CN3" s="284"/>
      <c r="CO3" s="284"/>
      <c r="CP3" s="284"/>
      <c r="CQ3" s="284"/>
      <c r="CR3" s="284"/>
      <c r="CS3" s="284"/>
      <c r="CT3" s="284"/>
      <c r="CU3" s="284"/>
      <c r="CV3" s="284"/>
      <c r="CW3" s="284"/>
      <c r="CX3" s="284"/>
      <c r="CY3" s="284"/>
      <c r="CZ3" s="284"/>
      <c r="DA3" s="284"/>
      <c r="DB3" s="284"/>
      <c r="DC3" s="284"/>
      <c r="DD3" s="284"/>
      <c r="DE3" s="284"/>
      <c r="DF3" s="284"/>
      <c r="DG3" s="284"/>
      <c r="DH3" s="284"/>
      <c r="DI3" s="284"/>
      <c r="DJ3" s="284"/>
      <c r="DK3" s="284"/>
      <c r="DL3" s="284"/>
      <c r="DM3" s="284"/>
      <c r="DN3" s="284"/>
      <c r="DO3" s="284"/>
      <c r="DP3" s="284"/>
      <c r="DQ3" s="284"/>
      <c r="DR3" s="284"/>
      <c r="DS3" s="284"/>
      <c r="DT3" s="284"/>
      <c r="DU3" s="284"/>
      <c r="DV3" s="284"/>
      <c r="DW3" s="284"/>
      <c r="DX3" s="284"/>
      <c r="DY3" s="284"/>
      <c r="DZ3" s="284"/>
      <c r="EA3" s="284"/>
      <c r="EB3" s="284"/>
      <c r="EC3" s="284"/>
      <c r="ED3" s="284"/>
      <c r="EE3" s="284"/>
      <c r="EF3" s="284"/>
      <c r="EG3" s="284"/>
      <c r="EH3" s="284"/>
      <c r="EI3" s="284"/>
      <c r="EJ3" s="284"/>
      <c r="EK3" s="284"/>
      <c r="EL3" s="284"/>
      <c r="EM3" s="284"/>
      <c r="EN3" s="284"/>
      <c r="EO3" s="284"/>
      <c r="EP3" s="284"/>
      <c r="EQ3" s="284"/>
      <c r="ER3" s="284"/>
      <c r="ES3" s="284"/>
      <c r="ET3" s="284"/>
      <c r="EU3" s="284"/>
      <c r="EV3" s="284"/>
      <c r="EW3" s="284"/>
      <c r="EX3" s="284"/>
      <c r="EY3" s="284"/>
      <c r="EZ3" s="284"/>
      <c r="FA3" s="284"/>
      <c r="FB3" s="284"/>
      <c r="FC3" s="284"/>
      <c r="FD3" s="284"/>
      <c r="FE3" s="284"/>
      <c r="FF3" s="284"/>
      <c r="FG3" s="284"/>
      <c r="FH3" s="284"/>
      <c r="FI3" s="284"/>
      <c r="FJ3" s="284"/>
      <c r="FK3" s="284"/>
      <c r="FL3" s="284"/>
      <c r="FM3" s="284"/>
      <c r="FN3" s="284"/>
      <c r="FO3" s="284"/>
      <c r="FP3" s="284"/>
      <c r="FQ3" s="284"/>
      <c r="FR3" s="284"/>
      <c r="FS3" s="284"/>
      <c r="FT3" s="284"/>
      <c r="FU3" s="284"/>
      <c r="FV3" s="284"/>
      <c r="FW3" s="284"/>
      <c r="FX3" s="284"/>
      <c r="FY3" s="284"/>
      <c r="FZ3" s="284"/>
      <c r="GA3" s="284"/>
      <c r="GB3" s="284"/>
      <c r="GC3" s="284"/>
      <c r="GD3" s="284"/>
      <c r="GE3" s="284"/>
      <c r="GF3" s="284"/>
      <c r="GG3" s="284"/>
      <c r="GH3" s="284"/>
      <c r="GI3" s="284"/>
      <c r="GJ3" s="284"/>
      <c r="GK3" s="284"/>
      <c r="GL3" s="284"/>
      <c r="GM3" s="284"/>
      <c r="GN3" s="284"/>
      <c r="GO3" s="284"/>
      <c r="GP3" s="284"/>
      <c r="GQ3" s="284"/>
      <c r="GR3" s="284"/>
      <c r="GS3" s="284"/>
      <c r="GT3" s="284"/>
      <c r="GU3" s="284"/>
      <c r="GV3" s="284"/>
      <c r="GW3" s="284"/>
      <c r="GX3" s="284"/>
      <c r="GY3" s="284"/>
      <c r="GZ3" s="284"/>
      <c r="HA3" s="284"/>
      <c r="HB3" s="284"/>
      <c r="HC3" s="284"/>
      <c r="HD3" s="284"/>
      <c r="HE3" s="284"/>
      <c r="HF3" s="284"/>
      <c r="HG3" s="284"/>
      <c r="HH3" s="284"/>
      <c r="HI3" s="284"/>
      <c r="HJ3" s="284"/>
      <c r="HK3" s="284"/>
      <c r="HL3" s="284"/>
      <c r="HM3" s="284"/>
      <c r="HN3" s="284"/>
      <c r="HO3" s="284"/>
      <c r="HP3" s="284"/>
      <c r="HQ3" s="284"/>
      <c r="HR3" s="284"/>
      <c r="HS3" s="284"/>
    </row>
    <row r="4" spans="1:227" ht="18" customHeight="1">
      <c r="L4" s="251"/>
      <c r="R4" s="252"/>
      <c r="S4" s="252"/>
      <c r="T4" s="252"/>
      <c r="V4" s="252"/>
      <c r="X4" s="213"/>
      <c r="Y4" s="213"/>
      <c r="Z4" s="213"/>
      <c r="AA4" s="213"/>
      <c r="DC4" s="285"/>
      <c r="DD4" s="285"/>
      <c r="HP4" s="214"/>
      <c r="HQ4" s="213" t="s">
        <v>211</v>
      </c>
    </row>
    <row r="5" spans="1:227" s="209" customFormat="1" ht="19.5" customHeight="1">
      <c r="A5" s="263" t="s">
        <v>29</v>
      </c>
      <c r="B5" s="263" t="s">
        <v>69</v>
      </c>
      <c r="C5" s="267" t="s">
        <v>180</v>
      </c>
      <c r="D5" s="268"/>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7"/>
      <c r="DH5" s="263" t="s">
        <v>69</v>
      </c>
      <c r="DI5" s="267" t="s">
        <v>181</v>
      </c>
      <c r="DJ5" s="268"/>
      <c r="DK5" s="268"/>
      <c r="DL5" s="268"/>
      <c r="DM5" s="268"/>
      <c r="DN5" s="268"/>
      <c r="DO5" s="268"/>
      <c r="DP5" s="268"/>
      <c r="DQ5" s="268"/>
      <c r="DR5" s="268"/>
      <c r="DS5" s="268"/>
      <c r="DT5" s="268"/>
      <c r="DU5" s="268"/>
      <c r="DV5" s="268"/>
      <c r="DW5" s="268"/>
      <c r="DX5" s="268"/>
      <c r="DY5" s="268"/>
      <c r="DZ5" s="268"/>
      <c r="EA5" s="268"/>
      <c r="EB5" s="268"/>
      <c r="EC5" s="268"/>
      <c r="ED5" s="268"/>
      <c r="EE5" s="268"/>
      <c r="EF5" s="268"/>
      <c r="EG5" s="268"/>
      <c r="EH5" s="268"/>
      <c r="EI5" s="268"/>
      <c r="EJ5" s="268"/>
      <c r="EK5" s="268"/>
      <c r="EL5" s="268"/>
      <c r="EM5" s="268"/>
      <c r="EN5" s="268"/>
      <c r="EO5" s="268"/>
      <c r="EP5" s="268"/>
      <c r="EQ5" s="268"/>
      <c r="ER5" s="268"/>
      <c r="ES5" s="268"/>
      <c r="ET5" s="268"/>
      <c r="EU5" s="268"/>
      <c r="EV5" s="268"/>
      <c r="EW5" s="268"/>
      <c r="EX5" s="268"/>
      <c r="EY5" s="268"/>
      <c r="EZ5" s="268"/>
      <c r="FA5" s="268"/>
      <c r="FB5" s="268"/>
      <c r="FC5" s="268"/>
      <c r="FD5" s="268"/>
      <c r="FE5" s="268"/>
      <c r="FF5" s="268"/>
      <c r="FG5" s="268"/>
      <c r="FH5" s="268"/>
      <c r="FI5" s="268"/>
      <c r="FJ5" s="268"/>
      <c r="FK5" s="268"/>
      <c r="FL5" s="268"/>
      <c r="FM5" s="268"/>
      <c r="FN5" s="268"/>
      <c r="FO5" s="268"/>
      <c r="FP5" s="268"/>
      <c r="FQ5" s="268"/>
      <c r="FR5" s="268"/>
      <c r="FS5" s="268"/>
      <c r="FT5" s="268"/>
      <c r="FU5" s="268"/>
      <c r="FV5" s="268"/>
      <c r="FW5" s="268"/>
      <c r="FX5" s="268"/>
      <c r="FY5" s="268"/>
      <c r="FZ5" s="268"/>
      <c r="GA5" s="268"/>
      <c r="GB5" s="268"/>
      <c r="GC5" s="268"/>
      <c r="GD5" s="268"/>
      <c r="GE5" s="268"/>
      <c r="GF5" s="268"/>
      <c r="GG5" s="268"/>
      <c r="GH5" s="268"/>
      <c r="GI5" s="268"/>
      <c r="GJ5" s="268"/>
      <c r="GK5" s="268"/>
      <c r="GL5" s="268"/>
      <c r="GM5" s="268"/>
      <c r="GN5" s="268"/>
      <c r="GO5" s="268"/>
      <c r="GP5" s="268"/>
      <c r="GQ5" s="268"/>
      <c r="GR5" s="268"/>
      <c r="GS5" s="268"/>
      <c r="GT5" s="268"/>
      <c r="GU5" s="268"/>
      <c r="GV5" s="268"/>
      <c r="GW5" s="268"/>
      <c r="GX5" s="268"/>
      <c r="GY5" s="268"/>
      <c r="GZ5" s="268"/>
      <c r="HA5" s="268"/>
      <c r="HB5" s="268"/>
      <c r="HC5" s="268"/>
      <c r="HD5" s="268"/>
      <c r="HE5" s="268"/>
      <c r="HF5" s="268"/>
      <c r="HG5" s="268"/>
      <c r="HH5" s="268"/>
      <c r="HI5" s="268"/>
      <c r="HJ5" s="268"/>
      <c r="HK5" s="268"/>
      <c r="HL5" s="268"/>
      <c r="HM5" s="268"/>
      <c r="HN5" s="269"/>
      <c r="HO5" s="265" t="s">
        <v>39</v>
      </c>
      <c r="HP5" s="265"/>
      <c r="HQ5" s="265"/>
      <c r="HR5" s="265"/>
      <c r="HS5" s="265"/>
    </row>
    <row r="6" spans="1:227" s="216" customFormat="1" ht="19.5" customHeight="1">
      <c r="A6" s="264"/>
      <c r="B6" s="264"/>
      <c r="C6" s="265" t="s">
        <v>186</v>
      </c>
      <c r="D6" s="270" t="s">
        <v>256</v>
      </c>
      <c r="E6" s="271"/>
      <c r="F6" s="271"/>
      <c r="G6" s="271"/>
      <c r="H6" s="271"/>
      <c r="I6" s="271"/>
      <c r="J6" s="272"/>
      <c r="K6" s="265" t="s">
        <v>150</v>
      </c>
      <c r="L6" s="265" t="s">
        <v>151</v>
      </c>
      <c r="M6" s="265" t="s">
        <v>70</v>
      </c>
      <c r="N6" s="265"/>
      <c r="O6" s="265"/>
      <c r="P6" s="265"/>
      <c r="Q6" s="265"/>
      <c r="R6" s="265"/>
      <c r="S6" s="265"/>
      <c r="T6" s="265"/>
      <c r="U6" s="265"/>
      <c r="V6" s="265"/>
      <c r="W6" s="265"/>
      <c r="X6" s="265"/>
      <c r="Y6" s="265"/>
      <c r="Z6" s="265"/>
      <c r="AA6" s="265"/>
      <c r="AB6" s="263" t="s">
        <v>353</v>
      </c>
      <c r="AC6" s="263" t="s">
        <v>116</v>
      </c>
      <c r="AD6" s="263" t="s">
        <v>71</v>
      </c>
      <c r="AE6" s="263" t="s">
        <v>72</v>
      </c>
      <c r="AF6" s="263" t="s">
        <v>73</v>
      </c>
      <c r="AG6" s="265" t="s">
        <v>187</v>
      </c>
      <c r="AH6" s="265"/>
      <c r="AI6" s="265"/>
      <c r="AJ6" s="265"/>
      <c r="AK6" s="265" t="s">
        <v>74</v>
      </c>
      <c r="AL6" s="265"/>
      <c r="AM6" s="265"/>
      <c r="AN6" s="265"/>
      <c r="AO6" s="265"/>
      <c r="AP6" s="265"/>
      <c r="AQ6" s="265"/>
      <c r="AR6" s="265"/>
      <c r="AS6" s="265"/>
      <c r="AT6" s="265"/>
      <c r="AU6" s="265"/>
      <c r="AV6" s="265"/>
      <c r="AW6" s="265"/>
      <c r="AX6" s="265"/>
      <c r="AY6" s="265"/>
      <c r="AZ6" s="265"/>
      <c r="BA6" s="265"/>
      <c r="BB6" s="265"/>
      <c r="BC6" s="265"/>
      <c r="BD6" s="263" t="s">
        <v>75</v>
      </c>
      <c r="BE6" s="263" t="s">
        <v>367</v>
      </c>
      <c r="BF6" s="263" t="s">
        <v>366</v>
      </c>
      <c r="BG6" s="263" t="s">
        <v>368</v>
      </c>
      <c r="BH6" s="263" t="s">
        <v>153</v>
      </c>
      <c r="BI6" s="263" t="s">
        <v>351</v>
      </c>
      <c r="BJ6" s="263" t="s">
        <v>407</v>
      </c>
      <c r="BK6" s="265" t="s">
        <v>184</v>
      </c>
      <c r="BL6" s="265"/>
      <c r="BM6" s="265"/>
      <c r="BN6" s="265" t="s">
        <v>224</v>
      </c>
      <c r="BO6" s="265"/>
      <c r="BP6" s="265" t="s">
        <v>230</v>
      </c>
      <c r="BQ6" s="265"/>
      <c r="BR6" s="276" t="s">
        <v>247</v>
      </c>
      <c r="BS6" s="277"/>
      <c r="BT6" s="277"/>
      <c r="BU6" s="277"/>
      <c r="BV6" s="277"/>
      <c r="BW6" s="277"/>
      <c r="BX6" s="277"/>
      <c r="BY6" s="277"/>
      <c r="BZ6" s="277"/>
      <c r="CA6" s="277"/>
      <c r="CB6" s="277"/>
      <c r="CC6" s="277"/>
      <c r="CD6" s="277"/>
      <c r="CE6" s="277"/>
      <c r="CF6" s="278"/>
      <c r="CG6" s="265" t="s">
        <v>249</v>
      </c>
      <c r="CH6" s="265"/>
      <c r="CI6" s="265"/>
      <c r="CJ6" s="265"/>
      <c r="CK6" s="265"/>
      <c r="CL6" s="265"/>
      <c r="CM6" s="265"/>
      <c r="CN6" s="265"/>
      <c r="CO6" s="265"/>
      <c r="CP6" s="265"/>
      <c r="CQ6" s="265"/>
      <c r="CR6" s="265"/>
      <c r="CS6" s="265"/>
      <c r="CT6" s="265"/>
      <c r="CU6" s="265" t="s">
        <v>250</v>
      </c>
      <c r="CV6" s="265"/>
      <c r="CW6" s="265"/>
      <c r="CX6" s="265"/>
      <c r="CY6" s="265"/>
      <c r="CZ6" s="265"/>
      <c r="DA6" s="265"/>
      <c r="DB6" s="288" t="s">
        <v>183</v>
      </c>
      <c r="DC6" s="289"/>
      <c r="DD6" s="290"/>
      <c r="DE6" s="215" t="s">
        <v>148</v>
      </c>
      <c r="DF6" s="279" t="s">
        <v>149</v>
      </c>
      <c r="DG6" s="279"/>
      <c r="DH6" s="264"/>
      <c r="DI6" s="265" t="s">
        <v>186</v>
      </c>
      <c r="DJ6" s="270" t="s">
        <v>256</v>
      </c>
      <c r="DK6" s="271"/>
      <c r="DL6" s="271"/>
      <c r="DM6" s="271"/>
      <c r="DN6" s="271"/>
      <c r="DO6" s="271"/>
      <c r="DP6" s="272"/>
      <c r="DQ6" s="265" t="s">
        <v>150</v>
      </c>
      <c r="DR6" s="265" t="s">
        <v>151</v>
      </c>
      <c r="DS6" s="265" t="s">
        <v>70</v>
      </c>
      <c r="DT6" s="265"/>
      <c r="DU6" s="265"/>
      <c r="DV6" s="265"/>
      <c r="DW6" s="265"/>
      <c r="DX6" s="265"/>
      <c r="DY6" s="265"/>
      <c r="DZ6" s="265"/>
      <c r="EA6" s="265"/>
      <c r="EB6" s="265"/>
      <c r="EC6" s="265"/>
      <c r="ED6" s="265"/>
      <c r="EE6" s="265"/>
      <c r="EF6" s="265"/>
      <c r="EG6" s="265"/>
      <c r="EH6" s="263" t="s">
        <v>353</v>
      </c>
      <c r="EI6" s="263" t="s">
        <v>116</v>
      </c>
      <c r="EJ6" s="263" t="s">
        <v>71</v>
      </c>
      <c r="EK6" s="263" t="s">
        <v>72</v>
      </c>
      <c r="EL6" s="263" t="s">
        <v>73</v>
      </c>
      <c r="EM6" s="265" t="s">
        <v>187</v>
      </c>
      <c r="EN6" s="265"/>
      <c r="EO6" s="265"/>
      <c r="EP6" s="265"/>
      <c r="EQ6" s="265" t="s">
        <v>74</v>
      </c>
      <c r="ER6" s="265"/>
      <c r="ES6" s="265"/>
      <c r="ET6" s="265"/>
      <c r="EU6" s="265"/>
      <c r="EV6" s="265"/>
      <c r="EW6" s="265"/>
      <c r="EX6" s="265"/>
      <c r="EY6" s="265"/>
      <c r="EZ6" s="265"/>
      <c r="FA6" s="265"/>
      <c r="FB6" s="265"/>
      <c r="FC6" s="265"/>
      <c r="FD6" s="265"/>
      <c r="FE6" s="265"/>
      <c r="FF6" s="265"/>
      <c r="FG6" s="265"/>
      <c r="FH6" s="265"/>
      <c r="FI6" s="265"/>
      <c r="FJ6" s="263" t="s">
        <v>75</v>
      </c>
      <c r="FK6" s="263" t="s">
        <v>367</v>
      </c>
      <c r="FL6" s="263" t="s">
        <v>366</v>
      </c>
      <c r="FM6" s="263" t="s">
        <v>368</v>
      </c>
      <c r="FN6" s="263" t="s">
        <v>153</v>
      </c>
      <c r="FO6" s="263" t="s">
        <v>352</v>
      </c>
      <c r="FP6" s="263" t="s">
        <v>407</v>
      </c>
      <c r="FQ6" s="265" t="s">
        <v>184</v>
      </c>
      <c r="FR6" s="265"/>
      <c r="FS6" s="265"/>
      <c r="FT6" s="265" t="s">
        <v>224</v>
      </c>
      <c r="FU6" s="265"/>
      <c r="FV6" s="265" t="s">
        <v>230</v>
      </c>
      <c r="FW6" s="265"/>
      <c r="FX6" s="276" t="s">
        <v>247</v>
      </c>
      <c r="FY6" s="277"/>
      <c r="FZ6" s="277"/>
      <c r="GA6" s="277"/>
      <c r="GB6" s="277"/>
      <c r="GC6" s="277"/>
      <c r="GD6" s="277"/>
      <c r="GE6" s="277"/>
      <c r="GF6" s="277"/>
      <c r="GG6" s="277"/>
      <c r="GH6" s="277"/>
      <c r="GI6" s="277"/>
      <c r="GJ6" s="277"/>
      <c r="GK6" s="277"/>
      <c r="GL6" s="278"/>
      <c r="GM6" s="265" t="s">
        <v>249</v>
      </c>
      <c r="GN6" s="265"/>
      <c r="GO6" s="265"/>
      <c r="GP6" s="265"/>
      <c r="GQ6" s="265"/>
      <c r="GR6" s="265"/>
      <c r="GS6" s="265"/>
      <c r="GT6" s="265"/>
      <c r="GU6" s="265"/>
      <c r="GV6" s="265"/>
      <c r="GW6" s="265"/>
      <c r="GX6" s="265"/>
      <c r="GY6" s="265"/>
      <c r="GZ6" s="265"/>
      <c r="HA6" s="265" t="s">
        <v>250</v>
      </c>
      <c r="HB6" s="265"/>
      <c r="HC6" s="265"/>
      <c r="HD6" s="265"/>
      <c r="HE6" s="265"/>
      <c r="HF6" s="265"/>
      <c r="HG6" s="265"/>
      <c r="HH6" s="288" t="s">
        <v>183</v>
      </c>
      <c r="HI6" s="289"/>
      <c r="HJ6" s="290"/>
      <c r="HK6" s="215" t="s">
        <v>148</v>
      </c>
      <c r="HL6" s="279" t="s">
        <v>149</v>
      </c>
      <c r="HM6" s="267"/>
      <c r="HN6" s="263" t="s">
        <v>182</v>
      </c>
      <c r="HO6" s="263" t="s">
        <v>35</v>
      </c>
      <c r="HP6" s="263" t="s">
        <v>212</v>
      </c>
      <c r="HQ6" s="280" t="s">
        <v>213</v>
      </c>
      <c r="HR6" s="263" t="s">
        <v>215</v>
      </c>
      <c r="HS6" s="263" t="s">
        <v>214</v>
      </c>
    </row>
    <row r="7" spans="1:227" s="216" customFormat="1" ht="19.5" customHeight="1">
      <c r="A7" s="264"/>
      <c r="B7" s="264"/>
      <c r="C7" s="265"/>
      <c r="D7" s="273"/>
      <c r="E7" s="274"/>
      <c r="F7" s="274"/>
      <c r="G7" s="274"/>
      <c r="H7" s="274"/>
      <c r="I7" s="274"/>
      <c r="J7" s="275"/>
      <c r="K7" s="265"/>
      <c r="L7" s="265"/>
      <c r="M7" s="265" t="s">
        <v>77</v>
      </c>
      <c r="N7" s="265"/>
      <c r="O7" s="265"/>
      <c r="P7" s="265"/>
      <c r="Q7" s="265"/>
      <c r="R7" s="265"/>
      <c r="S7" s="265"/>
      <c r="T7" s="265"/>
      <c r="U7" s="265"/>
      <c r="V7" s="265"/>
      <c r="W7" s="265" t="s">
        <v>78</v>
      </c>
      <c r="X7" s="265"/>
      <c r="Y7" s="265"/>
      <c r="Z7" s="265"/>
      <c r="AA7" s="265"/>
      <c r="AB7" s="264"/>
      <c r="AC7" s="264"/>
      <c r="AD7" s="264"/>
      <c r="AE7" s="264" t="s">
        <v>79</v>
      </c>
      <c r="AF7" s="264" t="s">
        <v>79</v>
      </c>
      <c r="AG7" s="263" t="s">
        <v>80</v>
      </c>
      <c r="AH7" s="263" t="s">
        <v>81</v>
      </c>
      <c r="AI7" s="263" t="s">
        <v>233</v>
      </c>
      <c r="AJ7" s="263" t="s">
        <v>82</v>
      </c>
      <c r="AK7" s="265" t="s">
        <v>83</v>
      </c>
      <c r="AL7" s="265"/>
      <c r="AM7" s="265"/>
      <c r="AN7" s="265"/>
      <c r="AO7" s="265" t="s">
        <v>84</v>
      </c>
      <c r="AP7" s="265"/>
      <c r="AQ7" s="263" t="s">
        <v>85</v>
      </c>
      <c r="AR7" s="217" t="s">
        <v>234</v>
      </c>
      <c r="AS7" s="276" t="s">
        <v>86</v>
      </c>
      <c r="AT7" s="277"/>
      <c r="AU7" s="277"/>
      <c r="AV7" s="277"/>
      <c r="AW7" s="277"/>
      <c r="AX7" s="277"/>
      <c r="AY7" s="277"/>
      <c r="AZ7" s="277"/>
      <c r="BA7" s="277"/>
      <c r="BB7" s="277"/>
      <c r="BC7" s="277"/>
      <c r="BD7" s="264"/>
      <c r="BE7" s="264"/>
      <c r="BF7" s="264"/>
      <c r="BG7" s="264"/>
      <c r="BH7" s="264" t="s">
        <v>87</v>
      </c>
      <c r="BI7" s="264"/>
      <c r="BJ7" s="264"/>
      <c r="BK7" s="265"/>
      <c r="BL7" s="265"/>
      <c r="BM7" s="265"/>
      <c r="BN7" s="279" t="s">
        <v>148</v>
      </c>
      <c r="BO7" s="279"/>
      <c r="BP7" s="215" t="s">
        <v>148</v>
      </c>
      <c r="BQ7" s="217" t="s">
        <v>223</v>
      </c>
      <c r="BR7" s="267" t="s">
        <v>148</v>
      </c>
      <c r="BS7" s="268"/>
      <c r="BT7" s="268"/>
      <c r="BU7" s="269"/>
      <c r="BV7" s="279" t="s">
        <v>149</v>
      </c>
      <c r="BW7" s="279"/>
      <c r="BX7" s="279"/>
      <c r="BY7" s="279"/>
      <c r="BZ7" s="279"/>
      <c r="CA7" s="279"/>
      <c r="CB7" s="279"/>
      <c r="CC7" s="279"/>
      <c r="CD7" s="279"/>
      <c r="CE7" s="279"/>
      <c r="CF7" s="279"/>
      <c r="CG7" s="217" t="s">
        <v>148</v>
      </c>
      <c r="CH7" s="279" t="s">
        <v>149</v>
      </c>
      <c r="CI7" s="279"/>
      <c r="CJ7" s="279"/>
      <c r="CK7" s="279"/>
      <c r="CL7" s="279"/>
      <c r="CM7" s="279"/>
      <c r="CN7" s="279"/>
      <c r="CO7" s="279"/>
      <c r="CP7" s="279"/>
      <c r="CQ7" s="279"/>
      <c r="CR7" s="279"/>
      <c r="CS7" s="279"/>
      <c r="CT7" s="279"/>
      <c r="CU7" s="217" t="s">
        <v>148</v>
      </c>
      <c r="CV7" s="267" t="s">
        <v>149</v>
      </c>
      <c r="CW7" s="268"/>
      <c r="CX7" s="268"/>
      <c r="CY7" s="268"/>
      <c r="CZ7" s="268"/>
      <c r="DA7" s="269"/>
      <c r="DB7" s="291"/>
      <c r="DC7" s="292"/>
      <c r="DD7" s="293"/>
      <c r="DE7" s="263" t="s">
        <v>254</v>
      </c>
      <c r="DF7" s="288" t="s">
        <v>255</v>
      </c>
      <c r="DG7" s="263" t="s">
        <v>152</v>
      </c>
      <c r="DH7" s="264"/>
      <c r="DI7" s="265"/>
      <c r="DJ7" s="273"/>
      <c r="DK7" s="274"/>
      <c r="DL7" s="274"/>
      <c r="DM7" s="274"/>
      <c r="DN7" s="274"/>
      <c r="DO7" s="274"/>
      <c r="DP7" s="275"/>
      <c r="DQ7" s="265"/>
      <c r="DR7" s="265"/>
      <c r="DS7" s="265" t="s">
        <v>77</v>
      </c>
      <c r="DT7" s="265"/>
      <c r="DU7" s="265"/>
      <c r="DV7" s="265"/>
      <c r="DW7" s="265"/>
      <c r="DX7" s="265"/>
      <c r="DY7" s="265"/>
      <c r="DZ7" s="265"/>
      <c r="EA7" s="265"/>
      <c r="EB7" s="265"/>
      <c r="EC7" s="265" t="s">
        <v>78</v>
      </c>
      <c r="ED7" s="265"/>
      <c r="EE7" s="265"/>
      <c r="EF7" s="265"/>
      <c r="EG7" s="265"/>
      <c r="EH7" s="264"/>
      <c r="EI7" s="264"/>
      <c r="EJ7" s="264"/>
      <c r="EK7" s="264" t="s">
        <v>79</v>
      </c>
      <c r="EL7" s="264" t="s">
        <v>79</v>
      </c>
      <c r="EM7" s="263" t="s">
        <v>80</v>
      </c>
      <c r="EN7" s="263" t="s">
        <v>81</v>
      </c>
      <c r="EO7" s="263" t="s">
        <v>233</v>
      </c>
      <c r="EP7" s="263" t="s">
        <v>82</v>
      </c>
      <c r="EQ7" s="265" t="s">
        <v>83</v>
      </c>
      <c r="ER7" s="265"/>
      <c r="ES7" s="265"/>
      <c r="ET7" s="265"/>
      <c r="EU7" s="265" t="s">
        <v>84</v>
      </c>
      <c r="EV7" s="265"/>
      <c r="EW7" s="263" t="s">
        <v>85</v>
      </c>
      <c r="EX7" s="217" t="s">
        <v>234</v>
      </c>
      <c r="EY7" s="276" t="s">
        <v>86</v>
      </c>
      <c r="EZ7" s="277"/>
      <c r="FA7" s="277"/>
      <c r="FB7" s="277"/>
      <c r="FC7" s="277"/>
      <c r="FD7" s="277"/>
      <c r="FE7" s="277"/>
      <c r="FF7" s="277"/>
      <c r="FG7" s="277"/>
      <c r="FH7" s="277"/>
      <c r="FI7" s="277"/>
      <c r="FJ7" s="264"/>
      <c r="FK7" s="264"/>
      <c r="FL7" s="264"/>
      <c r="FM7" s="264"/>
      <c r="FN7" s="264" t="s">
        <v>87</v>
      </c>
      <c r="FO7" s="264"/>
      <c r="FP7" s="264"/>
      <c r="FQ7" s="265"/>
      <c r="FR7" s="265"/>
      <c r="FS7" s="265"/>
      <c r="FT7" s="279" t="s">
        <v>148</v>
      </c>
      <c r="FU7" s="279"/>
      <c r="FV7" s="215" t="s">
        <v>148</v>
      </c>
      <c r="FW7" s="217" t="s">
        <v>223</v>
      </c>
      <c r="FX7" s="267" t="s">
        <v>148</v>
      </c>
      <c r="FY7" s="268"/>
      <c r="FZ7" s="268"/>
      <c r="GA7" s="269"/>
      <c r="GB7" s="279" t="s">
        <v>149</v>
      </c>
      <c r="GC7" s="279"/>
      <c r="GD7" s="279"/>
      <c r="GE7" s="279"/>
      <c r="GF7" s="279"/>
      <c r="GG7" s="279"/>
      <c r="GH7" s="279"/>
      <c r="GI7" s="279"/>
      <c r="GJ7" s="279"/>
      <c r="GK7" s="279"/>
      <c r="GL7" s="279"/>
      <c r="GM7" s="217" t="s">
        <v>148</v>
      </c>
      <c r="GN7" s="279" t="s">
        <v>149</v>
      </c>
      <c r="GO7" s="279"/>
      <c r="GP7" s="279"/>
      <c r="GQ7" s="279"/>
      <c r="GR7" s="279"/>
      <c r="GS7" s="279"/>
      <c r="GT7" s="279"/>
      <c r="GU7" s="279"/>
      <c r="GV7" s="279"/>
      <c r="GW7" s="279"/>
      <c r="GX7" s="279"/>
      <c r="GY7" s="279"/>
      <c r="GZ7" s="279"/>
      <c r="HA7" s="217" t="s">
        <v>148</v>
      </c>
      <c r="HB7" s="267" t="s">
        <v>149</v>
      </c>
      <c r="HC7" s="268"/>
      <c r="HD7" s="268"/>
      <c r="HE7" s="268"/>
      <c r="HF7" s="268"/>
      <c r="HG7" s="269"/>
      <c r="HH7" s="291"/>
      <c r="HI7" s="292"/>
      <c r="HJ7" s="293"/>
      <c r="HK7" s="263" t="s">
        <v>254</v>
      </c>
      <c r="HL7" s="288" t="s">
        <v>255</v>
      </c>
      <c r="HM7" s="288" t="s">
        <v>152</v>
      </c>
      <c r="HN7" s="264"/>
      <c r="HO7" s="264"/>
      <c r="HP7" s="264"/>
      <c r="HQ7" s="281"/>
      <c r="HR7" s="264"/>
      <c r="HS7" s="264"/>
    </row>
    <row r="8" spans="1:227" s="216" customFormat="1" ht="19.5" customHeight="1">
      <c r="A8" s="264"/>
      <c r="B8" s="264"/>
      <c r="C8" s="265"/>
      <c r="D8" s="263" t="s">
        <v>35</v>
      </c>
      <c r="E8" s="263" t="s">
        <v>178</v>
      </c>
      <c r="F8" s="263" t="s">
        <v>225</v>
      </c>
      <c r="G8" s="263" t="s">
        <v>226</v>
      </c>
      <c r="H8" s="263" t="s">
        <v>381</v>
      </c>
      <c r="I8" s="263" t="s">
        <v>227</v>
      </c>
      <c r="J8" s="263" t="s">
        <v>179</v>
      </c>
      <c r="K8" s="265"/>
      <c r="L8" s="265"/>
      <c r="M8" s="263" t="s">
        <v>10</v>
      </c>
      <c r="N8" s="263" t="s">
        <v>369</v>
      </c>
      <c r="O8" s="265" t="s">
        <v>232</v>
      </c>
      <c r="P8" s="265"/>
      <c r="Q8" s="263" t="s">
        <v>168</v>
      </c>
      <c r="R8" s="263" t="s">
        <v>147</v>
      </c>
      <c r="S8" s="267" t="s">
        <v>231</v>
      </c>
      <c r="T8" s="268"/>
      <c r="U8" s="269"/>
      <c r="V8" s="263" t="s">
        <v>169</v>
      </c>
      <c r="W8" s="263" t="s">
        <v>89</v>
      </c>
      <c r="X8" s="265" t="s">
        <v>232</v>
      </c>
      <c r="Y8" s="265"/>
      <c r="Z8" s="263" t="s">
        <v>147</v>
      </c>
      <c r="AA8" s="263" t="s">
        <v>155</v>
      </c>
      <c r="AB8" s="264"/>
      <c r="AC8" s="264"/>
      <c r="AD8" s="264"/>
      <c r="AE8" s="264" t="s">
        <v>90</v>
      </c>
      <c r="AF8" s="264" t="s">
        <v>91</v>
      </c>
      <c r="AG8" s="264"/>
      <c r="AH8" s="264"/>
      <c r="AI8" s="264"/>
      <c r="AJ8" s="264"/>
      <c r="AK8" s="263" t="s">
        <v>92</v>
      </c>
      <c r="AL8" s="263" t="s">
        <v>166</v>
      </c>
      <c r="AM8" s="263" t="s">
        <v>382</v>
      </c>
      <c r="AN8" s="263" t="s">
        <v>259</v>
      </c>
      <c r="AO8" s="263" t="s">
        <v>93</v>
      </c>
      <c r="AP8" s="263" t="s">
        <v>205</v>
      </c>
      <c r="AQ8" s="264"/>
      <c r="AR8" s="263" t="s">
        <v>229</v>
      </c>
      <c r="AS8" s="263" t="s">
        <v>235</v>
      </c>
      <c r="AT8" s="263" t="s">
        <v>206</v>
      </c>
      <c r="AU8" s="263" t="s">
        <v>365</v>
      </c>
      <c r="AV8" s="263" t="s">
        <v>156</v>
      </c>
      <c r="AW8" s="263" t="s">
        <v>413</v>
      </c>
      <c r="AX8" s="263" t="s">
        <v>389</v>
      </c>
      <c r="AY8" s="263" t="s">
        <v>390</v>
      </c>
      <c r="AZ8" s="263" t="s">
        <v>408</v>
      </c>
      <c r="BA8" s="263" t="s">
        <v>261</v>
      </c>
      <c r="BB8" s="263" t="s">
        <v>237</v>
      </c>
      <c r="BC8" s="263" t="s">
        <v>236</v>
      </c>
      <c r="BD8" s="264"/>
      <c r="BE8" s="264"/>
      <c r="BF8" s="264"/>
      <c r="BG8" s="264"/>
      <c r="BH8" s="264" t="s">
        <v>94</v>
      </c>
      <c r="BI8" s="264"/>
      <c r="BJ8" s="264"/>
      <c r="BK8" s="263" t="s">
        <v>35</v>
      </c>
      <c r="BL8" s="263" t="s">
        <v>148</v>
      </c>
      <c r="BM8" s="263" t="s">
        <v>149</v>
      </c>
      <c r="BN8" s="263" t="s">
        <v>380</v>
      </c>
      <c r="BO8" s="263" t="s">
        <v>198</v>
      </c>
      <c r="BP8" s="263" t="s">
        <v>33</v>
      </c>
      <c r="BQ8" s="263" t="s">
        <v>167</v>
      </c>
      <c r="BR8" s="263" t="s">
        <v>238</v>
      </c>
      <c r="BS8" s="263" t="s">
        <v>240</v>
      </c>
      <c r="BT8" s="263" t="s">
        <v>241</v>
      </c>
      <c r="BU8" s="263" t="s">
        <v>242</v>
      </c>
      <c r="BV8" s="217" t="s">
        <v>238</v>
      </c>
      <c r="BW8" s="217" t="s">
        <v>239</v>
      </c>
      <c r="BX8" s="218" t="s">
        <v>240</v>
      </c>
      <c r="BY8" s="265" t="s">
        <v>241</v>
      </c>
      <c r="BZ8" s="265"/>
      <c r="CA8" s="264" t="s">
        <v>242</v>
      </c>
      <c r="CB8" s="264" t="s">
        <v>243</v>
      </c>
      <c r="CC8" s="217" t="s">
        <v>244</v>
      </c>
      <c r="CD8" s="279" t="s">
        <v>246</v>
      </c>
      <c r="CE8" s="279"/>
      <c r="CF8" s="279"/>
      <c r="CG8" s="279" t="s">
        <v>238</v>
      </c>
      <c r="CH8" s="267" t="s">
        <v>238</v>
      </c>
      <c r="CI8" s="269"/>
      <c r="CJ8" s="279" t="s">
        <v>245</v>
      </c>
      <c r="CK8" s="267" t="s">
        <v>239</v>
      </c>
      <c r="CL8" s="269"/>
      <c r="CM8" s="267" t="s">
        <v>240</v>
      </c>
      <c r="CN8" s="268"/>
      <c r="CO8" s="269"/>
      <c r="CP8" s="279" t="s">
        <v>241</v>
      </c>
      <c r="CQ8" s="276" t="s">
        <v>242</v>
      </c>
      <c r="CR8" s="278"/>
      <c r="CS8" s="279" t="s">
        <v>248</v>
      </c>
      <c r="CT8" s="279"/>
      <c r="CU8" s="265" t="s">
        <v>257</v>
      </c>
      <c r="CV8" s="217" t="s">
        <v>374</v>
      </c>
      <c r="CW8" s="294" t="s">
        <v>251</v>
      </c>
      <c r="CX8" s="267" t="s">
        <v>252</v>
      </c>
      <c r="CY8" s="269"/>
      <c r="CZ8" s="217" t="s">
        <v>378</v>
      </c>
      <c r="DA8" s="217" t="s">
        <v>253</v>
      </c>
      <c r="DB8" s="263" t="s">
        <v>35</v>
      </c>
      <c r="DC8" s="263" t="s">
        <v>148</v>
      </c>
      <c r="DD8" s="263" t="s">
        <v>149</v>
      </c>
      <c r="DE8" s="264"/>
      <c r="DF8" s="296"/>
      <c r="DG8" s="264"/>
      <c r="DH8" s="264"/>
      <c r="DI8" s="265"/>
      <c r="DJ8" s="263" t="s">
        <v>35</v>
      </c>
      <c r="DK8" s="263" t="s">
        <v>178</v>
      </c>
      <c r="DL8" s="263" t="s">
        <v>225</v>
      </c>
      <c r="DM8" s="263" t="s">
        <v>226</v>
      </c>
      <c r="DN8" s="263" t="s">
        <v>381</v>
      </c>
      <c r="DO8" s="263" t="s">
        <v>227</v>
      </c>
      <c r="DP8" s="263" t="s">
        <v>179</v>
      </c>
      <c r="DQ8" s="265"/>
      <c r="DR8" s="265"/>
      <c r="DS8" s="263" t="s">
        <v>10</v>
      </c>
      <c r="DT8" s="263" t="s">
        <v>369</v>
      </c>
      <c r="DU8" s="265" t="s">
        <v>232</v>
      </c>
      <c r="DV8" s="265"/>
      <c r="DW8" s="263" t="s">
        <v>168</v>
      </c>
      <c r="DX8" s="263" t="s">
        <v>147</v>
      </c>
      <c r="DY8" s="267" t="s">
        <v>231</v>
      </c>
      <c r="DZ8" s="268"/>
      <c r="EA8" s="269"/>
      <c r="EB8" s="263" t="s">
        <v>169</v>
      </c>
      <c r="EC8" s="263" t="s">
        <v>89</v>
      </c>
      <c r="ED8" s="265" t="s">
        <v>232</v>
      </c>
      <c r="EE8" s="265"/>
      <c r="EF8" s="263" t="s">
        <v>147</v>
      </c>
      <c r="EG8" s="263" t="s">
        <v>155</v>
      </c>
      <c r="EH8" s="264"/>
      <c r="EI8" s="264"/>
      <c r="EJ8" s="264"/>
      <c r="EK8" s="264" t="s">
        <v>90</v>
      </c>
      <c r="EL8" s="264" t="s">
        <v>91</v>
      </c>
      <c r="EM8" s="264"/>
      <c r="EN8" s="264"/>
      <c r="EO8" s="264"/>
      <c r="EP8" s="264"/>
      <c r="EQ8" s="263" t="s">
        <v>92</v>
      </c>
      <c r="ER8" s="263" t="s">
        <v>166</v>
      </c>
      <c r="ES8" s="263" t="s">
        <v>382</v>
      </c>
      <c r="ET8" s="263" t="s">
        <v>258</v>
      </c>
      <c r="EU8" s="263" t="s">
        <v>93</v>
      </c>
      <c r="EV8" s="263" t="s">
        <v>205</v>
      </c>
      <c r="EW8" s="264"/>
      <c r="EX8" s="263" t="s">
        <v>229</v>
      </c>
      <c r="EY8" s="263" t="s">
        <v>235</v>
      </c>
      <c r="EZ8" s="263" t="s">
        <v>206</v>
      </c>
      <c r="FA8" s="263" t="s">
        <v>365</v>
      </c>
      <c r="FB8" s="263" t="s">
        <v>156</v>
      </c>
      <c r="FC8" s="263" t="s">
        <v>413</v>
      </c>
      <c r="FD8" s="263" t="s">
        <v>389</v>
      </c>
      <c r="FE8" s="263" t="s">
        <v>390</v>
      </c>
      <c r="FF8" s="263" t="s">
        <v>408</v>
      </c>
      <c r="FG8" s="263" t="s">
        <v>261</v>
      </c>
      <c r="FH8" s="263" t="s">
        <v>237</v>
      </c>
      <c r="FI8" s="263" t="s">
        <v>236</v>
      </c>
      <c r="FJ8" s="264"/>
      <c r="FK8" s="264"/>
      <c r="FL8" s="264"/>
      <c r="FM8" s="264"/>
      <c r="FN8" s="264" t="s">
        <v>94</v>
      </c>
      <c r="FO8" s="264"/>
      <c r="FP8" s="264"/>
      <c r="FQ8" s="263" t="s">
        <v>35</v>
      </c>
      <c r="FR8" s="263" t="s">
        <v>148</v>
      </c>
      <c r="FS8" s="263" t="s">
        <v>149</v>
      </c>
      <c r="FT8" s="263" t="s">
        <v>189</v>
      </c>
      <c r="FU8" s="263" t="s">
        <v>198</v>
      </c>
      <c r="FV8" s="263" t="s">
        <v>33</v>
      </c>
      <c r="FW8" s="263" t="s">
        <v>167</v>
      </c>
      <c r="FX8" s="263" t="s">
        <v>238</v>
      </c>
      <c r="FY8" s="263" t="s">
        <v>240</v>
      </c>
      <c r="FZ8" s="263" t="s">
        <v>241</v>
      </c>
      <c r="GA8" s="263" t="s">
        <v>242</v>
      </c>
      <c r="GB8" s="217" t="s">
        <v>238</v>
      </c>
      <c r="GC8" s="217" t="s">
        <v>239</v>
      </c>
      <c r="GD8" s="218" t="s">
        <v>240</v>
      </c>
      <c r="GE8" s="265" t="s">
        <v>241</v>
      </c>
      <c r="GF8" s="265"/>
      <c r="GG8" s="264" t="s">
        <v>242</v>
      </c>
      <c r="GH8" s="264" t="s">
        <v>243</v>
      </c>
      <c r="GI8" s="217" t="s">
        <v>244</v>
      </c>
      <c r="GJ8" s="279" t="s">
        <v>246</v>
      </c>
      <c r="GK8" s="279"/>
      <c r="GL8" s="279"/>
      <c r="GM8" s="279" t="s">
        <v>238</v>
      </c>
      <c r="GN8" s="267" t="s">
        <v>238</v>
      </c>
      <c r="GO8" s="269"/>
      <c r="GP8" s="279" t="s">
        <v>245</v>
      </c>
      <c r="GQ8" s="267" t="s">
        <v>239</v>
      </c>
      <c r="GR8" s="269"/>
      <c r="GS8" s="267" t="s">
        <v>240</v>
      </c>
      <c r="GT8" s="268"/>
      <c r="GU8" s="269"/>
      <c r="GV8" s="279" t="s">
        <v>241</v>
      </c>
      <c r="GW8" s="276" t="s">
        <v>242</v>
      </c>
      <c r="GX8" s="278"/>
      <c r="GY8" s="279" t="s">
        <v>248</v>
      </c>
      <c r="GZ8" s="279"/>
      <c r="HA8" s="265" t="s">
        <v>257</v>
      </c>
      <c r="HB8" s="217" t="s">
        <v>374</v>
      </c>
      <c r="HC8" s="294" t="s">
        <v>251</v>
      </c>
      <c r="HD8" s="267" t="s">
        <v>252</v>
      </c>
      <c r="HE8" s="269"/>
      <c r="HF8" s="217" t="s">
        <v>378</v>
      </c>
      <c r="HG8" s="217" t="s">
        <v>253</v>
      </c>
      <c r="HH8" s="263" t="s">
        <v>35</v>
      </c>
      <c r="HI8" s="263" t="s">
        <v>148</v>
      </c>
      <c r="HJ8" s="263" t="s">
        <v>149</v>
      </c>
      <c r="HK8" s="264"/>
      <c r="HL8" s="296"/>
      <c r="HM8" s="291"/>
      <c r="HN8" s="264"/>
      <c r="HO8" s="264"/>
      <c r="HP8" s="264"/>
      <c r="HQ8" s="281"/>
      <c r="HR8" s="264"/>
      <c r="HS8" s="264"/>
    </row>
    <row r="9" spans="1:227" s="216" customFormat="1" ht="39.75" customHeight="1">
      <c r="A9" s="264"/>
      <c r="B9" s="264"/>
      <c r="C9" s="265"/>
      <c r="D9" s="266"/>
      <c r="E9" s="266"/>
      <c r="F9" s="266"/>
      <c r="G9" s="266"/>
      <c r="H9" s="266"/>
      <c r="I9" s="266"/>
      <c r="J9" s="266"/>
      <c r="K9" s="265"/>
      <c r="L9" s="265"/>
      <c r="M9" s="264"/>
      <c r="N9" s="264"/>
      <c r="O9" s="218" t="s">
        <v>190</v>
      </c>
      <c r="P9" s="218" t="s">
        <v>191</v>
      </c>
      <c r="Q9" s="264"/>
      <c r="R9" s="264"/>
      <c r="S9" s="219" t="s">
        <v>196</v>
      </c>
      <c r="T9" s="219" t="s">
        <v>228</v>
      </c>
      <c r="U9" s="219" t="s">
        <v>221</v>
      </c>
      <c r="V9" s="264"/>
      <c r="W9" s="264"/>
      <c r="X9" s="218" t="s">
        <v>190</v>
      </c>
      <c r="Y9" s="218" t="s">
        <v>191</v>
      </c>
      <c r="Z9" s="264"/>
      <c r="AA9" s="264"/>
      <c r="AB9" s="264"/>
      <c r="AC9" s="264"/>
      <c r="AD9" s="266"/>
      <c r="AE9" s="264"/>
      <c r="AF9" s="264" t="s">
        <v>95</v>
      </c>
      <c r="AG9" s="264"/>
      <c r="AH9" s="264"/>
      <c r="AI9" s="264"/>
      <c r="AJ9" s="264"/>
      <c r="AK9" s="264"/>
      <c r="AL9" s="264"/>
      <c r="AM9" s="264"/>
      <c r="AN9" s="264"/>
      <c r="AO9" s="264"/>
      <c r="AP9" s="264"/>
      <c r="AQ9" s="266"/>
      <c r="AR9" s="264"/>
      <c r="AS9" s="264"/>
      <c r="AT9" s="264"/>
      <c r="AU9" s="264"/>
      <c r="AV9" s="264"/>
      <c r="AW9" s="264"/>
      <c r="AX9" s="264"/>
      <c r="AY9" s="266"/>
      <c r="AZ9" s="266"/>
      <c r="BA9" s="264"/>
      <c r="BB9" s="264"/>
      <c r="BC9" s="264"/>
      <c r="BD9" s="264"/>
      <c r="BE9" s="264"/>
      <c r="BF9" s="264"/>
      <c r="BG9" s="264"/>
      <c r="BH9" s="264" t="s">
        <v>96</v>
      </c>
      <c r="BI9" s="266"/>
      <c r="BJ9" s="264"/>
      <c r="BK9" s="264"/>
      <c r="BL9" s="264"/>
      <c r="BM9" s="264"/>
      <c r="BN9" s="266"/>
      <c r="BO9" s="266"/>
      <c r="BP9" s="266"/>
      <c r="BQ9" s="264"/>
      <c r="BR9" s="266"/>
      <c r="BS9" s="266"/>
      <c r="BT9" s="266"/>
      <c r="BU9" s="266"/>
      <c r="BV9" s="217" t="s">
        <v>372</v>
      </c>
      <c r="BW9" s="217" t="s">
        <v>371</v>
      </c>
      <c r="BX9" s="218" t="s">
        <v>370</v>
      </c>
      <c r="BY9" s="218" t="s">
        <v>371</v>
      </c>
      <c r="BZ9" s="218" t="s">
        <v>373</v>
      </c>
      <c r="CA9" s="266"/>
      <c r="CB9" s="266"/>
      <c r="CC9" s="217" t="s">
        <v>371</v>
      </c>
      <c r="CD9" s="217" t="s">
        <v>370</v>
      </c>
      <c r="CE9" s="217" t="s">
        <v>371</v>
      </c>
      <c r="CF9" s="217" t="s">
        <v>373</v>
      </c>
      <c r="CG9" s="279"/>
      <c r="CH9" s="217" t="s">
        <v>370</v>
      </c>
      <c r="CI9" s="217" t="s">
        <v>371</v>
      </c>
      <c r="CJ9" s="279"/>
      <c r="CK9" s="217" t="s">
        <v>370</v>
      </c>
      <c r="CL9" s="217" t="s">
        <v>371</v>
      </c>
      <c r="CM9" s="217" t="s">
        <v>370</v>
      </c>
      <c r="CN9" s="217" t="s">
        <v>371</v>
      </c>
      <c r="CO9" s="217" t="s">
        <v>373</v>
      </c>
      <c r="CP9" s="279"/>
      <c r="CQ9" s="218" t="s">
        <v>370</v>
      </c>
      <c r="CR9" s="218" t="s">
        <v>371</v>
      </c>
      <c r="CS9" s="217" t="s">
        <v>370</v>
      </c>
      <c r="CT9" s="217" t="s">
        <v>371</v>
      </c>
      <c r="CU9" s="265"/>
      <c r="CV9" s="217" t="s">
        <v>375</v>
      </c>
      <c r="CW9" s="295"/>
      <c r="CX9" s="217" t="s">
        <v>376</v>
      </c>
      <c r="CY9" s="217" t="s">
        <v>377</v>
      </c>
      <c r="CZ9" s="217" t="s">
        <v>379</v>
      </c>
      <c r="DA9" s="217" t="s">
        <v>375</v>
      </c>
      <c r="DB9" s="264"/>
      <c r="DC9" s="264"/>
      <c r="DD9" s="264"/>
      <c r="DE9" s="264"/>
      <c r="DF9" s="219" t="s">
        <v>192</v>
      </c>
      <c r="DG9" s="264"/>
      <c r="DH9" s="264"/>
      <c r="DI9" s="265"/>
      <c r="DJ9" s="266"/>
      <c r="DK9" s="266"/>
      <c r="DL9" s="266"/>
      <c r="DM9" s="266"/>
      <c r="DN9" s="266"/>
      <c r="DO9" s="266"/>
      <c r="DP9" s="266"/>
      <c r="DQ9" s="265"/>
      <c r="DR9" s="265"/>
      <c r="DS9" s="264"/>
      <c r="DT9" s="264"/>
      <c r="DU9" s="218" t="s">
        <v>190</v>
      </c>
      <c r="DV9" s="218" t="s">
        <v>191</v>
      </c>
      <c r="DW9" s="264"/>
      <c r="DX9" s="264"/>
      <c r="DY9" s="219" t="s">
        <v>196</v>
      </c>
      <c r="DZ9" s="219" t="s">
        <v>228</v>
      </c>
      <c r="EA9" s="219" t="s">
        <v>221</v>
      </c>
      <c r="EB9" s="264"/>
      <c r="EC9" s="264"/>
      <c r="ED9" s="218" t="s">
        <v>190</v>
      </c>
      <c r="EE9" s="218" t="s">
        <v>191</v>
      </c>
      <c r="EF9" s="264"/>
      <c r="EG9" s="264"/>
      <c r="EH9" s="264"/>
      <c r="EI9" s="264"/>
      <c r="EJ9" s="264"/>
      <c r="EK9" s="264"/>
      <c r="EL9" s="264" t="s">
        <v>95</v>
      </c>
      <c r="EM9" s="264"/>
      <c r="EN9" s="264"/>
      <c r="EO9" s="264"/>
      <c r="EP9" s="264"/>
      <c r="EQ9" s="264"/>
      <c r="ER9" s="264"/>
      <c r="ES9" s="264"/>
      <c r="ET9" s="264"/>
      <c r="EU9" s="264"/>
      <c r="EV9" s="264"/>
      <c r="EW9" s="266"/>
      <c r="EX9" s="264"/>
      <c r="EY9" s="264"/>
      <c r="EZ9" s="264"/>
      <c r="FA9" s="264"/>
      <c r="FB9" s="264"/>
      <c r="FC9" s="264"/>
      <c r="FD9" s="264"/>
      <c r="FE9" s="266"/>
      <c r="FF9" s="266"/>
      <c r="FG9" s="264"/>
      <c r="FH9" s="264"/>
      <c r="FI9" s="264"/>
      <c r="FJ9" s="264"/>
      <c r="FK9" s="264"/>
      <c r="FL9" s="264"/>
      <c r="FM9" s="264"/>
      <c r="FN9" s="264" t="s">
        <v>96</v>
      </c>
      <c r="FO9" s="266"/>
      <c r="FP9" s="264"/>
      <c r="FQ9" s="264"/>
      <c r="FR9" s="264"/>
      <c r="FS9" s="264"/>
      <c r="FT9" s="266"/>
      <c r="FU9" s="266"/>
      <c r="FV9" s="266"/>
      <c r="FW9" s="264"/>
      <c r="FX9" s="266"/>
      <c r="FY9" s="266"/>
      <c r="FZ9" s="266"/>
      <c r="GA9" s="266"/>
      <c r="GB9" s="217" t="s">
        <v>372</v>
      </c>
      <c r="GC9" s="217" t="s">
        <v>371</v>
      </c>
      <c r="GD9" s="218" t="s">
        <v>370</v>
      </c>
      <c r="GE9" s="218" t="s">
        <v>371</v>
      </c>
      <c r="GF9" s="218" t="s">
        <v>373</v>
      </c>
      <c r="GG9" s="266"/>
      <c r="GH9" s="266"/>
      <c r="GI9" s="217" t="s">
        <v>371</v>
      </c>
      <c r="GJ9" s="217" t="s">
        <v>370</v>
      </c>
      <c r="GK9" s="217" t="s">
        <v>371</v>
      </c>
      <c r="GL9" s="217" t="s">
        <v>373</v>
      </c>
      <c r="GM9" s="279"/>
      <c r="GN9" s="217" t="s">
        <v>370</v>
      </c>
      <c r="GO9" s="217" t="s">
        <v>371</v>
      </c>
      <c r="GP9" s="279"/>
      <c r="GQ9" s="217" t="s">
        <v>370</v>
      </c>
      <c r="GR9" s="217" t="s">
        <v>371</v>
      </c>
      <c r="GS9" s="217" t="s">
        <v>370</v>
      </c>
      <c r="GT9" s="217" t="s">
        <v>371</v>
      </c>
      <c r="GU9" s="217" t="s">
        <v>373</v>
      </c>
      <c r="GV9" s="279"/>
      <c r="GW9" s="218" t="s">
        <v>370</v>
      </c>
      <c r="GX9" s="218" t="s">
        <v>371</v>
      </c>
      <c r="GY9" s="217" t="s">
        <v>370</v>
      </c>
      <c r="GZ9" s="217" t="s">
        <v>371</v>
      </c>
      <c r="HA9" s="265"/>
      <c r="HB9" s="217" t="s">
        <v>375</v>
      </c>
      <c r="HC9" s="295"/>
      <c r="HD9" s="217" t="s">
        <v>376</v>
      </c>
      <c r="HE9" s="217" t="s">
        <v>377</v>
      </c>
      <c r="HF9" s="217" t="s">
        <v>379</v>
      </c>
      <c r="HG9" s="217" t="s">
        <v>375</v>
      </c>
      <c r="HH9" s="264"/>
      <c r="HI9" s="264"/>
      <c r="HJ9" s="264"/>
      <c r="HK9" s="264"/>
      <c r="HL9" s="219" t="s">
        <v>192</v>
      </c>
      <c r="HM9" s="291"/>
      <c r="HN9" s="266"/>
      <c r="HO9" s="266"/>
      <c r="HP9" s="266"/>
      <c r="HQ9" s="282"/>
      <c r="HR9" s="266"/>
      <c r="HS9" s="266"/>
    </row>
    <row r="10" spans="1:227" s="221" customFormat="1" ht="20.25" customHeight="1">
      <c r="A10" s="220" t="s">
        <v>2</v>
      </c>
      <c r="B10" s="220" t="s">
        <v>97</v>
      </c>
      <c r="C10" s="220">
        <v>1</v>
      </c>
      <c r="D10" s="220">
        <v>2</v>
      </c>
      <c r="E10" s="220">
        <v>3</v>
      </c>
      <c r="F10" s="220">
        <v>4</v>
      </c>
      <c r="G10" s="220">
        <v>5</v>
      </c>
      <c r="H10" s="220">
        <v>6</v>
      </c>
      <c r="I10" s="220">
        <v>7</v>
      </c>
      <c r="J10" s="220">
        <v>4</v>
      </c>
      <c r="K10" s="220">
        <v>9</v>
      </c>
      <c r="L10" s="220">
        <v>10</v>
      </c>
      <c r="M10" s="220">
        <v>11</v>
      </c>
      <c r="N10" s="220">
        <v>12</v>
      </c>
      <c r="O10" s="220">
        <v>13</v>
      </c>
      <c r="P10" s="220">
        <v>14</v>
      </c>
      <c r="Q10" s="220">
        <v>15</v>
      </c>
      <c r="R10" s="220">
        <v>16</v>
      </c>
      <c r="S10" s="220">
        <v>17</v>
      </c>
      <c r="T10" s="220">
        <v>18</v>
      </c>
      <c r="U10" s="220">
        <v>19</v>
      </c>
      <c r="V10" s="220">
        <v>20</v>
      </c>
      <c r="W10" s="220">
        <v>21</v>
      </c>
      <c r="X10" s="220">
        <v>22</v>
      </c>
      <c r="Y10" s="220">
        <v>23</v>
      </c>
      <c r="Z10" s="220">
        <v>24</v>
      </c>
      <c r="AA10" s="220">
        <v>25</v>
      </c>
      <c r="AB10" s="220">
        <v>26</v>
      </c>
      <c r="AC10" s="220">
        <v>27</v>
      </c>
      <c r="AD10" s="220">
        <v>28</v>
      </c>
      <c r="AE10" s="220">
        <v>29</v>
      </c>
      <c r="AF10" s="220">
        <v>30</v>
      </c>
      <c r="AG10" s="220">
        <v>31</v>
      </c>
      <c r="AH10" s="220">
        <v>32</v>
      </c>
      <c r="AI10" s="220">
        <v>33</v>
      </c>
      <c r="AJ10" s="220">
        <v>34</v>
      </c>
      <c r="AK10" s="220">
        <v>35</v>
      </c>
      <c r="AL10" s="220">
        <v>36</v>
      </c>
      <c r="AM10" s="220">
        <v>37</v>
      </c>
      <c r="AN10" s="220">
        <v>38</v>
      </c>
      <c r="AO10" s="220">
        <v>39</v>
      </c>
      <c r="AP10" s="220">
        <v>40</v>
      </c>
      <c r="AQ10" s="220">
        <v>41</v>
      </c>
      <c r="AR10" s="220">
        <v>42</v>
      </c>
      <c r="AS10" s="220">
        <v>43</v>
      </c>
      <c r="AT10" s="220">
        <v>44</v>
      </c>
      <c r="AU10" s="220">
        <v>45</v>
      </c>
      <c r="AV10" s="220">
        <v>46</v>
      </c>
      <c r="AW10" s="220">
        <v>47</v>
      </c>
      <c r="AX10" s="220">
        <v>48</v>
      </c>
      <c r="AY10" s="220">
        <v>49</v>
      </c>
      <c r="AZ10" s="220">
        <v>50</v>
      </c>
      <c r="BA10" s="220">
        <v>51</v>
      </c>
      <c r="BB10" s="220">
        <v>52</v>
      </c>
      <c r="BC10" s="220">
        <v>53</v>
      </c>
      <c r="BD10" s="220">
        <v>54</v>
      </c>
      <c r="BE10" s="220">
        <v>55</v>
      </c>
      <c r="BF10" s="220">
        <v>56</v>
      </c>
      <c r="BG10" s="220">
        <v>57</v>
      </c>
      <c r="BH10" s="220">
        <v>58</v>
      </c>
      <c r="BI10" s="220">
        <v>59</v>
      </c>
      <c r="BJ10" s="220">
        <v>60</v>
      </c>
      <c r="BK10" s="220">
        <v>5</v>
      </c>
      <c r="BL10" s="220">
        <v>6</v>
      </c>
      <c r="BM10" s="220">
        <v>7</v>
      </c>
      <c r="BN10" s="220">
        <v>64</v>
      </c>
      <c r="BO10" s="220">
        <v>65</v>
      </c>
      <c r="BP10" s="220">
        <v>66</v>
      </c>
      <c r="BQ10" s="220">
        <v>67</v>
      </c>
      <c r="BR10" s="220">
        <v>68</v>
      </c>
      <c r="BS10" s="220">
        <v>69</v>
      </c>
      <c r="BT10" s="220">
        <v>70</v>
      </c>
      <c r="BU10" s="220">
        <v>71</v>
      </c>
      <c r="BV10" s="220">
        <v>72</v>
      </c>
      <c r="BW10" s="220">
        <v>73</v>
      </c>
      <c r="BX10" s="220">
        <v>74</v>
      </c>
      <c r="BY10" s="220">
        <v>75</v>
      </c>
      <c r="BZ10" s="220">
        <v>76</v>
      </c>
      <c r="CA10" s="220">
        <v>77</v>
      </c>
      <c r="CB10" s="220">
        <v>78</v>
      </c>
      <c r="CC10" s="220">
        <v>79</v>
      </c>
      <c r="CD10" s="220">
        <v>80</v>
      </c>
      <c r="CE10" s="220">
        <v>81</v>
      </c>
      <c r="CF10" s="220">
        <v>82</v>
      </c>
      <c r="CG10" s="220">
        <v>83</v>
      </c>
      <c r="CH10" s="220">
        <v>84</v>
      </c>
      <c r="CI10" s="220">
        <v>85</v>
      </c>
      <c r="CJ10" s="220">
        <v>86</v>
      </c>
      <c r="CK10" s="220">
        <v>87</v>
      </c>
      <c r="CL10" s="220">
        <v>88</v>
      </c>
      <c r="CM10" s="220">
        <v>89</v>
      </c>
      <c r="CN10" s="220">
        <v>90</v>
      </c>
      <c r="CO10" s="220">
        <v>91</v>
      </c>
      <c r="CP10" s="220">
        <v>92</v>
      </c>
      <c r="CQ10" s="220">
        <v>93</v>
      </c>
      <c r="CR10" s="220">
        <v>94</v>
      </c>
      <c r="CS10" s="220">
        <v>95</v>
      </c>
      <c r="CT10" s="220">
        <v>96</v>
      </c>
      <c r="CU10" s="220">
        <v>97</v>
      </c>
      <c r="CV10" s="220">
        <v>98</v>
      </c>
      <c r="CW10" s="220">
        <v>99</v>
      </c>
      <c r="CX10" s="220">
        <v>100</v>
      </c>
      <c r="CY10" s="220">
        <v>101</v>
      </c>
      <c r="CZ10" s="220">
        <v>102</v>
      </c>
      <c r="DA10" s="220">
        <v>103</v>
      </c>
      <c r="DB10" s="220">
        <v>8</v>
      </c>
      <c r="DC10" s="220">
        <v>9</v>
      </c>
      <c r="DD10" s="220">
        <v>10</v>
      </c>
      <c r="DE10" s="220">
        <v>107</v>
      </c>
      <c r="DF10" s="220">
        <v>108</v>
      </c>
      <c r="DG10" s="220">
        <v>109</v>
      </c>
      <c r="DH10" s="220"/>
      <c r="DI10" s="220">
        <v>11</v>
      </c>
      <c r="DJ10" s="220">
        <v>12</v>
      </c>
      <c r="DK10" s="220">
        <v>13</v>
      </c>
      <c r="DL10" s="220">
        <v>4</v>
      </c>
      <c r="DM10" s="220">
        <v>5</v>
      </c>
      <c r="DN10" s="220">
        <v>6</v>
      </c>
      <c r="DO10" s="220">
        <v>7</v>
      </c>
      <c r="DP10" s="220">
        <v>14</v>
      </c>
      <c r="DQ10" s="220">
        <v>9</v>
      </c>
      <c r="DR10" s="220">
        <v>10</v>
      </c>
      <c r="DS10" s="220">
        <v>11</v>
      </c>
      <c r="DT10" s="220">
        <v>12</v>
      </c>
      <c r="DU10" s="220">
        <v>13</v>
      </c>
      <c r="DV10" s="220">
        <v>14</v>
      </c>
      <c r="DW10" s="220">
        <v>15</v>
      </c>
      <c r="DX10" s="220">
        <v>16</v>
      </c>
      <c r="DY10" s="220">
        <v>17</v>
      </c>
      <c r="DZ10" s="220">
        <v>18</v>
      </c>
      <c r="EA10" s="220">
        <v>19</v>
      </c>
      <c r="EB10" s="220">
        <v>20</v>
      </c>
      <c r="EC10" s="220">
        <v>21</v>
      </c>
      <c r="ED10" s="220">
        <v>22</v>
      </c>
      <c r="EE10" s="220">
        <v>23</v>
      </c>
      <c r="EF10" s="220">
        <v>24</v>
      </c>
      <c r="EG10" s="220">
        <v>25</v>
      </c>
      <c r="EH10" s="220">
        <v>26</v>
      </c>
      <c r="EI10" s="220">
        <v>27</v>
      </c>
      <c r="EJ10" s="220">
        <v>28</v>
      </c>
      <c r="EK10" s="220">
        <v>29</v>
      </c>
      <c r="EL10" s="220">
        <v>30</v>
      </c>
      <c r="EM10" s="220">
        <v>31</v>
      </c>
      <c r="EN10" s="220">
        <v>32</v>
      </c>
      <c r="EO10" s="220">
        <v>33</v>
      </c>
      <c r="EP10" s="220">
        <v>34</v>
      </c>
      <c r="EQ10" s="220">
        <v>35</v>
      </c>
      <c r="ER10" s="220">
        <v>36</v>
      </c>
      <c r="ES10" s="220">
        <v>37</v>
      </c>
      <c r="ET10" s="220">
        <v>38</v>
      </c>
      <c r="EU10" s="220">
        <v>39</v>
      </c>
      <c r="EV10" s="220">
        <v>40</v>
      </c>
      <c r="EW10" s="220">
        <v>41</v>
      </c>
      <c r="EX10" s="220">
        <v>42</v>
      </c>
      <c r="EY10" s="220">
        <v>43</v>
      </c>
      <c r="EZ10" s="220">
        <v>44</v>
      </c>
      <c r="FA10" s="220">
        <v>45</v>
      </c>
      <c r="FB10" s="220">
        <v>46</v>
      </c>
      <c r="FC10" s="220">
        <v>47</v>
      </c>
      <c r="FD10" s="220">
        <v>48</v>
      </c>
      <c r="FE10" s="220">
        <v>49</v>
      </c>
      <c r="FF10" s="220">
        <v>50</v>
      </c>
      <c r="FG10" s="220">
        <v>51</v>
      </c>
      <c r="FH10" s="220">
        <v>52</v>
      </c>
      <c r="FI10" s="220">
        <v>53</v>
      </c>
      <c r="FJ10" s="220">
        <v>54</v>
      </c>
      <c r="FK10" s="220">
        <v>55</v>
      </c>
      <c r="FL10" s="220">
        <v>56</v>
      </c>
      <c r="FM10" s="220">
        <v>57</v>
      </c>
      <c r="FN10" s="220">
        <v>58</v>
      </c>
      <c r="FO10" s="220">
        <v>59</v>
      </c>
      <c r="FP10" s="220">
        <v>60</v>
      </c>
      <c r="FQ10" s="220">
        <v>15</v>
      </c>
      <c r="FR10" s="220">
        <v>16</v>
      </c>
      <c r="FS10" s="220">
        <v>17</v>
      </c>
      <c r="FT10" s="220">
        <v>64</v>
      </c>
      <c r="FU10" s="220">
        <v>65</v>
      </c>
      <c r="FV10" s="220">
        <v>66</v>
      </c>
      <c r="FW10" s="220">
        <v>67</v>
      </c>
      <c r="FX10" s="220">
        <v>68</v>
      </c>
      <c r="FY10" s="220">
        <v>69</v>
      </c>
      <c r="FZ10" s="220">
        <v>70</v>
      </c>
      <c r="GA10" s="220">
        <v>71</v>
      </c>
      <c r="GB10" s="220">
        <v>72</v>
      </c>
      <c r="GC10" s="220">
        <v>73</v>
      </c>
      <c r="GD10" s="220">
        <v>74</v>
      </c>
      <c r="GE10" s="220">
        <v>75</v>
      </c>
      <c r="GF10" s="220">
        <v>76</v>
      </c>
      <c r="GG10" s="220">
        <v>77</v>
      </c>
      <c r="GH10" s="220">
        <v>78</v>
      </c>
      <c r="GI10" s="220">
        <v>79</v>
      </c>
      <c r="GJ10" s="220">
        <v>80</v>
      </c>
      <c r="GK10" s="220">
        <v>81</v>
      </c>
      <c r="GL10" s="220">
        <v>82</v>
      </c>
      <c r="GM10" s="220">
        <v>83</v>
      </c>
      <c r="GN10" s="220">
        <v>84</v>
      </c>
      <c r="GO10" s="220">
        <v>85</v>
      </c>
      <c r="GP10" s="220">
        <v>86</v>
      </c>
      <c r="GQ10" s="220">
        <v>87</v>
      </c>
      <c r="GR10" s="220">
        <v>88</v>
      </c>
      <c r="GS10" s="220">
        <v>89</v>
      </c>
      <c r="GT10" s="220">
        <v>90</v>
      </c>
      <c r="GU10" s="220">
        <v>91</v>
      </c>
      <c r="GV10" s="220">
        <v>92</v>
      </c>
      <c r="GW10" s="220">
        <v>93</v>
      </c>
      <c r="GX10" s="220">
        <v>94</v>
      </c>
      <c r="GY10" s="220">
        <v>95</v>
      </c>
      <c r="GZ10" s="220">
        <v>96</v>
      </c>
      <c r="HA10" s="220">
        <v>97</v>
      </c>
      <c r="HB10" s="220">
        <v>98</v>
      </c>
      <c r="HC10" s="220">
        <v>99</v>
      </c>
      <c r="HD10" s="220">
        <v>100</v>
      </c>
      <c r="HE10" s="220">
        <v>101</v>
      </c>
      <c r="HF10" s="220">
        <v>102</v>
      </c>
      <c r="HG10" s="220">
        <v>103</v>
      </c>
      <c r="HH10" s="220">
        <v>18</v>
      </c>
      <c r="HI10" s="220">
        <v>19</v>
      </c>
      <c r="HJ10" s="220">
        <v>20</v>
      </c>
      <c r="HK10" s="220">
        <v>107</v>
      </c>
      <c r="HL10" s="220">
        <v>108</v>
      </c>
      <c r="HM10" s="220">
        <v>109</v>
      </c>
      <c r="HN10" s="220">
        <v>21</v>
      </c>
      <c r="HO10" s="220">
        <v>22</v>
      </c>
      <c r="HP10" s="220">
        <v>23</v>
      </c>
      <c r="HQ10" s="220">
        <v>24</v>
      </c>
      <c r="HR10" s="220">
        <v>25</v>
      </c>
      <c r="HS10" s="220">
        <v>26</v>
      </c>
    </row>
    <row r="11" spans="1:227" s="224" customFormat="1" ht="25.5" customHeight="1">
      <c r="A11" s="217"/>
      <c r="B11" s="222" t="s">
        <v>12</v>
      </c>
      <c r="C11" s="223">
        <f>+C12+C13</f>
        <v>1000724000000</v>
      </c>
      <c r="D11" s="223">
        <f>+D12+D13</f>
        <v>901992000000</v>
      </c>
      <c r="E11" s="223">
        <f t="shared" ref="E11:BP11" si="0">+E12+E13</f>
        <v>44992000000</v>
      </c>
      <c r="F11" s="223">
        <f t="shared" si="0"/>
        <v>36779795000</v>
      </c>
      <c r="G11" s="223">
        <f t="shared" si="0"/>
        <v>31513795000</v>
      </c>
      <c r="H11" s="223">
        <f t="shared" si="0"/>
        <v>12253795000</v>
      </c>
      <c r="I11" s="223">
        <f t="shared" si="0"/>
        <v>13459795000</v>
      </c>
      <c r="J11" s="223">
        <f t="shared" si="0"/>
        <v>857000000000</v>
      </c>
      <c r="K11" s="223">
        <f t="shared" si="0"/>
        <v>0</v>
      </c>
      <c r="L11" s="223">
        <f t="shared" si="0"/>
        <v>0</v>
      </c>
      <c r="M11" s="223">
        <f t="shared" si="0"/>
        <v>0</v>
      </c>
      <c r="N11" s="223">
        <f t="shared" si="0"/>
        <v>0</v>
      </c>
      <c r="O11" s="223">
        <f t="shared" si="0"/>
        <v>0</v>
      </c>
      <c r="P11" s="223">
        <f t="shared" si="0"/>
        <v>0</v>
      </c>
      <c r="Q11" s="223">
        <f t="shared" si="0"/>
        <v>0</v>
      </c>
      <c r="R11" s="223">
        <f t="shared" si="0"/>
        <v>0</v>
      </c>
      <c r="S11" s="223">
        <f t="shared" si="0"/>
        <v>0</v>
      </c>
      <c r="T11" s="223">
        <f t="shared" si="0"/>
        <v>0</v>
      </c>
      <c r="U11" s="223">
        <f t="shared" si="0"/>
        <v>0</v>
      </c>
      <c r="V11" s="223">
        <f t="shared" si="0"/>
        <v>0</v>
      </c>
      <c r="W11" s="223">
        <f t="shared" si="0"/>
        <v>0</v>
      </c>
      <c r="X11" s="223">
        <f t="shared" si="0"/>
        <v>0</v>
      </c>
      <c r="Y11" s="223">
        <f t="shared" si="0"/>
        <v>0</v>
      </c>
      <c r="Z11" s="223">
        <f t="shared" si="0"/>
        <v>0</v>
      </c>
      <c r="AA11" s="223">
        <f t="shared" si="0"/>
        <v>0</v>
      </c>
      <c r="AB11" s="223">
        <f t="shared" si="0"/>
        <v>0</v>
      </c>
      <c r="AC11" s="223">
        <f t="shared" si="0"/>
        <v>0</v>
      </c>
      <c r="AD11" s="223">
        <f t="shared" si="0"/>
        <v>0</v>
      </c>
      <c r="AE11" s="223">
        <f t="shared" si="0"/>
        <v>0</v>
      </c>
      <c r="AF11" s="223">
        <f t="shared" si="0"/>
        <v>0</v>
      </c>
      <c r="AG11" s="223">
        <f t="shared" si="0"/>
        <v>0</v>
      </c>
      <c r="AH11" s="223">
        <f t="shared" si="0"/>
        <v>0</v>
      </c>
      <c r="AI11" s="223">
        <f t="shared" si="0"/>
        <v>0</v>
      </c>
      <c r="AJ11" s="223">
        <f t="shared" si="0"/>
        <v>0</v>
      </c>
      <c r="AK11" s="223">
        <f t="shared" si="0"/>
        <v>0</v>
      </c>
      <c r="AL11" s="223">
        <f t="shared" si="0"/>
        <v>2266000000</v>
      </c>
      <c r="AM11" s="223">
        <f t="shared" si="0"/>
        <v>0</v>
      </c>
      <c r="AN11" s="223">
        <f t="shared" si="0"/>
        <v>0</v>
      </c>
      <c r="AO11" s="223">
        <f t="shared" si="0"/>
        <v>0</v>
      </c>
      <c r="AP11" s="223">
        <f t="shared" si="0"/>
        <v>813405000</v>
      </c>
      <c r="AQ11" s="223">
        <f t="shared" si="0"/>
        <v>4332146000</v>
      </c>
      <c r="AR11" s="223">
        <f t="shared" si="0"/>
        <v>0</v>
      </c>
      <c r="AS11" s="223">
        <f t="shared" si="0"/>
        <v>0</v>
      </c>
      <c r="AT11" s="223">
        <f t="shared" si="0"/>
        <v>0</v>
      </c>
      <c r="AU11" s="223">
        <f t="shared" si="0"/>
        <v>0</v>
      </c>
      <c r="AV11" s="223">
        <f t="shared" si="0"/>
        <v>0</v>
      </c>
      <c r="AW11" s="223">
        <f t="shared" si="0"/>
        <v>4842244000</v>
      </c>
      <c r="AX11" s="223">
        <f t="shared" si="0"/>
        <v>0</v>
      </c>
      <c r="AY11" s="223">
        <f t="shared" si="0"/>
        <v>0</v>
      </c>
      <c r="AZ11" s="223">
        <f t="shared" si="0"/>
        <v>0</v>
      </c>
      <c r="BA11" s="223">
        <f t="shared" si="0"/>
        <v>11376423000</v>
      </c>
      <c r="BB11" s="223">
        <f t="shared" si="0"/>
        <v>0</v>
      </c>
      <c r="BC11" s="223">
        <f t="shared" si="0"/>
        <v>0</v>
      </c>
      <c r="BD11" s="223">
        <f t="shared" si="0"/>
        <v>0</v>
      </c>
      <c r="BE11" s="223">
        <f t="shared" si="0"/>
        <v>0</v>
      </c>
      <c r="BF11" s="223">
        <f t="shared" si="0"/>
        <v>0</v>
      </c>
      <c r="BG11" s="223">
        <f t="shared" si="0"/>
        <v>0</v>
      </c>
      <c r="BH11" s="223">
        <f t="shared" si="0"/>
        <v>0</v>
      </c>
      <c r="BI11" s="223">
        <f t="shared" si="0"/>
        <v>0</v>
      </c>
      <c r="BJ11" s="223">
        <f t="shared" si="0"/>
        <v>0</v>
      </c>
      <c r="BK11" s="223">
        <f t="shared" si="0"/>
        <v>98066000000</v>
      </c>
      <c r="BL11" s="223">
        <f t="shared" si="0"/>
        <v>97576000000</v>
      </c>
      <c r="BM11" s="223">
        <f t="shared" si="0"/>
        <v>490000000</v>
      </c>
      <c r="BN11" s="223">
        <f t="shared" si="0"/>
        <v>0</v>
      </c>
      <c r="BO11" s="223">
        <f t="shared" si="0"/>
        <v>0</v>
      </c>
      <c r="BP11" s="223">
        <f t="shared" si="0"/>
        <v>0</v>
      </c>
      <c r="BQ11" s="223">
        <f t="shared" ref="BQ11:DD11" si="1">+BQ12+BQ13</f>
        <v>0</v>
      </c>
      <c r="BR11" s="223">
        <f t="shared" si="1"/>
        <v>0</v>
      </c>
      <c r="BS11" s="223">
        <f t="shared" si="1"/>
        <v>0</v>
      </c>
      <c r="BT11" s="223">
        <f t="shared" si="1"/>
        <v>0</v>
      </c>
      <c r="BU11" s="223">
        <f t="shared" si="1"/>
        <v>0</v>
      </c>
      <c r="BV11" s="223">
        <f t="shared" si="1"/>
        <v>0</v>
      </c>
      <c r="BW11" s="223">
        <f t="shared" si="1"/>
        <v>0</v>
      </c>
      <c r="BX11" s="223">
        <f t="shared" si="1"/>
        <v>0</v>
      </c>
      <c r="BY11" s="223">
        <f t="shared" si="1"/>
        <v>0</v>
      </c>
      <c r="BZ11" s="223">
        <f t="shared" si="1"/>
        <v>0</v>
      </c>
      <c r="CA11" s="223">
        <f t="shared" si="1"/>
        <v>0</v>
      </c>
      <c r="CB11" s="223">
        <f t="shared" si="1"/>
        <v>0</v>
      </c>
      <c r="CC11" s="223">
        <f t="shared" si="1"/>
        <v>0</v>
      </c>
      <c r="CD11" s="223">
        <f t="shared" si="1"/>
        <v>0</v>
      </c>
      <c r="CE11" s="223">
        <f t="shared" si="1"/>
        <v>0</v>
      </c>
      <c r="CF11" s="223">
        <f t="shared" si="1"/>
        <v>0</v>
      </c>
      <c r="CG11" s="223">
        <f t="shared" si="1"/>
        <v>0</v>
      </c>
      <c r="CH11" s="223">
        <f t="shared" si="1"/>
        <v>0</v>
      </c>
      <c r="CI11" s="223">
        <f t="shared" si="1"/>
        <v>0</v>
      </c>
      <c r="CJ11" s="223">
        <f t="shared" si="1"/>
        <v>0</v>
      </c>
      <c r="CK11" s="223">
        <f t="shared" si="1"/>
        <v>0</v>
      </c>
      <c r="CL11" s="223">
        <f t="shared" si="1"/>
        <v>0</v>
      </c>
      <c r="CM11" s="223">
        <f t="shared" si="1"/>
        <v>0</v>
      </c>
      <c r="CN11" s="223">
        <f t="shared" si="1"/>
        <v>0</v>
      </c>
      <c r="CO11" s="223">
        <f t="shared" si="1"/>
        <v>0</v>
      </c>
      <c r="CP11" s="223">
        <f t="shared" si="1"/>
        <v>0</v>
      </c>
      <c r="CQ11" s="223">
        <f t="shared" si="1"/>
        <v>0</v>
      </c>
      <c r="CR11" s="223">
        <f t="shared" si="1"/>
        <v>0</v>
      </c>
      <c r="CS11" s="223">
        <f t="shared" si="1"/>
        <v>0</v>
      </c>
      <c r="CT11" s="223">
        <f t="shared" si="1"/>
        <v>0</v>
      </c>
      <c r="CU11" s="223">
        <f t="shared" si="1"/>
        <v>0</v>
      </c>
      <c r="CV11" s="223">
        <f t="shared" si="1"/>
        <v>0</v>
      </c>
      <c r="CW11" s="223">
        <f t="shared" si="1"/>
        <v>0</v>
      </c>
      <c r="CX11" s="223">
        <f t="shared" si="1"/>
        <v>0</v>
      </c>
      <c r="CY11" s="223">
        <f t="shared" si="1"/>
        <v>0</v>
      </c>
      <c r="CZ11" s="223">
        <f t="shared" si="1"/>
        <v>0</v>
      </c>
      <c r="DA11" s="223">
        <f t="shared" si="1"/>
        <v>0</v>
      </c>
      <c r="DB11" s="223">
        <f t="shared" si="1"/>
        <v>666000000</v>
      </c>
      <c r="DC11" s="223">
        <f t="shared" si="1"/>
        <v>0</v>
      </c>
      <c r="DD11" s="223">
        <f t="shared" si="1"/>
        <v>666000000</v>
      </c>
      <c r="DE11" s="223">
        <f t="shared" ref="DE11:EB11" si="2">+DE12+DE13</f>
        <v>0</v>
      </c>
      <c r="DF11" s="223">
        <f t="shared" si="2"/>
        <v>0</v>
      </c>
      <c r="DG11" s="223">
        <f t="shared" si="2"/>
        <v>0</v>
      </c>
      <c r="DH11" s="222" t="s">
        <v>12</v>
      </c>
      <c r="DI11" s="223">
        <f t="shared" si="2"/>
        <v>589988429156</v>
      </c>
      <c r="DJ11" s="223">
        <f t="shared" si="2"/>
        <v>439142209616</v>
      </c>
      <c r="DK11" s="223">
        <f t="shared" si="2"/>
        <v>7082296000</v>
      </c>
      <c r="DL11" s="223">
        <f t="shared" si="2"/>
        <v>0</v>
      </c>
      <c r="DM11" s="223">
        <f t="shared" si="2"/>
        <v>0</v>
      </c>
      <c r="DN11" s="223">
        <f t="shared" si="2"/>
        <v>0</v>
      </c>
      <c r="DO11" s="223">
        <f t="shared" si="2"/>
        <v>0</v>
      </c>
      <c r="DP11" s="223">
        <f t="shared" si="2"/>
        <v>432059913616</v>
      </c>
      <c r="DQ11" s="223">
        <f t="shared" si="2"/>
        <v>4211510000</v>
      </c>
      <c r="DR11" s="223">
        <f t="shared" si="2"/>
        <v>331230000</v>
      </c>
      <c r="DS11" s="223">
        <f t="shared" si="2"/>
        <v>68600000</v>
      </c>
      <c r="DT11" s="223">
        <f t="shared" si="2"/>
        <v>0</v>
      </c>
      <c r="DU11" s="223">
        <f t="shared" si="2"/>
        <v>0</v>
      </c>
      <c r="DV11" s="223">
        <f t="shared" si="2"/>
        <v>0</v>
      </c>
      <c r="DW11" s="223">
        <f t="shared" si="2"/>
        <v>0</v>
      </c>
      <c r="DX11" s="223">
        <f t="shared" si="2"/>
        <v>0</v>
      </c>
      <c r="DY11" s="223">
        <f t="shared" si="2"/>
        <v>0</v>
      </c>
      <c r="DZ11" s="223">
        <f t="shared" si="2"/>
        <v>0</v>
      </c>
      <c r="EA11" s="223">
        <f t="shared" si="2"/>
        <v>0</v>
      </c>
      <c r="EB11" s="223">
        <f t="shared" si="2"/>
        <v>0</v>
      </c>
      <c r="EC11" s="223">
        <f t="shared" ref="EC11:GO11" si="3">+EC12+EC13</f>
        <v>0</v>
      </c>
      <c r="ED11" s="223">
        <f t="shared" si="3"/>
        <v>0</v>
      </c>
      <c r="EE11" s="223">
        <f t="shared" si="3"/>
        <v>0</v>
      </c>
      <c r="EF11" s="223">
        <f t="shared" si="3"/>
        <v>0</v>
      </c>
      <c r="EG11" s="223">
        <f t="shared" si="3"/>
        <v>2290811232</v>
      </c>
      <c r="EH11" s="223">
        <f t="shared" si="3"/>
        <v>46070000</v>
      </c>
      <c r="EI11" s="223">
        <f t="shared" si="3"/>
        <v>0</v>
      </c>
      <c r="EJ11" s="223">
        <f t="shared" si="3"/>
        <v>1684957864</v>
      </c>
      <c r="EK11" s="223">
        <f t="shared" si="3"/>
        <v>1267816712</v>
      </c>
      <c r="EL11" s="223">
        <f t="shared" si="3"/>
        <v>396940859</v>
      </c>
      <c r="EM11" s="223">
        <f t="shared" si="3"/>
        <v>0</v>
      </c>
      <c r="EN11" s="223">
        <f t="shared" si="3"/>
        <v>0</v>
      </c>
      <c r="EO11" s="223">
        <f t="shared" si="3"/>
        <v>20146580000</v>
      </c>
      <c r="EP11" s="223">
        <f t="shared" si="3"/>
        <v>1842247491</v>
      </c>
      <c r="EQ11" s="223">
        <f t="shared" si="3"/>
        <v>0</v>
      </c>
      <c r="ER11" s="223">
        <f t="shared" si="3"/>
        <v>0</v>
      </c>
      <c r="ES11" s="223">
        <f t="shared" si="3"/>
        <v>0</v>
      </c>
      <c r="ET11" s="223">
        <f t="shared" si="3"/>
        <v>0</v>
      </c>
      <c r="EU11" s="223">
        <f t="shared" si="3"/>
        <v>0</v>
      </c>
      <c r="EV11" s="223">
        <f t="shared" si="3"/>
        <v>0</v>
      </c>
      <c r="EW11" s="223">
        <f t="shared" si="3"/>
        <v>0</v>
      </c>
      <c r="EX11" s="223">
        <f t="shared" si="3"/>
        <v>0</v>
      </c>
      <c r="EY11" s="223">
        <f t="shared" si="3"/>
        <v>0</v>
      </c>
      <c r="EZ11" s="223">
        <f t="shared" si="3"/>
        <v>0</v>
      </c>
      <c r="FA11" s="223">
        <f t="shared" si="3"/>
        <v>0</v>
      </c>
      <c r="FB11" s="223">
        <f t="shared" si="3"/>
        <v>143072080</v>
      </c>
      <c r="FC11" s="223">
        <f t="shared" si="3"/>
        <v>0</v>
      </c>
      <c r="FD11" s="223">
        <f t="shared" si="3"/>
        <v>0</v>
      </c>
      <c r="FE11" s="223">
        <f t="shared" si="3"/>
        <v>0</v>
      </c>
      <c r="FF11" s="223">
        <f t="shared" si="3"/>
        <v>0</v>
      </c>
      <c r="FG11" s="223">
        <f t="shared" si="3"/>
        <v>0</v>
      </c>
      <c r="FH11" s="223">
        <f t="shared" si="3"/>
        <v>0</v>
      </c>
      <c r="FI11" s="223">
        <f t="shared" si="3"/>
        <v>0</v>
      </c>
      <c r="FJ11" s="223">
        <f t="shared" si="3"/>
        <v>0</v>
      </c>
      <c r="FK11" s="223">
        <f t="shared" si="3"/>
        <v>8560934997</v>
      </c>
      <c r="FL11" s="223">
        <f t="shared" si="3"/>
        <v>8334387015</v>
      </c>
      <c r="FM11" s="223">
        <f t="shared" si="3"/>
        <v>2979407813</v>
      </c>
      <c r="FN11" s="223">
        <f t="shared" si="3"/>
        <v>201587482</v>
      </c>
      <c r="FO11" s="223">
        <f t="shared" si="3"/>
        <v>0</v>
      </c>
      <c r="FP11" s="223">
        <f t="shared" si="3"/>
        <v>0</v>
      </c>
      <c r="FQ11" s="223">
        <f t="shared" si="3"/>
        <v>150722679540</v>
      </c>
      <c r="FR11" s="223">
        <f t="shared" si="3"/>
        <v>31211346000</v>
      </c>
      <c r="FS11" s="223">
        <f t="shared" si="3"/>
        <v>119511333540</v>
      </c>
      <c r="FT11" s="223">
        <f t="shared" si="3"/>
        <v>0</v>
      </c>
      <c r="FU11" s="223">
        <f t="shared" si="3"/>
        <v>0</v>
      </c>
      <c r="FV11" s="223">
        <f t="shared" si="3"/>
        <v>0</v>
      </c>
      <c r="FW11" s="223">
        <f t="shared" si="3"/>
        <v>0</v>
      </c>
      <c r="FX11" s="223">
        <f t="shared" si="3"/>
        <v>0</v>
      </c>
      <c r="FY11" s="223">
        <f t="shared" si="3"/>
        <v>0</v>
      </c>
      <c r="FZ11" s="223">
        <f t="shared" si="3"/>
        <v>0</v>
      </c>
      <c r="GA11" s="223">
        <f t="shared" si="3"/>
        <v>0</v>
      </c>
      <c r="GB11" s="223">
        <f t="shared" si="3"/>
        <v>0</v>
      </c>
      <c r="GC11" s="223">
        <f t="shared" si="3"/>
        <v>0</v>
      </c>
      <c r="GD11" s="223">
        <f t="shared" si="3"/>
        <v>0</v>
      </c>
      <c r="GE11" s="223">
        <f t="shared" si="3"/>
        <v>0</v>
      </c>
      <c r="GF11" s="223">
        <f t="shared" si="3"/>
        <v>0</v>
      </c>
      <c r="GG11" s="223">
        <f t="shared" si="3"/>
        <v>0</v>
      </c>
      <c r="GH11" s="223">
        <f t="shared" si="3"/>
        <v>0</v>
      </c>
      <c r="GI11" s="223">
        <f t="shared" si="3"/>
        <v>0</v>
      </c>
      <c r="GJ11" s="223">
        <f t="shared" si="3"/>
        <v>0</v>
      </c>
      <c r="GK11" s="223">
        <f t="shared" si="3"/>
        <v>0</v>
      </c>
      <c r="GL11" s="223">
        <f t="shared" si="3"/>
        <v>0</v>
      </c>
      <c r="GM11" s="223">
        <f t="shared" si="3"/>
        <v>0</v>
      </c>
      <c r="GN11" s="223">
        <f t="shared" si="3"/>
        <v>0</v>
      </c>
      <c r="GO11" s="223">
        <f t="shared" si="3"/>
        <v>0</v>
      </c>
      <c r="GP11" s="223">
        <f t="shared" ref="GP11:HN11" si="4">+GP12+GP13</f>
        <v>0</v>
      </c>
      <c r="GQ11" s="223">
        <f t="shared" si="4"/>
        <v>0</v>
      </c>
      <c r="GR11" s="223">
        <f t="shared" si="4"/>
        <v>0</v>
      </c>
      <c r="GS11" s="223">
        <f t="shared" si="4"/>
        <v>0</v>
      </c>
      <c r="GT11" s="223">
        <f t="shared" si="4"/>
        <v>0</v>
      </c>
      <c r="GU11" s="223">
        <f t="shared" si="4"/>
        <v>0</v>
      </c>
      <c r="GV11" s="223">
        <f t="shared" si="4"/>
        <v>0</v>
      </c>
      <c r="GW11" s="223">
        <f t="shared" si="4"/>
        <v>0</v>
      </c>
      <c r="GX11" s="223">
        <f t="shared" si="4"/>
        <v>0</v>
      </c>
      <c r="GY11" s="223">
        <f t="shared" si="4"/>
        <v>0</v>
      </c>
      <c r="GZ11" s="223">
        <f t="shared" si="4"/>
        <v>0</v>
      </c>
      <c r="HA11" s="223">
        <f t="shared" si="4"/>
        <v>0</v>
      </c>
      <c r="HB11" s="223">
        <f t="shared" si="4"/>
        <v>0</v>
      </c>
      <c r="HC11" s="223">
        <f t="shared" si="4"/>
        <v>0</v>
      </c>
      <c r="HD11" s="223">
        <f t="shared" si="4"/>
        <v>0</v>
      </c>
      <c r="HE11" s="223">
        <f t="shared" si="4"/>
        <v>0</v>
      </c>
      <c r="HF11" s="223">
        <f t="shared" si="4"/>
        <v>0</v>
      </c>
      <c r="HG11" s="223">
        <f t="shared" si="4"/>
        <v>0</v>
      </c>
      <c r="HH11" s="223">
        <f t="shared" si="4"/>
        <v>123540000</v>
      </c>
      <c r="HI11" s="223">
        <f t="shared" si="4"/>
        <v>0</v>
      </c>
      <c r="HJ11" s="223">
        <f t="shared" si="4"/>
        <v>123540000</v>
      </c>
      <c r="HK11" s="223">
        <f t="shared" si="4"/>
        <v>0</v>
      </c>
      <c r="HL11" s="223">
        <f t="shared" si="4"/>
        <v>0</v>
      </c>
      <c r="HM11" s="223">
        <f t="shared" si="4"/>
        <v>0</v>
      </c>
      <c r="HN11" s="223">
        <f t="shared" si="4"/>
        <v>0</v>
      </c>
      <c r="HO11" s="155">
        <f t="shared" ref="HO11:HO74" si="5">IFERROR(DI11/C11,0)</f>
        <v>0.58956158656732527</v>
      </c>
      <c r="HP11" s="155">
        <f t="shared" ref="HP11:HP74" si="6">IFERROR(DK11/E11,0)</f>
        <v>0.15741233997155049</v>
      </c>
      <c r="HQ11" s="155">
        <f t="shared" ref="HQ11:HQ74" si="7">IFERROR(DP11/J11,0)</f>
        <v>0.50415392487281219</v>
      </c>
      <c r="HR11" s="155">
        <f t="shared" ref="HR11:HR74" si="8">IFERROR(FQ11/BK11,0)</f>
        <v>1.5369514361756369</v>
      </c>
      <c r="HS11" s="155">
        <f t="shared" ref="HS11:HS74" si="9">IFERROR(HH11/DB11,0)</f>
        <v>0.18549549549549549</v>
      </c>
    </row>
    <row r="12" spans="1:227" s="224" customFormat="1" ht="25.5" customHeight="1">
      <c r="A12" s="217"/>
      <c r="B12" s="222" t="s">
        <v>9</v>
      </c>
      <c r="C12" s="223">
        <f>C18+C15+C78+C24+C30+C48+C54+C27+C33+C39+C51+C42+C60+C36+C63+C84+C21+C57+C45+C93+C96+C90+C99+C81+C66+C69+C72+C75+C87+C102</f>
        <v>1206000000</v>
      </c>
      <c r="D12" s="223">
        <f>D18+D15+D78+D24+D30+D48+D54+D27+D33+D39+D51+D42+D60+D36+D63+D84+D21+D57+D45+D93+D96+D90+D99+D81+D66+D69+D72+D75+D87+D102</f>
        <v>1206000000</v>
      </c>
      <c r="E12" s="223">
        <f t="shared" ref="E12:BP12" si="10">E18+E15+E78+E24+E30+E48+E54+E27+E33+E39+E51+E42+E60+E36+E63+E84+E21+E57+E45+E93+E96+E90+E99+E81+E66+E69+E72+E75+E87+E102</f>
        <v>1206000000</v>
      </c>
      <c r="F12" s="223">
        <f t="shared" si="10"/>
        <v>24526000000</v>
      </c>
      <c r="G12" s="223">
        <f t="shared" si="10"/>
        <v>19260000000</v>
      </c>
      <c r="H12" s="223">
        <f t="shared" si="10"/>
        <v>0</v>
      </c>
      <c r="I12" s="223">
        <f t="shared" si="10"/>
        <v>1206000000</v>
      </c>
      <c r="J12" s="223">
        <f t="shared" si="10"/>
        <v>0</v>
      </c>
      <c r="K12" s="223">
        <f t="shared" si="10"/>
        <v>0</v>
      </c>
      <c r="L12" s="223">
        <f t="shared" si="10"/>
        <v>0</v>
      </c>
      <c r="M12" s="223">
        <f t="shared" si="10"/>
        <v>0</v>
      </c>
      <c r="N12" s="223">
        <f t="shared" si="10"/>
        <v>0</v>
      </c>
      <c r="O12" s="223">
        <f t="shared" si="10"/>
        <v>0</v>
      </c>
      <c r="P12" s="223">
        <f t="shared" si="10"/>
        <v>0</v>
      </c>
      <c r="Q12" s="223">
        <f t="shared" si="10"/>
        <v>0</v>
      </c>
      <c r="R12" s="223">
        <f t="shared" si="10"/>
        <v>0</v>
      </c>
      <c r="S12" s="223">
        <f t="shared" si="10"/>
        <v>0</v>
      </c>
      <c r="T12" s="223">
        <f t="shared" si="10"/>
        <v>0</v>
      </c>
      <c r="U12" s="223">
        <f t="shared" si="10"/>
        <v>0</v>
      </c>
      <c r="V12" s="223">
        <f t="shared" si="10"/>
        <v>0</v>
      </c>
      <c r="W12" s="223">
        <f t="shared" si="10"/>
        <v>0</v>
      </c>
      <c r="X12" s="223">
        <f t="shared" si="10"/>
        <v>0</v>
      </c>
      <c r="Y12" s="223">
        <f t="shared" si="10"/>
        <v>0</v>
      </c>
      <c r="Z12" s="223">
        <f t="shared" si="10"/>
        <v>0</v>
      </c>
      <c r="AA12" s="223">
        <f t="shared" si="10"/>
        <v>0</v>
      </c>
      <c r="AB12" s="223">
        <f t="shared" si="10"/>
        <v>0</v>
      </c>
      <c r="AC12" s="223">
        <f t="shared" si="10"/>
        <v>0</v>
      </c>
      <c r="AD12" s="223">
        <f t="shared" si="10"/>
        <v>0</v>
      </c>
      <c r="AE12" s="223">
        <f t="shared" si="10"/>
        <v>0</v>
      </c>
      <c r="AF12" s="223">
        <f t="shared" si="10"/>
        <v>0</v>
      </c>
      <c r="AG12" s="223">
        <f t="shared" si="10"/>
        <v>0</v>
      </c>
      <c r="AH12" s="223">
        <f t="shared" si="10"/>
        <v>0</v>
      </c>
      <c r="AI12" s="223">
        <f t="shared" si="10"/>
        <v>0</v>
      </c>
      <c r="AJ12" s="223">
        <f t="shared" si="10"/>
        <v>0</v>
      </c>
      <c r="AK12" s="223">
        <f t="shared" si="10"/>
        <v>0</v>
      </c>
      <c r="AL12" s="223">
        <f t="shared" si="10"/>
        <v>0</v>
      </c>
      <c r="AM12" s="223">
        <f t="shared" si="10"/>
        <v>0</v>
      </c>
      <c r="AN12" s="223">
        <f t="shared" si="10"/>
        <v>0</v>
      </c>
      <c r="AO12" s="223">
        <f t="shared" si="10"/>
        <v>0</v>
      </c>
      <c r="AP12" s="223">
        <f t="shared" si="10"/>
        <v>0</v>
      </c>
      <c r="AQ12" s="223">
        <f t="shared" si="10"/>
        <v>0</v>
      </c>
      <c r="AR12" s="223">
        <f t="shared" si="10"/>
        <v>0</v>
      </c>
      <c r="AS12" s="223">
        <f t="shared" si="10"/>
        <v>0</v>
      </c>
      <c r="AT12" s="223">
        <f t="shared" si="10"/>
        <v>0</v>
      </c>
      <c r="AU12" s="223">
        <f t="shared" si="10"/>
        <v>0</v>
      </c>
      <c r="AV12" s="223">
        <f t="shared" si="10"/>
        <v>0</v>
      </c>
      <c r="AW12" s="223">
        <f t="shared" si="10"/>
        <v>0</v>
      </c>
      <c r="AX12" s="223">
        <f t="shared" si="10"/>
        <v>0</v>
      </c>
      <c r="AY12" s="223">
        <f t="shared" si="10"/>
        <v>0</v>
      </c>
      <c r="AZ12" s="223">
        <f t="shared" si="10"/>
        <v>0</v>
      </c>
      <c r="BA12" s="223">
        <f t="shared" si="10"/>
        <v>0</v>
      </c>
      <c r="BB12" s="223">
        <f t="shared" si="10"/>
        <v>0</v>
      </c>
      <c r="BC12" s="223">
        <f t="shared" si="10"/>
        <v>0</v>
      </c>
      <c r="BD12" s="223">
        <f t="shared" si="10"/>
        <v>0</v>
      </c>
      <c r="BE12" s="223">
        <f t="shared" si="10"/>
        <v>0</v>
      </c>
      <c r="BF12" s="223">
        <f t="shared" si="10"/>
        <v>0</v>
      </c>
      <c r="BG12" s="223">
        <f t="shared" si="10"/>
        <v>0</v>
      </c>
      <c r="BH12" s="223">
        <f t="shared" si="10"/>
        <v>0</v>
      </c>
      <c r="BI12" s="223">
        <f t="shared" si="10"/>
        <v>0</v>
      </c>
      <c r="BJ12" s="223">
        <f t="shared" si="10"/>
        <v>0</v>
      </c>
      <c r="BK12" s="223">
        <f t="shared" si="10"/>
        <v>0</v>
      </c>
      <c r="BL12" s="223">
        <f t="shared" si="10"/>
        <v>0</v>
      </c>
      <c r="BM12" s="223">
        <f t="shared" si="10"/>
        <v>0</v>
      </c>
      <c r="BN12" s="223">
        <f t="shared" si="10"/>
        <v>0</v>
      </c>
      <c r="BO12" s="223">
        <f t="shared" si="10"/>
        <v>0</v>
      </c>
      <c r="BP12" s="223">
        <f t="shared" si="10"/>
        <v>0</v>
      </c>
      <c r="BQ12" s="223">
        <f t="shared" ref="BQ12:DD12" si="11">BQ18+BQ15+BQ78+BQ24+BQ30+BQ48+BQ54+BQ27+BQ33+BQ39+BQ51+BQ42+BQ60+BQ36+BQ63+BQ84+BQ21+BQ57+BQ45+BQ93+BQ96+BQ90+BQ99+BQ81+BQ66+BQ69+BQ72+BQ75+BQ87+BQ102</f>
        <v>0</v>
      </c>
      <c r="BR12" s="223">
        <f t="shared" si="11"/>
        <v>0</v>
      </c>
      <c r="BS12" s="223">
        <f t="shared" si="11"/>
        <v>0</v>
      </c>
      <c r="BT12" s="223">
        <f t="shared" si="11"/>
        <v>0</v>
      </c>
      <c r="BU12" s="223">
        <f t="shared" si="11"/>
        <v>0</v>
      </c>
      <c r="BV12" s="223">
        <f t="shared" si="11"/>
        <v>0</v>
      </c>
      <c r="BW12" s="223">
        <f t="shared" si="11"/>
        <v>0</v>
      </c>
      <c r="BX12" s="223">
        <f t="shared" si="11"/>
        <v>0</v>
      </c>
      <c r="BY12" s="223">
        <f t="shared" si="11"/>
        <v>0</v>
      </c>
      <c r="BZ12" s="223">
        <f t="shared" si="11"/>
        <v>0</v>
      </c>
      <c r="CA12" s="223">
        <f t="shared" si="11"/>
        <v>0</v>
      </c>
      <c r="CB12" s="223">
        <f t="shared" si="11"/>
        <v>0</v>
      </c>
      <c r="CC12" s="223">
        <f t="shared" si="11"/>
        <v>0</v>
      </c>
      <c r="CD12" s="223">
        <f t="shared" si="11"/>
        <v>0</v>
      </c>
      <c r="CE12" s="223">
        <f t="shared" si="11"/>
        <v>0</v>
      </c>
      <c r="CF12" s="223">
        <f t="shared" si="11"/>
        <v>0</v>
      </c>
      <c r="CG12" s="223">
        <f t="shared" si="11"/>
        <v>0</v>
      </c>
      <c r="CH12" s="223">
        <f t="shared" si="11"/>
        <v>0</v>
      </c>
      <c r="CI12" s="223">
        <f t="shared" si="11"/>
        <v>0</v>
      </c>
      <c r="CJ12" s="223">
        <f t="shared" si="11"/>
        <v>0</v>
      </c>
      <c r="CK12" s="223">
        <f t="shared" si="11"/>
        <v>0</v>
      </c>
      <c r="CL12" s="223">
        <f t="shared" si="11"/>
        <v>0</v>
      </c>
      <c r="CM12" s="223">
        <f t="shared" si="11"/>
        <v>0</v>
      </c>
      <c r="CN12" s="223">
        <f t="shared" si="11"/>
        <v>0</v>
      </c>
      <c r="CO12" s="223">
        <f t="shared" si="11"/>
        <v>0</v>
      </c>
      <c r="CP12" s="223">
        <f t="shared" si="11"/>
        <v>0</v>
      </c>
      <c r="CQ12" s="223">
        <f t="shared" si="11"/>
        <v>0</v>
      </c>
      <c r="CR12" s="223">
        <f t="shared" si="11"/>
        <v>0</v>
      </c>
      <c r="CS12" s="223">
        <f t="shared" si="11"/>
        <v>0</v>
      </c>
      <c r="CT12" s="223">
        <f t="shared" si="11"/>
        <v>0</v>
      </c>
      <c r="CU12" s="223">
        <f t="shared" si="11"/>
        <v>0</v>
      </c>
      <c r="CV12" s="223">
        <f t="shared" si="11"/>
        <v>0</v>
      </c>
      <c r="CW12" s="223">
        <f t="shared" si="11"/>
        <v>0</v>
      </c>
      <c r="CX12" s="223">
        <f t="shared" si="11"/>
        <v>0</v>
      </c>
      <c r="CY12" s="223">
        <f t="shared" si="11"/>
        <v>0</v>
      </c>
      <c r="CZ12" s="223">
        <f t="shared" si="11"/>
        <v>0</v>
      </c>
      <c r="DA12" s="223">
        <f t="shared" si="11"/>
        <v>0</v>
      </c>
      <c r="DB12" s="223">
        <f t="shared" si="11"/>
        <v>0</v>
      </c>
      <c r="DC12" s="223">
        <f t="shared" si="11"/>
        <v>0</v>
      </c>
      <c r="DD12" s="223">
        <f t="shared" si="11"/>
        <v>0</v>
      </c>
      <c r="DE12" s="223">
        <f t="shared" ref="DE12:FP12" si="12">DE18+DE15+DE78+DE24+DE30+DE48+DE54+DE27+DE33+DE39+DE51+DE42+DE60+DE36+DE63+DE84+DE21+DE57+DE45+DE93+DE96+DE90+DE99+DE81+DE66+DE69+DE72+DE75+DE87+DE102</f>
        <v>0</v>
      </c>
      <c r="DF12" s="223">
        <f t="shared" si="12"/>
        <v>0</v>
      </c>
      <c r="DG12" s="223">
        <f t="shared" si="12"/>
        <v>0</v>
      </c>
      <c r="DH12" s="222" t="s">
        <v>9</v>
      </c>
      <c r="DI12" s="223">
        <f>DI18+DI15+DI78+DI24+DI30+DI48+DI54+DI27+DI33+DI39+DI51+DI42+DI60+DI36+DI63+DI84+DI21+DI57+DI45+DI93+DI96+DI90+DI99+DI81+DI66+DI69+DI72+DI75+DI87+DI102</f>
        <v>38293642000</v>
      </c>
      <c r="DJ12" s="223">
        <f t="shared" si="12"/>
        <v>7082296000</v>
      </c>
      <c r="DK12" s="223">
        <f t="shared" si="12"/>
        <v>7082296000</v>
      </c>
      <c r="DL12" s="223">
        <f t="shared" si="12"/>
        <v>0</v>
      </c>
      <c r="DM12" s="223">
        <f t="shared" si="12"/>
        <v>0</v>
      </c>
      <c r="DN12" s="223">
        <f t="shared" si="12"/>
        <v>0</v>
      </c>
      <c r="DO12" s="223">
        <f t="shared" si="12"/>
        <v>0</v>
      </c>
      <c r="DP12" s="223">
        <f t="shared" si="12"/>
        <v>0</v>
      </c>
      <c r="DQ12" s="223">
        <f t="shared" si="12"/>
        <v>0</v>
      </c>
      <c r="DR12" s="223">
        <f t="shared" si="12"/>
        <v>0</v>
      </c>
      <c r="DS12" s="223">
        <f t="shared" si="12"/>
        <v>0</v>
      </c>
      <c r="DT12" s="223">
        <f t="shared" si="12"/>
        <v>0</v>
      </c>
      <c r="DU12" s="223">
        <f t="shared" si="12"/>
        <v>0</v>
      </c>
      <c r="DV12" s="223">
        <f t="shared" si="12"/>
        <v>0</v>
      </c>
      <c r="DW12" s="223">
        <f t="shared" si="12"/>
        <v>0</v>
      </c>
      <c r="DX12" s="223">
        <f t="shared" si="12"/>
        <v>0</v>
      </c>
      <c r="DY12" s="223">
        <f t="shared" si="12"/>
        <v>0</v>
      </c>
      <c r="DZ12" s="223">
        <f t="shared" si="12"/>
        <v>0</v>
      </c>
      <c r="EA12" s="223">
        <f t="shared" si="12"/>
        <v>0</v>
      </c>
      <c r="EB12" s="223">
        <f t="shared" si="12"/>
        <v>0</v>
      </c>
      <c r="EC12" s="223">
        <f t="shared" si="12"/>
        <v>0</v>
      </c>
      <c r="ED12" s="223">
        <f t="shared" si="12"/>
        <v>0</v>
      </c>
      <c r="EE12" s="223">
        <f t="shared" si="12"/>
        <v>0</v>
      </c>
      <c r="EF12" s="223">
        <f t="shared" si="12"/>
        <v>0</v>
      </c>
      <c r="EG12" s="223">
        <f t="shared" si="12"/>
        <v>0</v>
      </c>
      <c r="EH12" s="223">
        <f t="shared" si="12"/>
        <v>0</v>
      </c>
      <c r="EI12" s="223">
        <f t="shared" si="12"/>
        <v>0</v>
      </c>
      <c r="EJ12" s="223">
        <f t="shared" si="12"/>
        <v>0</v>
      </c>
      <c r="EK12" s="223">
        <f t="shared" si="12"/>
        <v>0</v>
      </c>
      <c r="EL12" s="223">
        <f t="shared" si="12"/>
        <v>0</v>
      </c>
      <c r="EM12" s="223">
        <f t="shared" si="12"/>
        <v>0</v>
      </c>
      <c r="EN12" s="223">
        <f t="shared" si="12"/>
        <v>0</v>
      </c>
      <c r="EO12" s="223">
        <f t="shared" si="12"/>
        <v>0</v>
      </c>
      <c r="EP12" s="223">
        <f t="shared" si="12"/>
        <v>0</v>
      </c>
      <c r="EQ12" s="223">
        <f t="shared" si="12"/>
        <v>0</v>
      </c>
      <c r="ER12" s="223">
        <f t="shared" si="12"/>
        <v>0</v>
      </c>
      <c r="ES12" s="223">
        <f t="shared" si="12"/>
        <v>0</v>
      </c>
      <c r="ET12" s="223">
        <f t="shared" si="12"/>
        <v>0</v>
      </c>
      <c r="EU12" s="223">
        <f t="shared" si="12"/>
        <v>0</v>
      </c>
      <c r="EV12" s="223">
        <f t="shared" si="12"/>
        <v>0</v>
      </c>
      <c r="EW12" s="223">
        <f t="shared" si="12"/>
        <v>0</v>
      </c>
      <c r="EX12" s="223">
        <f t="shared" si="12"/>
        <v>0</v>
      </c>
      <c r="EY12" s="223">
        <f t="shared" si="12"/>
        <v>0</v>
      </c>
      <c r="EZ12" s="223">
        <f t="shared" si="12"/>
        <v>0</v>
      </c>
      <c r="FA12" s="223">
        <f t="shared" si="12"/>
        <v>0</v>
      </c>
      <c r="FB12" s="223">
        <f t="shared" si="12"/>
        <v>0</v>
      </c>
      <c r="FC12" s="223">
        <f t="shared" si="12"/>
        <v>0</v>
      </c>
      <c r="FD12" s="223">
        <f t="shared" si="12"/>
        <v>0</v>
      </c>
      <c r="FE12" s="223">
        <f t="shared" si="12"/>
        <v>0</v>
      </c>
      <c r="FF12" s="223">
        <f t="shared" si="12"/>
        <v>0</v>
      </c>
      <c r="FG12" s="223">
        <f t="shared" si="12"/>
        <v>0</v>
      </c>
      <c r="FH12" s="223">
        <f t="shared" si="12"/>
        <v>0</v>
      </c>
      <c r="FI12" s="223">
        <f t="shared" si="12"/>
        <v>0</v>
      </c>
      <c r="FJ12" s="223">
        <f t="shared" si="12"/>
        <v>0</v>
      </c>
      <c r="FK12" s="223">
        <f t="shared" si="12"/>
        <v>0</v>
      </c>
      <c r="FL12" s="223">
        <f t="shared" si="12"/>
        <v>0</v>
      </c>
      <c r="FM12" s="223">
        <f t="shared" si="12"/>
        <v>0</v>
      </c>
      <c r="FN12" s="223">
        <f t="shared" si="12"/>
        <v>0</v>
      </c>
      <c r="FO12" s="223">
        <f t="shared" si="12"/>
        <v>0</v>
      </c>
      <c r="FP12" s="223">
        <f t="shared" si="12"/>
        <v>0</v>
      </c>
      <c r="FQ12" s="223">
        <f t="shared" ref="FQ12:FS12" si="13">FQ18+FQ15+FQ78+FQ24+FQ30+FQ48+FQ54+FQ27+FQ33+FQ39+FQ51+FQ42+FQ60+FQ36+FQ63+FQ84+FQ21+FQ57+FQ45+FQ93+FQ96+FQ90+FQ99+FQ81+FQ66+FQ69+FQ72+FQ75+FQ87+FQ102</f>
        <v>31211346000</v>
      </c>
      <c r="FR12" s="223">
        <f t="shared" si="13"/>
        <v>31211346000</v>
      </c>
      <c r="FS12" s="223">
        <f t="shared" si="13"/>
        <v>0</v>
      </c>
      <c r="FT12" s="223">
        <f t="shared" ref="FT12:HN12" si="14">FT18+FT15+FT78+FT24+FT30+FT48+FT54+FT27+FT33+FT39+FT51+FT42+FT60+FT36+FT63+FT84+FT21+FT57+FT45+FT93+FT96+FT90+FT99+FT81+FT66+FT69+FT72+FT75+FT87</f>
        <v>0</v>
      </c>
      <c r="FU12" s="223">
        <f t="shared" si="14"/>
        <v>0</v>
      </c>
      <c r="FV12" s="223">
        <f t="shared" si="14"/>
        <v>0</v>
      </c>
      <c r="FW12" s="223">
        <f t="shared" si="14"/>
        <v>0</v>
      </c>
      <c r="FX12" s="223">
        <f t="shared" si="14"/>
        <v>0</v>
      </c>
      <c r="FY12" s="223">
        <f t="shared" si="14"/>
        <v>0</v>
      </c>
      <c r="FZ12" s="223">
        <f t="shared" si="14"/>
        <v>0</v>
      </c>
      <c r="GA12" s="223">
        <f t="shared" si="14"/>
        <v>0</v>
      </c>
      <c r="GB12" s="223">
        <f t="shared" si="14"/>
        <v>0</v>
      </c>
      <c r="GC12" s="223">
        <f t="shared" si="14"/>
        <v>0</v>
      </c>
      <c r="GD12" s="223">
        <f t="shared" si="14"/>
        <v>0</v>
      </c>
      <c r="GE12" s="223">
        <f t="shared" si="14"/>
        <v>0</v>
      </c>
      <c r="GF12" s="223">
        <f t="shared" si="14"/>
        <v>0</v>
      </c>
      <c r="GG12" s="223">
        <f t="shared" si="14"/>
        <v>0</v>
      </c>
      <c r="GH12" s="223">
        <f t="shared" si="14"/>
        <v>0</v>
      </c>
      <c r="GI12" s="223">
        <f t="shared" si="14"/>
        <v>0</v>
      </c>
      <c r="GJ12" s="223">
        <f t="shared" si="14"/>
        <v>0</v>
      </c>
      <c r="GK12" s="223">
        <f t="shared" si="14"/>
        <v>0</v>
      </c>
      <c r="GL12" s="223">
        <f t="shared" si="14"/>
        <v>0</v>
      </c>
      <c r="GM12" s="223">
        <f t="shared" si="14"/>
        <v>0</v>
      </c>
      <c r="GN12" s="223">
        <f t="shared" si="14"/>
        <v>0</v>
      </c>
      <c r="GO12" s="223">
        <f t="shared" si="14"/>
        <v>0</v>
      </c>
      <c r="GP12" s="223">
        <f t="shared" si="14"/>
        <v>0</v>
      </c>
      <c r="GQ12" s="223">
        <f t="shared" si="14"/>
        <v>0</v>
      </c>
      <c r="GR12" s="223">
        <f t="shared" si="14"/>
        <v>0</v>
      </c>
      <c r="GS12" s="223">
        <f t="shared" si="14"/>
        <v>0</v>
      </c>
      <c r="GT12" s="223">
        <f t="shared" si="14"/>
        <v>0</v>
      </c>
      <c r="GU12" s="223">
        <f t="shared" si="14"/>
        <v>0</v>
      </c>
      <c r="GV12" s="223">
        <f t="shared" si="14"/>
        <v>0</v>
      </c>
      <c r="GW12" s="223">
        <f t="shared" si="14"/>
        <v>0</v>
      </c>
      <c r="GX12" s="223">
        <f t="shared" si="14"/>
        <v>0</v>
      </c>
      <c r="GY12" s="223">
        <f t="shared" si="14"/>
        <v>0</v>
      </c>
      <c r="GZ12" s="223">
        <f t="shared" si="14"/>
        <v>0</v>
      </c>
      <c r="HA12" s="223">
        <f t="shared" si="14"/>
        <v>0</v>
      </c>
      <c r="HB12" s="223">
        <f t="shared" si="14"/>
        <v>0</v>
      </c>
      <c r="HC12" s="223">
        <f t="shared" si="14"/>
        <v>0</v>
      </c>
      <c r="HD12" s="223">
        <f t="shared" si="14"/>
        <v>0</v>
      </c>
      <c r="HE12" s="223">
        <f t="shared" si="14"/>
        <v>0</v>
      </c>
      <c r="HF12" s="223">
        <f t="shared" si="14"/>
        <v>0</v>
      </c>
      <c r="HG12" s="223">
        <f t="shared" si="14"/>
        <v>0</v>
      </c>
      <c r="HH12" s="223">
        <f t="shared" si="14"/>
        <v>0</v>
      </c>
      <c r="HI12" s="223">
        <f t="shared" si="14"/>
        <v>0</v>
      </c>
      <c r="HJ12" s="223">
        <f t="shared" si="14"/>
        <v>0</v>
      </c>
      <c r="HK12" s="223">
        <f t="shared" si="14"/>
        <v>0</v>
      </c>
      <c r="HL12" s="223">
        <f t="shared" si="14"/>
        <v>0</v>
      </c>
      <c r="HM12" s="223">
        <f t="shared" si="14"/>
        <v>0</v>
      </c>
      <c r="HN12" s="223">
        <f t="shared" si="14"/>
        <v>0</v>
      </c>
      <c r="HO12" s="155">
        <f t="shared" si="5"/>
        <v>31.752605306799335</v>
      </c>
      <c r="HP12" s="155">
        <f t="shared" si="6"/>
        <v>5.8725505804311773</v>
      </c>
      <c r="HQ12" s="155">
        <f t="shared" si="7"/>
        <v>0</v>
      </c>
      <c r="HR12" s="155">
        <f t="shared" si="8"/>
        <v>0</v>
      </c>
      <c r="HS12" s="155">
        <f t="shared" si="9"/>
        <v>0</v>
      </c>
    </row>
    <row r="13" spans="1:227" s="224" customFormat="1" ht="25.5" customHeight="1">
      <c r="A13" s="217"/>
      <c r="B13" s="222" t="s">
        <v>10</v>
      </c>
      <c r="C13" s="223">
        <f>C19+C16+C79+C25+C31+C49+C55+C28+C34+C40+C52+C43+C61+C37+C64+C85+C22+C58+C46+C94+C97+C91+C100+C82+C67+C70+C73+C76+C88+C103</f>
        <v>999518000000</v>
      </c>
      <c r="D13" s="223">
        <f>D19+D16+D79+D25+D31+D49+D55+D28+D34+D40+D52+D43+D61+D37+D64+D85+D22+D58+D46+D94+D97+D91+D100+D82+D67+D70+D73+D76+D88+D103</f>
        <v>900786000000</v>
      </c>
      <c r="E13" s="223">
        <f t="shared" ref="E13:BP13" si="15">E19+E16+E79+E25+E31+E49+E55+E28+E34+E40+E52+E43+E61+E37+E64+E85+E22+E58+E46+E94+E97+E91+E100+E82+E67+E70+E73+E76+E88+E103</f>
        <v>43786000000</v>
      </c>
      <c r="F13" s="223">
        <f t="shared" si="15"/>
        <v>12253795000</v>
      </c>
      <c r="G13" s="223">
        <f t="shared" si="15"/>
        <v>12253795000</v>
      </c>
      <c r="H13" s="223">
        <f t="shared" si="15"/>
        <v>12253795000</v>
      </c>
      <c r="I13" s="223">
        <f t="shared" si="15"/>
        <v>12253795000</v>
      </c>
      <c r="J13" s="223">
        <f t="shared" si="15"/>
        <v>857000000000</v>
      </c>
      <c r="K13" s="223">
        <f t="shared" si="15"/>
        <v>0</v>
      </c>
      <c r="L13" s="223">
        <f t="shared" si="15"/>
        <v>0</v>
      </c>
      <c r="M13" s="223">
        <f t="shared" si="15"/>
        <v>0</v>
      </c>
      <c r="N13" s="223">
        <f t="shared" si="15"/>
        <v>0</v>
      </c>
      <c r="O13" s="223">
        <f t="shared" si="15"/>
        <v>0</v>
      </c>
      <c r="P13" s="223">
        <f t="shared" si="15"/>
        <v>0</v>
      </c>
      <c r="Q13" s="223">
        <f t="shared" si="15"/>
        <v>0</v>
      </c>
      <c r="R13" s="223">
        <f t="shared" si="15"/>
        <v>0</v>
      </c>
      <c r="S13" s="223">
        <f t="shared" si="15"/>
        <v>0</v>
      </c>
      <c r="T13" s="223">
        <f t="shared" si="15"/>
        <v>0</v>
      </c>
      <c r="U13" s="223">
        <f t="shared" si="15"/>
        <v>0</v>
      </c>
      <c r="V13" s="223">
        <f t="shared" si="15"/>
        <v>0</v>
      </c>
      <c r="W13" s="223">
        <f t="shared" si="15"/>
        <v>0</v>
      </c>
      <c r="X13" s="223">
        <f t="shared" si="15"/>
        <v>0</v>
      </c>
      <c r="Y13" s="223">
        <f t="shared" si="15"/>
        <v>0</v>
      </c>
      <c r="Z13" s="223">
        <f t="shared" si="15"/>
        <v>0</v>
      </c>
      <c r="AA13" s="223">
        <f t="shared" si="15"/>
        <v>0</v>
      </c>
      <c r="AB13" s="223">
        <f t="shared" si="15"/>
        <v>0</v>
      </c>
      <c r="AC13" s="223">
        <f t="shared" si="15"/>
        <v>0</v>
      </c>
      <c r="AD13" s="223">
        <f t="shared" si="15"/>
        <v>0</v>
      </c>
      <c r="AE13" s="223">
        <f t="shared" si="15"/>
        <v>0</v>
      </c>
      <c r="AF13" s="223">
        <f t="shared" si="15"/>
        <v>0</v>
      </c>
      <c r="AG13" s="223">
        <f t="shared" si="15"/>
        <v>0</v>
      </c>
      <c r="AH13" s="223">
        <f t="shared" si="15"/>
        <v>0</v>
      </c>
      <c r="AI13" s="223">
        <f t="shared" si="15"/>
        <v>0</v>
      </c>
      <c r="AJ13" s="223">
        <f t="shared" si="15"/>
        <v>0</v>
      </c>
      <c r="AK13" s="223">
        <f t="shared" si="15"/>
        <v>0</v>
      </c>
      <c r="AL13" s="223">
        <f t="shared" si="15"/>
        <v>2266000000</v>
      </c>
      <c r="AM13" s="223">
        <f t="shared" si="15"/>
        <v>0</v>
      </c>
      <c r="AN13" s="223">
        <f t="shared" si="15"/>
        <v>0</v>
      </c>
      <c r="AO13" s="223">
        <f t="shared" si="15"/>
        <v>0</v>
      </c>
      <c r="AP13" s="223">
        <f t="shared" si="15"/>
        <v>813405000</v>
      </c>
      <c r="AQ13" s="223">
        <f t="shared" si="15"/>
        <v>4332146000</v>
      </c>
      <c r="AR13" s="223">
        <f t="shared" si="15"/>
        <v>0</v>
      </c>
      <c r="AS13" s="223">
        <f t="shared" si="15"/>
        <v>0</v>
      </c>
      <c r="AT13" s="223">
        <f t="shared" si="15"/>
        <v>0</v>
      </c>
      <c r="AU13" s="223">
        <f t="shared" si="15"/>
        <v>0</v>
      </c>
      <c r="AV13" s="223">
        <f t="shared" si="15"/>
        <v>0</v>
      </c>
      <c r="AW13" s="223">
        <f t="shared" si="15"/>
        <v>4842244000</v>
      </c>
      <c r="AX13" s="223">
        <f t="shared" si="15"/>
        <v>0</v>
      </c>
      <c r="AY13" s="223">
        <f t="shared" si="15"/>
        <v>0</v>
      </c>
      <c r="AZ13" s="223">
        <f t="shared" si="15"/>
        <v>0</v>
      </c>
      <c r="BA13" s="223">
        <f t="shared" si="15"/>
        <v>11376423000</v>
      </c>
      <c r="BB13" s="223">
        <f t="shared" si="15"/>
        <v>0</v>
      </c>
      <c r="BC13" s="223">
        <f t="shared" si="15"/>
        <v>0</v>
      </c>
      <c r="BD13" s="223">
        <f t="shared" si="15"/>
        <v>0</v>
      </c>
      <c r="BE13" s="223">
        <f t="shared" si="15"/>
        <v>0</v>
      </c>
      <c r="BF13" s="223">
        <f t="shared" si="15"/>
        <v>0</v>
      </c>
      <c r="BG13" s="223">
        <f t="shared" si="15"/>
        <v>0</v>
      </c>
      <c r="BH13" s="223">
        <f t="shared" si="15"/>
        <v>0</v>
      </c>
      <c r="BI13" s="223">
        <f t="shared" si="15"/>
        <v>0</v>
      </c>
      <c r="BJ13" s="223">
        <f t="shared" si="15"/>
        <v>0</v>
      </c>
      <c r="BK13" s="223">
        <f>BK19+BK16+BK79+BK25+BK31+BK49+BK55+BK28+BK34+BK40+BK52+BK43+BK61+BK37+BK64+BK85+BK22+BK58+BK46+BK94+BK97+BK91+BK100+BK82+BK67+BK70+BK73+BK76+BK88+BK103</f>
        <v>98066000000</v>
      </c>
      <c r="BL13" s="223">
        <f t="shared" si="15"/>
        <v>97576000000</v>
      </c>
      <c r="BM13" s="223">
        <f t="shared" si="15"/>
        <v>490000000</v>
      </c>
      <c r="BN13" s="223">
        <f t="shared" si="15"/>
        <v>0</v>
      </c>
      <c r="BO13" s="223">
        <f t="shared" si="15"/>
        <v>0</v>
      </c>
      <c r="BP13" s="223">
        <f t="shared" si="15"/>
        <v>0</v>
      </c>
      <c r="BQ13" s="223">
        <f t="shared" ref="BQ13:DD13" si="16">BQ19+BQ16+BQ79+BQ25+BQ31+BQ49+BQ55+BQ28+BQ34+BQ40+BQ52+BQ43+BQ61+BQ37+BQ64+BQ85+BQ22+BQ58+BQ46+BQ94+BQ97+BQ91+BQ100+BQ82+BQ67+BQ70+BQ73+BQ76+BQ88+BQ103</f>
        <v>0</v>
      </c>
      <c r="BR13" s="223">
        <f t="shared" si="16"/>
        <v>0</v>
      </c>
      <c r="BS13" s="223">
        <f t="shared" si="16"/>
        <v>0</v>
      </c>
      <c r="BT13" s="223">
        <f t="shared" si="16"/>
        <v>0</v>
      </c>
      <c r="BU13" s="223">
        <f t="shared" si="16"/>
        <v>0</v>
      </c>
      <c r="BV13" s="223">
        <f t="shared" si="16"/>
        <v>0</v>
      </c>
      <c r="BW13" s="223">
        <f t="shared" si="16"/>
        <v>0</v>
      </c>
      <c r="BX13" s="223">
        <f t="shared" si="16"/>
        <v>0</v>
      </c>
      <c r="BY13" s="223">
        <f t="shared" si="16"/>
        <v>0</v>
      </c>
      <c r="BZ13" s="223">
        <f t="shared" si="16"/>
        <v>0</v>
      </c>
      <c r="CA13" s="223">
        <f t="shared" si="16"/>
        <v>0</v>
      </c>
      <c r="CB13" s="223">
        <f t="shared" si="16"/>
        <v>0</v>
      </c>
      <c r="CC13" s="223">
        <f t="shared" si="16"/>
        <v>0</v>
      </c>
      <c r="CD13" s="223">
        <f t="shared" si="16"/>
        <v>0</v>
      </c>
      <c r="CE13" s="223">
        <f t="shared" si="16"/>
        <v>0</v>
      </c>
      <c r="CF13" s="223">
        <f t="shared" si="16"/>
        <v>0</v>
      </c>
      <c r="CG13" s="223">
        <f t="shared" si="16"/>
        <v>0</v>
      </c>
      <c r="CH13" s="223">
        <f t="shared" si="16"/>
        <v>0</v>
      </c>
      <c r="CI13" s="223">
        <f t="shared" si="16"/>
        <v>0</v>
      </c>
      <c r="CJ13" s="223">
        <f t="shared" si="16"/>
        <v>0</v>
      </c>
      <c r="CK13" s="223">
        <f t="shared" si="16"/>
        <v>0</v>
      </c>
      <c r="CL13" s="223">
        <f t="shared" si="16"/>
        <v>0</v>
      </c>
      <c r="CM13" s="223">
        <f t="shared" si="16"/>
        <v>0</v>
      </c>
      <c r="CN13" s="223">
        <f t="shared" si="16"/>
        <v>0</v>
      </c>
      <c r="CO13" s="223">
        <f t="shared" si="16"/>
        <v>0</v>
      </c>
      <c r="CP13" s="223">
        <f t="shared" si="16"/>
        <v>0</v>
      </c>
      <c r="CQ13" s="223">
        <f t="shared" si="16"/>
        <v>0</v>
      </c>
      <c r="CR13" s="223">
        <f t="shared" si="16"/>
        <v>0</v>
      </c>
      <c r="CS13" s="223">
        <f t="shared" si="16"/>
        <v>0</v>
      </c>
      <c r="CT13" s="223">
        <f t="shared" si="16"/>
        <v>0</v>
      </c>
      <c r="CU13" s="223">
        <f t="shared" si="16"/>
        <v>0</v>
      </c>
      <c r="CV13" s="223">
        <f t="shared" si="16"/>
        <v>0</v>
      </c>
      <c r="CW13" s="223">
        <f t="shared" si="16"/>
        <v>0</v>
      </c>
      <c r="CX13" s="223">
        <f t="shared" si="16"/>
        <v>0</v>
      </c>
      <c r="CY13" s="223">
        <f t="shared" si="16"/>
        <v>0</v>
      </c>
      <c r="CZ13" s="223">
        <f t="shared" si="16"/>
        <v>0</v>
      </c>
      <c r="DA13" s="223">
        <f t="shared" si="16"/>
        <v>0</v>
      </c>
      <c r="DB13" s="223">
        <f t="shared" si="16"/>
        <v>666000000</v>
      </c>
      <c r="DC13" s="223">
        <f t="shared" si="16"/>
        <v>0</v>
      </c>
      <c r="DD13" s="223">
        <f t="shared" si="16"/>
        <v>666000000</v>
      </c>
      <c r="DE13" s="223">
        <f t="shared" ref="DE13:FP13" si="17">DE19+DE16+DE79+DE25+DE31+DE49+DE55+DE28+DE34+DE40+DE52+DE43+DE61+DE37+DE64+DE85+DE22+DE58+DE46+DE94+DE97+DE91+DE100+DE82+DE67+DE70+DE73+DE76+DE88+DE103</f>
        <v>0</v>
      </c>
      <c r="DF13" s="223">
        <f t="shared" si="17"/>
        <v>0</v>
      </c>
      <c r="DG13" s="223">
        <f t="shared" si="17"/>
        <v>0</v>
      </c>
      <c r="DH13" s="222" t="s">
        <v>10</v>
      </c>
      <c r="DI13" s="223">
        <f t="shared" si="17"/>
        <v>551694787156</v>
      </c>
      <c r="DJ13" s="223">
        <f t="shared" si="17"/>
        <v>432059913616</v>
      </c>
      <c r="DK13" s="223">
        <f t="shared" si="17"/>
        <v>0</v>
      </c>
      <c r="DL13" s="223">
        <f t="shared" si="17"/>
        <v>0</v>
      </c>
      <c r="DM13" s="223">
        <f t="shared" si="17"/>
        <v>0</v>
      </c>
      <c r="DN13" s="223">
        <f t="shared" si="17"/>
        <v>0</v>
      </c>
      <c r="DO13" s="223">
        <f t="shared" si="17"/>
        <v>0</v>
      </c>
      <c r="DP13" s="223">
        <f t="shared" si="17"/>
        <v>432059913616</v>
      </c>
      <c r="DQ13" s="223">
        <f t="shared" si="17"/>
        <v>4211510000</v>
      </c>
      <c r="DR13" s="223">
        <f t="shared" si="17"/>
        <v>331230000</v>
      </c>
      <c r="DS13" s="223">
        <f t="shared" si="17"/>
        <v>68600000</v>
      </c>
      <c r="DT13" s="223">
        <f t="shared" si="17"/>
        <v>0</v>
      </c>
      <c r="DU13" s="223">
        <f t="shared" si="17"/>
        <v>0</v>
      </c>
      <c r="DV13" s="223">
        <f t="shared" si="17"/>
        <v>0</v>
      </c>
      <c r="DW13" s="223">
        <f t="shared" si="17"/>
        <v>0</v>
      </c>
      <c r="DX13" s="223">
        <f t="shared" si="17"/>
        <v>0</v>
      </c>
      <c r="DY13" s="223">
        <f t="shared" si="17"/>
        <v>0</v>
      </c>
      <c r="DZ13" s="223">
        <f t="shared" si="17"/>
        <v>0</v>
      </c>
      <c r="EA13" s="223">
        <f t="shared" si="17"/>
        <v>0</v>
      </c>
      <c r="EB13" s="223">
        <f t="shared" si="17"/>
        <v>0</v>
      </c>
      <c r="EC13" s="223">
        <f t="shared" si="17"/>
        <v>0</v>
      </c>
      <c r="ED13" s="223">
        <f t="shared" si="17"/>
        <v>0</v>
      </c>
      <c r="EE13" s="223">
        <f t="shared" si="17"/>
        <v>0</v>
      </c>
      <c r="EF13" s="223">
        <f t="shared" si="17"/>
        <v>0</v>
      </c>
      <c r="EG13" s="223">
        <f t="shared" si="17"/>
        <v>2290811232</v>
      </c>
      <c r="EH13" s="223">
        <f t="shared" si="17"/>
        <v>46070000</v>
      </c>
      <c r="EI13" s="223">
        <f t="shared" si="17"/>
        <v>0</v>
      </c>
      <c r="EJ13" s="223">
        <f t="shared" si="17"/>
        <v>1684957864</v>
      </c>
      <c r="EK13" s="223">
        <f t="shared" si="17"/>
        <v>1267816712</v>
      </c>
      <c r="EL13" s="223">
        <f t="shared" si="17"/>
        <v>396940859</v>
      </c>
      <c r="EM13" s="223">
        <f t="shared" si="17"/>
        <v>0</v>
      </c>
      <c r="EN13" s="223">
        <f t="shared" si="17"/>
        <v>0</v>
      </c>
      <c r="EO13" s="223">
        <f t="shared" si="17"/>
        <v>20146580000</v>
      </c>
      <c r="EP13" s="223">
        <f t="shared" si="17"/>
        <v>1842247491</v>
      </c>
      <c r="EQ13" s="223">
        <f t="shared" si="17"/>
        <v>0</v>
      </c>
      <c r="ER13" s="223">
        <f t="shared" si="17"/>
        <v>0</v>
      </c>
      <c r="ES13" s="223">
        <f t="shared" si="17"/>
        <v>0</v>
      </c>
      <c r="ET13" s="223">
        <f t="shared" si="17"/>
        <v>0</v>
      </c>
      <c r="EU13" s="223">
        <f t="shared" si="17"/>
        <v>0</v>
      </c>
      <c r="EV13" s="223">
        <f t="shared" si="17"/>
        <v>0</v>
      </c>
      <c r="EW13" s="223">
        <f t="shared" si="17"/>
        <v>0</v>
      </c>
      <c r="EX13" s="223">
        <f t="shared" si="17"/>
        <v>0</v>
      </c>
      <c r="EY13" s="223">
        <f t="shared" si="17"/>
        <v>0</v>
      </c>
      <c r="EZ13" s="223">
        <f t="shared" si="17"/>
        <v>0</v>
      </c>
      <c r="FA13" s="223">
        <f t="shared" si="17"/>
        <v>0</v>
      </c>
      <c r="FB13" s="223">
        <f t="shared" si="17"/>
        <v>143072080</v>
      </c>
      <c r="FC13" s="223">
        <f t="shared" si="17"/>
        <v>0</v>
      </c>
      <c r="FD13" s="223">
        <f t="shared" si="17"/>
        <v>0</v>
      </c>
      <c r="FE13" s="223">
        <f t="shared" si="17"/>
        <v>0</v>
      </c>
      <c r="FF13" s="223">
        <f t="shared" si="17"/>
        <v>0</v>
      </c>
      <c r="FG13" s="223">
        <f t="shared" si="17"/>
        <v>0</v>
      </c>
      <c r="FH13" s="223">
        <f t="shared" si="17"/>
        <v>0</v>
      </c>
      <c r="FI13" s="223">
        <f t="shared" si="17"/>
        <v>0</v>
      </c>
      <c r="FJ13" s="223">
        <f t="shared" si="17"/>
        <v>0</v>
      </c>
      <c r="FK13" s="223">
        <f t="shared" si="17"/>
        <v>8560934997</v>
      </c>
      <c r="FL13" s="223">
        <f t="shared" si="17"/>
        <v>8334387015</v>
      </c>
      <c r="FM13" s="223">
        <f t="shared" si="17"/>
        <v>2979407813</v>
      </c>
      <c r="FN13" s="223">
        <f t="shared" si="17"/>
        <v>201587482</v>
      </c>
      <c r="FO13" s="223">
        <f t="shared" si="17"/>
        <v>0</v>
      </c>
      <c r="FP13" s="223">
        <f t="shared" si="17"/>
        <v>0</v>
      </c>
      <c r="FQ13" s="223">
        <f t="shared" ref="FQ13:FS13" si="18">FQ19+FQ16+FQ79+FQ25+FQ31+FQ49+FQ55+FQ28+FQ34+FQ40+FQ52+FQ43+FQ61+FQ37+FQ64+FQ85+FQ22+FQ58+FQ46+FQ94+FQ97+FQ91+FQ100+FQ82+FQ67+FQ70+FQ73+FQ76+FQ88+FQ103</f>
        <v>119511333540</v>
      </c>
      <c r="FR13" s="223">
        <f t="shared" si="18"/>
        <v>0</v>
      </c>
      <c r="FS13" s="223">
        <f t="shared" si="18"/>
        <v>119511333540</v>
      </c>
      <c r="FT13" s="223">
        <f t="shared" ref="FT13:HN13" si="19">FT19+FT16+FT79+FT25+FT31+FT49+FT55+FT28+FT34+FT40+FT52+FT43+FT61+FT37+FT64+FT85+FT22+FT58+FT46+FT94+FT97+FT91+FT100+FT82+FT67+FT70+FT73+FT76+FT88</f>
        <v>0</v>
      </c>
      <c r="FU13" s="223">
        <f t="shared" si="19"/>
        <v>0</v>
      </c>
      <c r="FV13" s="223">
        <f t="shared" si="19"/>
        <v>0</v>
      </c>
      <c r="FW13" s="223">
        <f t="shared" si="19"/>
        <v>0</v>
      </c>
      <c r="FX13" s="223">
        <f t="shared" si="19"/>
        <v>0</v>
      </c>
      <c r="FY13" s="223">
        <f t="shared" si="19"/>
        <v>0</v>
      </c>
      <c r="FZ13" s="223">
        <f t="shared" si="19"/>
        <v>0</v>
      </c>
      <c r="GA13" s="223">
        <f t="shared" si="19"/>
        <v>0</v>
      </c>
      <c r="GB13" s="223">
        <f t="shared" si="19"/>
        <v>0</v>
      </c>
      <c r="GC13" s="223">
        <f t="shared" si="19"/>
        <v>0</v>
      </c>
      <c r="GD13" s="223">
        <f t="shared" si="19"/>
        <v>0</v>
      </c>
      <c r="GE13" s="223">
        <f t="shared" si="19"/>
        <v>0</v>
      </c>
      <c r="GF13" s="223">
        <f t="shared" si="19"/>
        <v>0</v>
      </c>
      <c r="GG13" s="223">
        <f t="shared" si="19"/>
        <v>0</v>
      </c>
      <c r="GH13" s="223">
        <f t="shared" si="19"/>
        <v>0</v>
      </c>
      <c r="GI13" s="223">
        <f t="shared" si="19"/>
        <v>0</v>
      </c>
      <c r="GJ13" s="223">
        <f t="shared" si="19"/>
        <v>0</v>
      </c>
      <c r="GK13" s="223">
        <f t="shared" si="19"/>
        <v>0</v>
      </c>
      <c r="GL13" s="223">
        <f t="shared" si="19"/>
        <v>0</v>
      </c>
      <c r="GM13" s="223">
        <f t="shared" si="19"/>
        <v>0</v>
      </c>
      <c r="GN13" s="223">
        <f t="shared" si="19"/>
        <v>0</v>
      </c>
      <c r="GO13" s="223">
        <f t="shared" si="19"/>
        <v>0</v>
      </c>
      <c r="GP13" s="223">
        <f t="shared" si="19"/>
        <v>0</v>
      </c>
      <c r="GQ13" s="223">
        <f t="shared" si="19"/>
        <v>0</v>
      </c>
      <c r="GR13" s="223">
        <f t="shared" si="19"/>
        <v>0</v>
      </c>
      <c r="GS13" s="223">
        <f t="shared" si="19"/>
        <v>0</v>
      </c>
      <c r="GT13" s="223">
        <f t="shared" si="19"/>
        <v>0</v>
      </c>
      <c r="GU13" s="223">
        <f t="shared" si="19"/>
        <v>0</v>
      </c>
      <c r="GV13" s="223">
        <f t="shared" si="19"/>
        <v>0</v>
      </c>
      <c r="GW13" s="223">
        <f t="shared" si="19"/>
        <v>0</v>
      </c>
      <c r="GX13" s="223">
        <f t="shared" si="19"/>
        <v>0</v>
      </c>
      <c r="GY13" s="223">
        <f t="shared" si="19"/>
        <v>0</v>
      </c>
      <c r="GZ13" s="223">
        <f t="shared" si="19"/>
        <v>0</v>
      </c>
      <c r="HA13" s="223">
        <f t="shared" si="19"/>
        <v>0</v>
      </c>
      <c r="HB13" s="223">
        <f t="shared" si="19"/>
        <v>0</v>
      </c>
      <c r="HC13" s="223">
        <f t="shared" si="19"/>
        <v>0</v>
      </c>
      <c r="HD13" s="223">
        <f t="shared" si="19"/>
        <v>0</v>
      </c>
      <c r="HE13" s="223">
        <f t="shared" si="19"/>
        <v>0</v>
      </c>
      <c r="HF13" s="223">
        <f t="shared" si="19"/>
        <v>0</v>
      </c>
      <c r="HG13" s="223">
        <f t="shared" si="19"/>
        <v>0</v>
      </c>
      <c r="HH13" s="223">
        <f t="shared" si="19"/>
        <v>123540000</v>
      </c>
      <c r="HI13" s="223">
        <f t="shared" si="19"/>
        <v>0</v>
      </c>
      <c r="HJ13" s="223">
        <f t="shared" si="19"/>
        <v>123540000</v>
      </c>
      <c r="HK13" s="223">
        <f t="shared" si="19"/>
        <v>0</v>
      </c>
      <c r="HL13" s="223">
        <f t="shared" si="19"/>
        <v>0</v>
      </c>
      <c r="HM13" s="223">
        <f t="shared" si="19"/>
        <v>0</v>
      </c>
      <c r="HN13" s="223">
        <f t="shared" si="19"/>
        <v>0</v>
      </c>
      <c r="HO13" s="155">
        <f t="shared" si="5"/>
        <v>0.55196083227715764</v>
      </c>
      <c r="HP13" s="155">
        <f t="shared" si="6"/>
        <v>0</v>
      </c>
      <c r="HQ13" s="155">
        <f t="shared" si="7"/>
        <v>0.50415392487281219</v>
      </c>
      <c r="HR13" s="155">
        <f t="shared" si="8"/>
        <v>1.2186826580058328</v>
      </c>
      <c r="HS13" s="155">
        <f t="shared" si="9"/>
        <v>0.18549549549549549</v>
      </c>
    </row>
    <row r="14" spans="1:227" s="228" customFormat="1" ht="24" customHeight="1">
      <c r="A14" s="225">
        <v>1</v>
      </c>
      <c r="B14" s="226" t="s">
        <v>101</v>
      </c>
      <c r="C14" s="227">
        <f t="shared" ref="C14:AW14" si="20">C15+C16</f>
        <v>11502000000</v>
      </c>
      <c r="D14" s="226">
        <f t="shared" si="20"/>
        <v>11502000000</v>
      </c>
      <c r="E14" s="227">
        <f t="shared" si="20"/>
        <v>0</v>
      </c>
      <c r="F14" s="227">
        <f t="shared" si="20"/>
        <v>0</v>
      </c>
      <c r="G14" s="227">
        <f t="shared" si="20"/>
        <v>0</v>
      </c>
      <c r="H14" s="227">
        <f t="shared" si="20"/>
        <v>0</v>
      </c>
      <c r="I14" s="227">
        <f t="shared" si="20"/>
        <v>0</v>
      </c>
      <c r="J14" s="227">
        <f t="shared" si="20"/>
        <v>11502000000</v>
      </c>
      <c r="K14" s="227">
        <f t="shared" si="20"/>
        <v>0</v>
      </c>
      <c r="L14" s="227">
        <f t="shared" si="20"/>
        <v>0</v>
      </c>
      <c r="M14" s="227">
        <f t="shared" si="20"/>
        <v>0</v>
      </c>
      <c r="N14" s="227">
        <f t="shared" si="20"/>
        <v>0</v>
      </c>
      <c r="O14" s="227">
        <f t="shared" si="20"/>
        <v>0</v>
      </c>
      <c r="P14" s="227">
        <f t="shared" si="20"/>
        <v>0</v>
      </c>
      <c r="Q14" s="227">
        <f t="shared" si="20"/>
        <v>0</v>
      </c>
      <c r="R14" s="227">
        <f t="shared" si="20"/>
        <v>0</v>
      </c>
      <c r="S14" s="227">
        <f t="shared" si="20"/>
        <v>0</v>
      </c>
      <c r="T14" s="227">
        <f t="shared" si="20"/>
        <v>0</v>
      </c>
      <c r="U14" s="227">
        <f t="shared" si="20"/>
        <v>0</v>
      </c>
      <c r="V14" s="227">
        <f t="shared" si="20"/>
        <v>0</v>
      </c>
      <c r="W14" s="227">
        <f t="shared" si="20"/>
        <v>0</v>
      </c>
      <c r="X14" s="227">
        <f t="shared" si="20"/>
        <v>0</v>
      </c>
      <c r="Y14" s="227">
        <f t="shared" si="20"/>
        <v>0</v>
      </c>
      <c r="Z14" s="227">
        <f t="shared" si="20"/>
        <v>0</v>
      </c>
      <c r="AA14" s="227">
        <f t="shared" si="20"/>
        <v>0</v>
      </c>
      <c r="AB14" s="227">
        <f t="shared" si="20"/>
        <v>0</v>
      </c>
      <c r="AC14" s="227">
        <f t="shared" si="20"/>
        <v>0</v>
      </c>
      <c r="AD14" s="227">
        <f t="shared" si="20"/>
        <v>0</v>
      </c>
      <c r="AE14" s="227">
        <f t="shared" si="20"/>
        <v>0</v>
      </c>
      <c r="AF14" s="227">
        <f t="shared" si="20"/>
        <v>0</v>
      </c>
      <c r="AG14" s="227">
        <f t="shared" si="20"/>
        <v>0</v>
      </c>
      <c r="AH14" s="227">
        <f t="shared" si="20"/>
        <v>0</v>
      </c>
      <c r="AI14" s="227">
        <f t="shared" si="20"/>
        <v>0</v>
      </c>
      <c r="AJ14" s="227">
        <f t="shared" si="20"/>
        <v>0</v>
      </c>
      <c r="AK14" s="227">
        <f t="shared" si="20"/>
        <v>0</v>
      </c>
      <c r="AL14" s="227">
        <f t="shared" si="20"/>
        <v>0</v>
      </c>
      <c r="AM14" s="227">
        <f t="shared" si="20"/>
        <v>0</v>
      </c>
      <c r="AN14" s="227">
        <f t="shared" si="20"/>
        <v>0</v>
      </c>
      <c r="AO14" s="227">
        <f t="shared" si="20"/>
        <v>0</v>
      </c>
      <c r="AP14" s="227">
        <f t="shared" si="20"/>
        <v>0</v>
      </c>
      <c r="AQ14" s="227">
        <f t="shared" si="20"/>
        <v>0</v>
      </c>
      <c r="AR14" s="227">
        <f t="shared" si="20"/>
        <v>0</v>
      </c>
      <c r="AS14" s="227">
        <f t="shared" si="20"/>
        <v>0</v>
      </c>
      <c r="AT14" s="227">
        <f t="shared" si="20"/>
        <v>0</v>
      </c>
      <c r="AU14" s="227">
        <f t="shared" si="20"/>
        <v>0</v>
      </c>
      <c r="AV14" s="227">
        <f t="shared" si="20"/>
        <v>0</v>
      </c>
      <c r="AW14" s="227">
        <f t="shared" si="20"/>
        <v>0</v>
      </c>
      <c r="AX14" s="227">
        <f>AX15+AX16</f>
        <v>0</v>
      </c>
      <c r="AY14" s="227">
        <f t="shared" ref="AY14" si="21">AY15+AY16</f>
        <v>0</v>
      </c>
      <c r="AZ14" s="227">
        <f>AZ15+AZ16</f>
        <v>0</v>
      </c>
      <c r="BA14" s="227">
        <f>BA15+BA16</f>
        <v>0</v>
      </c>
      <c r="BB14" s="227">
        <f t="shared" ref="BB14:BK14" si="22">BB15+BB16</f>
        <v>0</v>
      </c>
      <c r="BC14" s="227">
        <f t="shared" si="22"/>
        <v>0</v>
      </c>
      <c r="BD14" s="227">
        <f t="shared" si="22"/>
        <v>0</v>
      </c>
      <c r="BE14" s="227">
        <f t="shared" si="22"/>
        <v>0</v>
      </c>
      <c r="BF14" s="227">
        <f t="shared" si="22"/>
        <v>0</v>
      </c>
      <c r="BG14" s="227">
        <f t="shared" si="22"/>
        <v>0</v>
      </c>
      <c r="BH14" s="227">
        <f t="shared" si="22"/>
        <v>0</v>
      </c>
      <c r="BI14" s="227">
        <f t="shared" si="22"/>
        <v>0</v>
      </c>
      <c r="BJ14" s="227">
        <f t="shared" si="22"/>
        <v>0</v>
      </c>
      <c r="BK14" s="227">
        <f t="shared" si="22"/>
        <v>0</v>
      </c>
      <c r="BL14" s="227">
        <f>BL15+BL16</f>
        <v>0</v>
      </c>
      <c r="BM14" s="227">
        <f>BM15+BM16</f>
        <v>0</v>
      </c>
      <c r="BN14" s="227">
        <f t="shared" ref="BN14:DG14" si="23">BN15+BN16</f>
        <v>0</v>
      </c>
      <c r="BO14" s="227">
        <f t="shared" si="23"/>
        <v>0</v>
      </c>
      <c r="BP14" s="227">
        <f t="shared" si="23"/>
        <v>0</v>
      </c>
      <c r="BQ14" s="227">
        <f t="shared" si="23"/>
        <v>0</v>
      </c>
      <c r="BR14" s="227">
        <f>BR15+BR16</f>
        <v>0</v>
      </c>
      <c r="BS14" s="227">
        <f>BS15+BS16</f>
        <v>0</v>
      </c>
      <c r="BT14" s="227">
        <f t="shared" ref="BT14" si="24">BT15+BT16</f>
        <v>0</v>
      </c>
      <c r="BU14" s="227">
        <f t="shared" si="23"/>
        <v>0</v>
      </c>
      <c r="BV14" s="227">
        <f t="shared" si="23"/>
        <v>0</v>
      </c>
      <c r="BW14" s="227">
        <f t="shared" si="23"/>
        <v>0</v>
      </c>
      <c r="BX14" s="227">
        <f t="shared" si="23"/>
        <v>0</v>
      </c>
      <c r="BY14" s="227">
        <f t="shared" si="23"/>
        <v>0</v>
      </c>
      <c r="BZ14" s="227">
        <f t="shared" si="23"/>
        <v>0</v>
      </c>
      <c r="CA14" s="227">
        <f t="shared" si="23"/>
        <v>0</v>
      </c>
      <c r="CB14" s="227">
        <f t="shared" si="23"/>
        <v>0</v>
      </c>
      <c r="CC14" s="227">
        <f t="shared" si="23"/>
        <v>0</v>
      </c>
      <c r="CD14" s="227">
        <f t="shared" si="23"/>
        <v>0</v>
      </c>
      <c r="CE14" s="227">
        <f t="shared" si="23"/>
        <v>0</v>
      </c>
      <c r="CF14" s="227">
        <f t="shared" si="23"/>
        <v>0</v>
      </c>
      <c r="CG14" s="227">
        <f t="shared" si="23"/>
        <v>0</v>
      </c>
      <c r="CH14" s="227">
        <f t="shared" si="23"/>
        <v>0</v>
      </c>
      <c r="CI14" s="227">
        <f t="shared" si="23"/>
        <v>0</v>
      </c>
      <c r="CJ14" s="227">
        <f t="shared" si="23"/>
        <v>0</v>
      </c>
      <c r="CK14" s="227">
        <f t="shared" si="23"/>
        <v>0</v>
      </c>
      <c r="CL14" s="227">
        <f t="shared" si="23"/>
        <v>0</v>
      </c>
      <c r="CM14" s="227">
        <f t="shared" si="23"/>
        <v>0</v>
      </c>
      <c r="CN14" s="227">
        <f t="shared" si="23"/>
        <v>0</v>
      </c>
      <c r="CO14" s="227">
        <f t="shared" si="23"/>
        <v>0</v>
      </c>
      <c r="CP14" s="227">
        <f t="shared" si="23"/>
        <v>0</v>
      </c>
      <c r="CQ14" s="227">
        <f t="shared" si="23"/>
        <v>0</v>
      </c>
      <c r="CR14" s="227">
        <f t="shared" si="23"/>
        <v>0</v>
      </c>
      <c r="CS14" s="227">
        <f t="shared" si="23"/>
        <v>0</v>
      </c>
      <c r="CT14" s="227">
        <f t="shared" si="23"/>
        <v>0</v>
      </c>
      <c r="CU14" s="227">
        <f t="shared" si="23"/>
        <v>0</v>
      </c>
      <c r="CV14" s="227">
        <f t="shared" si="23"/>
        <v>0</v>
      </c>
      <c r="CW14" s="227">
        <f t="shared" si="23"/>
        <v>0</v>
      </c>
      <c r="CX14" s="227">
        <f t="shared" si="23"/>
        <v>0</v>
      </c>
      <c r="CY14" s="227">
        <f t="shared" si="23"/>
        <v>0</v>
      </c>
      <c r="CZ14" s="227">
        <f t="shared" si="23"/>
        <v>0</v>
      </c>
      <c r="DA14" s="227">
        <f t="shared" si="23"/>
        <v>0</v>
      </c>
      <c r="DB14" s="227">
        <f t="shared" si="23"/>
        <v>0</v>
      </c>
      <c r="DC14" s="227">
        <f t="shared" si="23"/>
        <v>0</v>
      </c>
      <c r="DD14" s="227">
        <f t="shared" si="23"/>
        <v>0</v>
      </c>
      <c r="DE14" s="227">
        <f t="shared" si="23"/>
        <v>0</v>
      </c>
      <c r="DF14" s="227">
        <f t="shared" si="23"/>
        <v>0</v>
      </c>
      <c r="DG14" s="227">
        <f t="shared" si="23"/>
        <v>0</v>
      </c>
      <c r="DH14" s="226" t="s">
        <v>101</v>
      </c>
      <c r="DI14" s="227">
        <f>DI15+DI16</f>
        <v>8978099410</v>
      </c>
      <c r="DJ14" s="227">
        <f t="shared" ref="DJ14:FQ14" si="25">DJ15+DJ16</f>
        <v>8978099410</v>
      </c>
      <c r="DK14" s="227">
        <f t="shared" si="25"/>
        <v>0</v>
      </c>
      <c r="DL14" s="227">
        <f t="shared" si="25"/>
        <v>0</v>
      </c>
      <c r="DM14" s="227">
        <f t="shared" si="25"/>
        <v>0</v>
      </c>
      <c r="DN14" s="227">
        <f t="shared" si="25"/>
        <v>0</v>
      </c>
      <c r="DO14" s="227">
        <f t="shared" si="25"/>
        <v>0</v>
      </c>
      <c r="DP14" s="227">
        <f t="shared" si="25"/>
        <v>8978099410</v>
      </c>
      <c r="DQ14" s="227">
        <f t="shared" si="25"/>
        <v>0</v>
      </c>
      <c r="DR14" s="227">
        <f t="shared" si="25"/>
        <v>0</v>
      </c>
      <c r="DS14" s="227">
        <f t="shared" si="25"/>
        <v>0</v>
      </c>
      <c r="DT14" s="227">
        <f t="shared" si="25"/>
        <v>0</v>
      </c>
      <c r="DU14" s="227">
        <f t="shared" si="25"/>
        <v>0</v>
      </c>
      <c r="DV14" s="227">
        <f t="shared" si="25"/>
        <v>0</v>
      </c>
      <c r="DW14" s="227">
        <f t="shared" si="25"/>
        <v>0</v>
      </c>
      <c r="DX14" s="227">
        <f t="shared" si="25"/>
        <v>0</v>
      </c>
      <c r="DY14" s="227">
        <f t="shared" si="25"/>
        <v>0</v>
      </c>
      <c r="DZ14" s="227">
        <f t="shared" si="25"/>
        <v>0</v>
      </c>
      <c r="EA14" s="227">
        <f t="shared" si="25"/>
        <v>0</v>
      </c>
      <c r="EB14" s="227">
        <f t="shared" si="25"/>
        <v>0</v>
      </c>
      <c r="EC14" s="227">
        <f t="shared" si="25"/>
        <v>0</v>
      </c>
      <c r="ED14" s="227">
        <f t="shared" si="25"/>
        <v>0</v>
      </c>
      <c r="EE14" s="227">
        <f t="shared" si="25"/>
        <v>0</v>
      </c>
      <c r="EF14" s="227">
        <f t="shared" si="25"/>
        <v>0</v>
      </c>
      <c r="EG14" s="227">
        <f>EG15+EG16</f>
        <v>0</v>
      </c>
      <c r="EH14" s="227">
        <f t="shared" si="25"/>
        <v>46070000</v>
      </c>
      <c r="EI14" s="227">
        <f t="shared" si="25"/>
        <v>0</v>
      </c>
      <c r="EJ14" s="227">
        <f t="shared" si="25"/>
        <v>0</v>
      </c>
      <c r="EK14" s="227">
        <f t="shared" si="25"/>
        <v>0</v>
      </c>
      <c r="EL14" s="227">
        <f t="shared" si="25"/>
        <v>0</v>
      </c>
      <c r="EM14" s="227">
        <f t="shared" si="25"/>
        <v>0</v>
      </c>
      <c r="EN14" s="227">
        <f t="shared" si="25"/>
        <v>0</v>
      </c>
      <c r="EO14" s="227">
        <f t="shared" si="25"/>
        <v>0</v>
      </c>
      <c r="EP14" s="227">
        <f t="shared" si="25"/>
        <v>0</v>
      </c>
      <c r="EQ14" s="227">
        <f t="shared" si="25"/>
        <v>0</v>
      </c>
      <c r="ER14" s="227">
        <f t="shared" si="25"/>
        <v>0</v>
      </c>
      <c r="ES14" s="227">
        <f t="shared" si="25"/>
        <v>0</v>
      </c>
      <c r="ET14" s="227">
        <f t="shared" si="25"/>
        <v>0</v>
      </c>
      <c r="EU14" s="227">
        <f t="shared" si="25"/>
        <v>0</v>
      </c>
      <c r="EV14" s="227">
        <f t="shared" si="25"/>
        <v>0</v>
      </c>
      <c r="EW14" s="227">
        <f t="shared" si="25"/>
        <v>0</v>
      </c>
      <c r="EX14" s="227">
        <f t="shared" si="25"/>
        <v>0</v>
      </c>
      <c r="EY14" s="227">
        <f t="shared" si="25"/>
        <v>0</v>
      </c>
      <c r="EZ14" s="227">
        <f t="shared" si="25"/>
        <v>0</v>
      </c>
      <c r="FA14" s="227">
        <f t="shared" si="25"/>
        <v>0</v>
      </c>
      <c r="FB14" s="227">
        <f t="shared" si="25"/>
        <v>0</v>
      </c>
      <c r="FC14" s="227">
        <f t="shared" si="25"/>
        <v>0</v>
      </c>
      <c r="FD14" s="227">
        <f>FD15+FD16</f>
        <v>0</v>
      </c>
      <c r="FE14" s="227">
        <f t="shared" ref="FE14" si="26">FE15+FE16</f>
        <v>0</v>
      </c>
      <c r="FF14" s="227">
        <f>FF15+FF16</f>
        <v>0</v>
      </c>
      <c r="FG14" s="227">
        <f>FG15+FG16</f>
        <v>0</v>
      </c>
      <c r="FH14" s="227">
        <f t="shared" si="25"/>
        <v>0</v>
      </c>
      <c r="FI14" s="227">
        <f t="shared" si="25"/>
        <v>0</v>
      </c>
      <c r="FJ14" s="227">
        <f t="shared" si="25"/>
        <v>0</v>
      </c>
      <c r="FK14" s="227">
        <f t="shared" si="25"/>
        <v>0</v>
      </c>
      <c r="FL14" s="227">
        <f t="shared" si="25"/>
        <v>8334387015</v>
      </c>
      <c r="FM14" s="227">
        <f t="shared" si="25"/>
        <v>0</v>
      </c>
      <c r="FN14" s="227">
        <f t="shared" si="25"/>
        <v>0</v>
      </c>
      <c r="FO14" s="227">
        <f t="shared" si="25"/>
        <v>0</v>
      </c>
      <c r="FP14" s="227">
        <f t="shared" si="25"/>
        <v>0</v>
      </c>
      <c r="FQ14" s="227">
        <f t="shared" si="25"/>
        <v>0</v>
      </c>
      <c r="FR14" s="227">
        <f>FR15+FR16</f>
        <v>0</v>
      </c>
      <c r="FS14" s="227">
        <f>FS15+FS16</f>
        <v>0</v>
      </c>
      <c r="FT14" s="227">
        <f t="shared" ref="FT14:HM14" si="27">FT15+FT16</f>
        <v>0</v>
      </c>
      <c r="FU14" s="227">
        <f t="shared" si="27"/>
        <v>0</v>
      </c>
      <c r="FV14" s="227">
        <f t="shared" si="27"/>
        <v>0</v>
      </c>
      <c r="FW14" s="227">
        <f t="shared" si="27"/>
        <v>0</v>
      </c>
      <c r="FX14" s="227">
        <f>FX15+FX16</f>
        <v>0</v>
      </c>
      <c r="FY14" s="227">
        <f>FY15+FY16</f>
        <v>0</v>
      </c>
      <c r="FZ14" s="227">
        <f t="shared" ref="FZ14" si="28">FZ15+FZ16</f>
        <v>0</v>
      </c>
      <c r="GA14" s="227">
        <f t="shared" si="27"/>
        <v>0</v>
      </c>
      <c r="GB14" s="227">
        <f t="shared" si="27"/>
        <v>0</v>
      </c>
      <c r="GC14" s="227">
        <f t="shared" si="27"/>
        <v>0</v>
      </c>
      <c r="GD14" s="227">
        <f t="shared" si="27"/>
        <v>0</v>
      </c>
      <c r="GE14" s="227">
        <f t="shared" si="27"/>
        <v>0</v>
      </c>
      <c r="GF14" s="227">
        <f t="shared" si="27"/>
        <v>0</v>
      </c>
      <c r="GG14" s="227">
        <f t="shared" si="27"/>
        <v>0</v>
      </c>
      <c r="GH14" s="227">
        <f t="shared" si="27"/>
        <v>0</v>
      </c>
      <c r="GI14" s="227">
        <f t="shared" si="27"/>
        <v>0</v>
      </c>
      <c r="GJ14" s="227">
        <f t="shared" si="27"/>
        <v>0</v>
      </c>
      <c r="GK14" s="227">
        <f t="shared" si="27"/>
        <v>0</v>
      </c>
      <c r="GL14" s="227">
        <f t="shared" si="27"/>
        <v>0</v>
      </c>
      <c r="GM14" s="227">
        <f t="shared" si="27"/>
        <v>0</v>
      </c>
      <c r="GN14" s="227">
        <f t="shared" si="27"/>
        <v>0</v>
      </c>
      <c r="GO14" s="227">
        <f t="shared" si="27"/>
        <v>0</v>
      </c>
      <c r="GP14" s="227">
        <f t="shared" si="27"/>
        <v>0</v>
      </c>
      <c r="GQ14" s="227">
        <f t="shared" si="27"/>
        <v>0</v>
      </c>
      <c r="GR14" s="227">
        <f t="shared" si="27"/>
        <v>0</v>
      </c>
      <c r="GS14" s="227">
        <f t="shared" si="27"/>
        <v>0</v>
      </c>
      <c r="GT14" s="227">
        <f t="shared" si="27"/>
        <v>0</v>
      </c>
      <c r="GU14" s="227">
        <f t="shared" si="27"/>
        <v>0</v>
      </c>
      <c r="GV14" s="227">
        <f t="shared" si="27"/>
        <v>0</v>
      </c>
      <c r="GW14" s="227">
        <f t="shared" si="27"/>
        <v>0</v>
      </c>
      <c r="GX14" s="227">
        <f t="shared" si="27"/>
        <v>0</v>
      </c>
      <c r="GY14" s="227">
        <f t="shared" si="27"/>
        <v>0</v>
      </c>
      <c r="GZ14" s="227">
        <f t="shared" si="27"/>
        <v>0</v>
      </c>
      <c r="HA14" s="227">
        <f t="shared" si="27"/>
        <v>0</v>
      </c>
      <c r="HB14" s="227">
        <f t="shared" si="27"/>
        <v>0</v>
      </c>
      <c r="HC14" s="227">
        <f t="shared" si="27"/>
        <v>0</v>
      </c>
      <c r="HD14" s="227">
        <f t="shared" si="27"/>
        <v>0</v>
      </c>
      <c r="HE14" s="227">
        <f t="shared" si="27"/>
        <v>0</v>
      </c>
      <c r="HF14" s="227">
        <f t="shared" si="27"/>
        <v>0</v>
      </c>
      <c r="HG14" s="227">
        <f t="shared" si="27"/>
        <v>0</v>
      </c>
      <c r="HH14" s="227">
        <f t="shared" si="27"/>
        <v>0</v>
      </c>
      <c r="HI14" s="227">
        <f t="shared" si="27"/>
        <v>0</v>
      </c>
      <c r="HJ14" s="227">
        <f t="shared" si="27"/>
        <v>0</v>
      </c>
      <c r="HK14" s="227">
        <f t="shared" si="27"/>
        <v>0</v>
      </c>
      <c r="HL14" s="227">
        <f t="shared" si="27"/>
        <v>0</v>
      </c>
      <c r="HM14" s="227">
        <f t="shared" si="27"/>
        <v>0</v>
      </c>
      <c r="HN14" s="227">
        <f>HN15+HN16</f>
        <v>0</v>
      </c>
      <c r="HO14" s="156">
        <f t="shared" si="5"/>
        <v>0.78056854547035304</v>
      </c>
      <c r="HP14" s="156">
        <f t="shared" si="6"/>
        <v>0</v>
      </c>
      <c r="HQ14" s="156">
        <f t="shared" si="7"/>
        <v>0.78056854547035304</v>
      </c>
      <c r="HR14" s="156">
        <f t="shared" si="8"/>
        <v>0</v>
      </c>
      <c r="HS14" s="156">
        <f t="shared" si="9"/>
        <v>0</v>
      </c>
    </row>
    <row r="15" spans="1:227" s="228" customFormat="1" ht="24" customHeight="1">
      <c r="A15" s="225"/>
      <c r="B15" s="226" t="s">
        <v>99</v>
      </c>
      <c r="C15" s="227">
        <f>D15+BK15+DB15</f>
        <v>0</v>
      </c>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c r="CB15" s="227"/>
      <c r="CC15" s="227"/>
      <c r="CD15" s="227"/>
      <c r="CE15" s="227"/>
      <c r="CF15" s="227"/>
      <c r="CG15" s="227"/>
      <c r="CH15" s="227"/>
      <c r="CI15" s="227"/>
      <c r="CJ15" s="227"/>
      <c r="CK15" s="227"/>
      <c r="CL15" s="227"/>
      <c r="CM15" s="227"/>
      <c r="CN15" s="227"/>
      <c r="CO15" s="227"/>
      <c r="CP15" s="227"/>
      <c r="CQ15" s="227"/>
      <c r="CR15" s="227"/>
      <c r="CS15" s="227"/>
      <c r="CT15" s="227"/>
      <c r="CU15" s="227"/>
      <c r="CV15" s="227"/>
      <c r="CW15" s="227"/>
      <c r="CX15" s="227"/>
      <c r="CY15" s="227"/>
      <c r="CZ15" s="227"/>
      <c r="DA15" s="227"/>
      <c r="DB15" s="227"/>
      <c r="DC15" s="227"/>
      <c r="DD15" s="227"/>
      <c r="DE15" s="227"/>
      <c r="DF15" s="227"/>
      <c r="DG15" s="227"/>
      <c r="DH15" s="226" t="s">
        <v>99</v>
      </c>
      <c r="DI15" s="227">
        <f>DJ15+FQ15+HH15+HN15</f>
        <v>0</v>
      </c>
      <c r="DJ15" s="227"/>
      <c r="DK15" s="227"/>
      <c r="DL15" s="227"/>
      <c r="DM15" s="227"/>
      <c r="DN15" s="227"/>
      <c r="DO15" s="227"/>
      <c r="DP15" s="227"/>
      <c r="DQ15" s="227"/>
      <c r="DR15" s="227"/>
      <c r="DS15" s="227"/>
      <c r="DT15" s="227"/>
      <c r="DU15" s="227"/>
      <c r="DV15" s="227"/>
      <c r="DW15" s="227"/>
      <c r="DX15" s="227"/>
      <c r="DY15" s="227"/>
      <c r="DZ15" s="227"/>
      <c r="EA15" s="227"/>
      <c r="EB15" s="227"/>
      <c r="EC15" s="227"/>
      <c r="ED15" s="227"/>
      <c r="EE15" s="227"/>
      <c r="EF15" s="227"/>
      <c r="EG15" s="227"/>
      <c r="EH15" s="227"/>
      <c r="EI15" s="227"/>
      <c r="EJ15" s="227"/>
      <c r="EK15" s="227"/>
      <c r="EL15" s="227"/>
      <c r="EM15" s="227"/>
      <c r="EN15" s="227"/>
      <c r="EO15" s="227"/>
      <c r="EP15" s="227"/>
      <c r="EQ15" s="227"/>
      <c r="ER15" s="227"/>
      <c r="ES15" s="227"/>
      <c r="ET15" s="227"/>
      <c r="EU15" s="227"/>
      <c r="EV15" s="227"/>
      <c r="EW15" s="227"/>
      <c r="EX15" s="227"/>
      <c r="EY15" s="227"/>
      <c r="EZ15" s="227"/>
      <c r="FA15" s="227"/>
      <c r="FB15" s="227"/>
      <c r="FC15" s="227"/>
      <c r="FD15" s="227"/>
      <c r="FE15" s="227"/>
      <c r="FF15" s="227"/>
      <c r="FG15" s="227"/>
      <c r="FH15" s="227"/>
      <c r="FI15" s="227"/>
      <c r="FJ15" s="227"/>
      <c r="FK15" s="227"/>
      <c r="FL15" s="227"/>
      <c r="FM15" s="227"/>
      <c r="FN15" s="227"/>
      <c r="FO15" s="227"/>
      <c r="FP15" s="227"/>
      <c r="FQ15" s="227"/>
      <c r="FR15" s="227"/>
      <c r="FS15" s="227"/>
      <c r="FT15" s="227"/>
      <c r="FU15" s="227"/>
      <c r="FV15" s="227"/>
      <c r="FW15" s="227"/>
      <c r="FX15" s="227"/>
      <c r="FY15" s="227"/>
      <c r="FZ15" s="227"/>
      <c r="GA15" s="227"/>
      <c r="GB15" s="227"/>
      <c r="GC15" s="227"/>
      <c r="GD15" s="227"/>
      <c r="GE15" s="227"/>
      <c r="GF15" s="227"/>
      <c r="GG15" s="227"/>
      <c r="GH15" s="227"/>
      <c r="GI15" s="227"/>
      <c r="GJ15" s="227"/>
      <c r="GK15" s="227"/>
      <c r="GL15" s="227"/>
      <c r="GM15" s="227"/>
      <c r="GN15" s="227"/>
      <c r="GO15" s="227"/>
      <c r="GP15" s="227"/>
      <c r="GQ15" s="227"/>
      <c r="GR15" s="227"/>
      <c r="GS15" s="227"/>
      <c r="GT15" s="227"/>
      <c r="GU15" s="227"/>
      <c r="GV15" s="227"/>
      <c r="GW15" s="227"/>
      <c r="GX15" s="227"/>
      <c r="GY15" s="227"/>
      <c r="GZ15" s="227"/>
      <c r="HA15" s="227"/>
      <c r="HB15" s="227"/>
      <c r="HC15" s="227"/>
      <c r="HD15" s="227"/>
      <c r="HE15" s="227"/>
      <c r="HF15" s="227"/>
      <c r="HG15" s="227"/>
      <c r="HH15" s="227"/>
      <c r="HI15" s="227"/>
      <c r="HJ15" s="227"/>
      <c r="HK15" s="227"/>
      <c r="HL15" s="227"/>
      <c r="HM15" s="227"/>
      <c r="HN15" s="227"/>
      <c r="HO15" s="156">
        <f t="shared" si="5"/>
        <v>0</v>
      </c>
      <c r="HP15" s="156">
        <f t="shared" si="6"/>
        <v>0</v>
      </c>
      <c r="HQ15" s="156">
        <f t="shared" si="7"/>
        <v>0</v>
      </c>
      <c r="HR15" s="156">
        <f t="shared" si="8"/>
        <v>0</v>
      </c>
      <c r="HS15" s="156">
        <f t="shared" si="9"/>
        <v>0</v>
      </c>
    </row>
    <row r="16" spans="1:227" s="228" customFormat="1" ht="24" customHeight="1">
      <c r="A16" s="225"/>
      <c r="B16" s="226" t="s">
        <v>100</v>
      </c>
      <c r="C16" s="227">
        <f>D16+BK16+DB16</f>
        <v>11502000000</v>
      </c>
      <c r="D16" s="227">
        <f>E16+J16</f>
        <v>11502000000</v>
      </c>
      <c r="E16" s="227"/>
      <c r="F16" s="227"/>
      <c r="G16" s="227"/>
      <c r="H16" s="227"/>
      <c r="I16" s="227"/>
      <c r="J16" s="227">
        <v>11502000000</v>
      </c>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c r="BZ16" s="227"/>
      <c r="CA16" s="227"/>
      <c r="CB16" s="227"/>
      <c r="CC16" s="227"/>
      <c r="CD16" s="227"/>
      <c r="CE16" s="227"/>
      <c r="CF16" s="227"/>
      <c r="CG16" s="227"/>
      <c r="CH16" s="227"/>
      <c r="CI16" s="227"/>
      <c r="CJ16" s="227"/>
      <c r="CK16" s="227"/>
      <c r="CL16" s="227"/>
      <c r="CM16" s="227"/>
      <c r="CN16" s="227"/>
      <c r="CO16" s="227"/>
      <c r="CP16" s="227"/>
      <c r="CQ16" s="227"/>
      <c r="CR16" s="227"/>
      <c r="CS16" s="227"/>
      <c r="CT16" s="227"/>
      <c r="CU16" s="227"/>
      <c r="CV16" s="227"/>
      <c r="CW16" s="227"/>
      <c r="CX16" s="227"/>
      <c r="CY16" s="227"/>
      <c r="CZ16" s="227"/>
      <c r="DA16" s="227"/>
      <c r="DB16" s="227"/>
      <c r="DC16" s="227"/>
      <c r="DD16" s="227"/>
      <c r="DE16" s="227"/>
      <c r="DF16" s="227"/>
      <c r="DG16" s="227"/>
      <c r="DH16" s="226" t="s">
        <v>100</v>
      </c>
      <c r="DI16" s="227">
        <f>DJ16+FQ16+HH16+HN16</f>
        <v>8978099410</v>
      </c>
      <c r="DJ16" s="227">
        <f>DK16+DP16</f>
        <v>8978099410</v>
      </c>
      <c r="DK16" s="227"/>
      <c r="DL16" s="227"/>
      <c r="DM16" s="227"/>
      <c r="DN16" s="227"/>
      <c r="DO16" s="227"/>
      <c r="DP16" s="227">
        <f>5236312295+3741787115</f>
        <v>8978099410</v>
      </c>
      <c r="DQ16" s="227"/>
      <c r="DR16" s="227"/>
      <c r="DS16" s="227"/>
      <c r="DT16" s="227"/>
      <c r="DU16" s="227"/>
      <c r="DV16" s="227"/>
      <c r="DW16" s="227"/>
      <c r="DX16" s="227"/>
      <c r="DY16" s="227"/>
      <c r="DZ16" s="227"/>
      <c r="EA16" s="227"/>
      <c r="EB16" s="227"/>
      <c r="EC16" s="227"/>
      <c r="ED16" s="227"/>
      <c r="EE16" s="227"/>
      <c r="EF16" s="227"/>
      <c r="EG16" s="227"/>
      <c r="EH16" s="227">
        <v>46070000</v>
      </c>
      <c r="EI16" s="227"/>
      <c r="EJ16" s="227"/>
      <c r="EK16" s="227"/>
      <c r="EL16" s="227"/>
      <c r="EM16" s="227"/>
      <c r="EN16" s="227"/>
      <c r="EO16" s="227"/>
      <c r="EP16" s="227"/>
      <c r="EQ16" s="227"/>
      <c r="ER16" s="227"/>
      <c r="ES16" s="227"/>
      <c r="ET16" s="227"/>
      <c r="EU16" s="227"/>
      <c r="EV16" s="227"/>
      <c r="EW16" s="227"/>
      <c r="EX16" s="227"/>
      <c r="EY16" s="227"/>
      <c r="EZ16" s="227"/>
      <c r="FA16" s="227"/>
      <c r="FB16" s="227"/>
      <c r="FC16" s="227"/>
      <c r="FD16" s="227"/>
      <c r="FE16" s="227"/>
      <c r="FF16" s="227"/>
      <c r="FG16" s="227"/>
      <c r="FH16" s="227"/>
      <c r="FI16" s="227"/>
      <c r="FJ16" s="227"/>
      <c r="FK16" s="227"/>
      <c r="FL16" s="227">
        <v>8334387015</v>
      </c>
      <c r="FM16" s="227"/>
      <c r="FN16" s="227"/>
      <c r="FO16" s="227"/>
      <c r="FP16" s="227"/>
      <c r="FQ16" s="227"/>
      <c r="FR16" s="227"/>
      <c r="FS16" s="227"/>
      <c r="FT16" s="227"/>
      <c r="FU16" s="227"/>
      <c r="FV16" s="227"/>
      <c r="FW16" s="227"/>
      <c r="FX16" s="227"/>
      <c r="FY16" s="227"/>
      <c r="FZ16" s="227"/>
      <c r="GA16" s="227"/>
      <c r="GB16" s="227"/>
      <c r="GC16" s="227"/>
      <c r="GD16" s="227"/>
      <c r="GE16" s="227"/>
      <c r="GF16" s="227"/>
      <c r="GG16" s="227"/>
      <c r="GH16" s="227"/>
      <c r="GI16" s="227"/>
      <c r="GJ16" s="227"/>
      <c r="GK16" s="227"/>
      <c r="GL16" s="227"/>
      <c r="GM16" s="227"/>
      <c r="GN16" s="227"/>
      <c r="GO16" s="227"/>
      <c r="GP16" s="227"/>
      <c r="GQ16" s="227"/>
      <c r="GR16" s="227"/>
      <c r="GS16" s="227"/>
      <c r="GT16" s="227"/>
      <c r="GU16" s="227"/>
      <c r="GV16" s="227"/>
      <c r="GW16" s="227"/>
      <c r="GX16" s="227"/>
      <c r="GY16" s="227"/>
      <c r="GZ16" s="227"/>
      <c r="HA16" s="227"/>
      <c r="HB16" s="227"/>
      <c r="HC16" s="227"/>
      <c r="HD16" s="227"/>
      <c r="HE16" s="227"/>
      <c r="HF16" s="227"/>
      <c r="HG16" s="227"/>
      <c r="HH16" s="227"/>
      <c r="HI16" s="227"/>
      <c r="HJ16" s="227"/>
      <c r="HK16" s="227"/>
      <c r="HL16" s="227"/>
      <c r="HM16" s="227"/>
      <c r="HN16" s="227"/>
      <c r="HO16" s="156">
        <f t="shared" si="5"/>
        <v>0.78056854547035304</v>
      </c>
      <c r="HP16" s="156">
        <f t="shared" si="6"/>
        <v>0</v>
      </c>
      <c r="HQ16" s="156">
        <f t="shared" si="7"/>
        <v>0.78056854547035304</v>
      </c>
      <c r="HR16" s="156">
        <f t="shared" si="8"/>
        <v>0</v>
      </c>
      <c r="HS16" s="156">
        <f t="shared" si="9"/>
        <v>0</v>
      </c>
    </row>
    <row r="17" spans="1:227" s="228" customFormat="1" ht="24" customHeight="1">
      <c r="A17" s="225">
        <v>2</v>
      </c>
      <c r="B17" s="226" t="s">
        <v>98</v>
      </c>
      <c r="C17" s="229">
        <f>C18+C19</f>
        <v>11264000000</v>
      </c>
      <c r="D17" s="229">
        <f t="shared" ref="D17:BV17" si="29">D18+D19</f>
        <v>11264000000</v>
      </c>
      <c r="E17" s="229">
        <f t="shared" si="29"/>
        <v>0</v>
      </c>
      <c r="F17" s="229">
        <f t="shared" si="29"/>
        <v>0</v>
      </c>
      <c r="G17" s="229">
        <f t="shared" si="29"/>
        <v>0</v>
      </c>
      <c r="H17" s="229">
        <f t="shared" si="29"/>
        <v>0</v>
      </c>
      <c r="I17" s="229">
        <f t="shared" si="29"/>
        <v>0</v>
      </c>
      <c r="J17" s="229">
        <f t="shared" si="29"/>
        <v>11264000000</v>
      </c>
      <c r="K17" s="229">
        <f t="shared" si="29"/>
        <v>0</v>
      </c>
      <c r="L17" s="229">
        <f t="shared" si="29"/>
        <v>0</v>
      </c>
      <c r="M17" s="229">
        <f t="shared" si="29"/>
        <v>0</v>
      </c>
      <c r="N17" s="229">
        <f t="shared" si="29"/>
        <v>0</v>
      </c>
      <c r="O17" s="229">
        <f t="shared" si="29"/>
        <v>0</v>
      </c>
      <c r="P17" s="229">
        <f t="shared" si="29"/>
        <v>0</v>
      </c>
      <c r="Q17" s="229">
        <f t="shared" si="29"/>
        <v>0</v>
      </c>
      <c r="R17" s="229">
        <f t="shared" si="29"/>
        <v>0</v>
      </c>
      <c r="S17" s="229">
        <f t="shared" si="29"/>
        <v>0</v>
      </c>
      <c r="T17" s="229">
        <f t="shared" si="29"/>
        <v>0</v>
      </c>
      <c r="U17" s="229">
        <f t="shared" si="29"/>
        <v>0</v>
      </c>
      <c r="V17" s="229">
        <f t="shared" si="29"/>
        <v>0</v>
      </c>
      <c r="W17" s="229">
        <f t="shared" si="29"/>
        <v>0</v>
      </c>
      <c r="X17" s="229">
        <f t="shared" si="29"/>
        <v>0</v>
      </c>
      <c r="Y17" s="229">
        <f t="shared" si="29"/>
        <v>0</v>
      </c>
      <c r="Z17" s="229">
        <f t="shared" si="29"/>
        <v>0</v>
      </c>
      <c r="AA17" s="229">
        <f t="shared" si="29"/>
        <v>0</v>
      </c>
      <c r="AB17" s="229">
        <f t="shared" si="29"/>
        <v>0</v>
      </c>
      <c r="AC17" s="229">
        <f t="shared" si="29"/>
        <v>0</v>
      </c>
      <c r="AD17" s="229">
        <f t="shared" si="29"/>
        <v>0</v>
      </c>
      <c r="AE17" s="229">
        <f t="shared" si="29"/>
        <v>0</v>
      </c>
      <c r="AF17" s="229">
        <f t="shared" si="29"/>
        <v>0</v>
      </c>
      <c r="AG17" s="229">
        <f t="shared" si="29"/>
        <v>0</v>
      </c>
      <c r="AH17" s="229">
        <f t="shared" si="29"/>
        <v>0</v>
      </c>
      <c r="AI17" s="229">
        <f t="shared" si="29"/>
        <v>0</v>
      </c>
      <c r="AJ17" s="229">
        <f t="shared" si="29"/>
        <v>0</v>
      </c>
      <c r="AK17" s="229">
        <f t="shared" si="29"/>
        <v>0</v>
      </c>
      <c r="AL17" s="229">
        <f t="shared" si="29"/>
        <v>0</v>
      </c>
      <c r="AM17" s="229">
        <f t="shared" si="29"/>
        <v>0</v>
      </c>
      <c r="AN17" s="229">
        <f t="shared" si="29"/>
        <v>0</v>
      </c>
      <c r="AO17" s="229">
        <f t="shared" si="29"/>
        <v>0</v>
      </c>
      <c r="AP17" s="229">
        <f t="shared" si="29"/>
        <v>0</v>
      </c>
      <c r="AQ17" s="229">
        <f t="shared" si="29"/>
        <v>0</v>
      </c>
      <c r="AR17" s="229">
        <f t="shared" si="29"/>
        <v>0</v>
      </c>
      <c r="AS17" s="229">
        <f t="shared" si="29"/>
        <v>0</v>
      </c>
      <c r="AT17" s="229">
        <f t="shared" si="29"/>
        <v>0</v>
      </c>
      <c r="AU17" s="229">
        <f t="shared" si="29"/>
        <v>0</v>
      </c>
      <c r="AV17" s="229">
        <f t="shared" si="29"/>
        <v>0</v>
      </c>
      <c r="AW17" s="229">
        <f t="shared" si="29"/>
        <v>0</v>
      </c>
      <c r="AX17" s="229">
        <f t="shared" si="29"/>
        <v>0</v>
      </c>
      <c r="AY17" s="229">
        <f t="shared" si="29"/>
        <v>0</v>
      </c>
      <c r="AZ17" s="229">
        <f>AZ18+AZ19</f>
        <v>0</v>
      </c>
      <c r="BA17" s="229">
        <f>BA18+BA19</f>
        <v>0</v>
      </c>
      <c r="BB17" s="229">
        <f t="shared" si="29"/>
        <v>0</v>
      </c>
      <c r="BC17" s="229">
        <f t="shared" si="29"/>
        <v>0</v>
      </c>
      <c r="BD17" s="229">
        <f t="shared" si="29"/>
        <v>0</v>
      </c>
      <c r="BE17" s="229">
        <f t="shared" si="29"/>
        <v>0</v>
      </c>
      <c r="BF17" s="229">
        <f t="shared" si="29"/>
        <v>0</v>
      </c>
      <c r="BG17" s="229">
        <f t="shared" si="29"/>
        <v>0</v>
      </c>
      <c r="BH17" s="229">
        <f t="shared" si="29"/>
        <v>0</v>
      </c>
      <c r="BI17" s="229">
        <f t="shared" si="29"/>
        <v>0</v>
      </c>
      <c r="BJ17" s="229">
        <f t="shared" si="29"/>
        <v>0</v>
      </c>
      <c r="BK17" s="227">
        <f t="shared" si="29"/>
        <v>0</v>
      </c>
      <c r="BL17" s="227">
        <f t="shared" si="29"/>
        <v>0</v>
      </c>
      <c r="BM17" s="227">
        <f t="shared" si="29"/>
        <v>0</v>
      </c>
      <c r="BN17" s="229">
        <f t="shared" si="29"/>
        <v>0</v>
      </c>
      <c r="BO17" s="229">
        <f t="shared" si="29"/>
        <v>0</v>
      </c>
      <c r="BP17" s="229">
        <f t="shared" si="29"/>
        <v>0</v>
      </c>
      <c r="BQ17" s="229">
        <f t="shared" si="29"/>
        <v>0</v>
      </c>
      <c r="BR17" s="229">
        <f>BR18+BR19</f>
        <v>0</v>
      </c>
      <c r="BS17" s="229">
        <f>BS18+BS19</f>
        <v>0</v>
      </c>
      <c r="BT17" s="229">
        <f t="shared" ref="BT17" si="30">BT18+BT19</f>
        <v>0</v>
      </c>
      <c r="BU17" s="229">
        <f t="shared" si="29"/>
        <v>0</v>
      </c>
      <c r="BV17" s="229">
        <f t="shared" si="29"/>
        <v>0</v>
      </c>
      <c r="BW17" s="229">
        <f t="shared" ref="BW17:DG17" si="31">BW18+BW19</f>
        <v>0</v>
      </c>
      <c r="BX17" s="229">
        <f t="shared" si="31"/>
        <v>0</v>
      </c>
      <c r="BY17" s="229">
        <f t="shared" si="31"/>
        <v>0</v>
      </c>
      <c r="BZ17" s="229">
        <f t="shared" si="31"/>
        <v>0</v>
      </c>
      <c r="CA17" s="229">
        <f t="shared" si="31"/>
        <v>0</v>
      </c>
      <c r="CB17" s="229">
        <f t="shared" si="31"/>
        <v>0</v>
      </c>
      <c r="CC17" s="229">
        <f t="shared" si="31"/>
        <v>0</v>
      </c>
      <c r="CD17" s="229">
        <f t="shared" si="31"/>
        <v>0</v>
      </c>
      <c r="CE17" s="229">
        <f t="shared" si="31"/>
        <v>0</v>
      </c>
      <c r="CF17" s="229">
        <f t="shared" si="31"/>
        <v>0</v>
      </c>
      <c r="CG17" s="229">
        <f t="shared" si="31"/>
        <v>0</v>
      </c>
      <c r="CH17" s="229">
        <f t="shared" si="31"/>
        <v>0</v>
      </c>
      <c r="CI17" s="229">
        <f t="shared" si="31"/>
        <v>0</v>
      </c>
      <c r="CJ17" s="229">
        <f t="shared" si="31"/>
        <v>0</v>
      </c>
      <c r="CK17" s="229">
        <f t="shared" si="31"/>
        <v>0</v>
      </c>
      <c r="CL17" s="229">
        <f t="shared" si="31"/>
        <v>0</v>
      </c>
      <c r="CM17" s="229">
        <f t="shared" si="31"/>
        <v>0</v>
      </c>
      <c r="CN17" s="229">
        <f t="shared" si="31"/>
        <v>0</v>
      </c>
      <c r="CO17" s="229">
        <f t="shared" si="31"/>
        <v>0</v>
      </c>
      <c r="CP17" s="229">
        <f t="shared" si="31"/>
        <v>0</v>
      </c>
      <c r="CQ17" s="229">
        <f t="shared" si="31"/>
        <v>0</v>
      </c>
      <c r="CR17" s="229">
        <f t="shared" si="31"/>
        <v>0</v>
      </c>
      <c r="CS17" s="229">
        <f t="shared" si="31"/>
        <v>0</v>
      </c>
      <c r="CT17" s="229">
        <f t="shared" si="31"/>
        <v>0</v>
      </c>
      <c r="CU17" s="229">
        <f t="shared" si="31"/>
        <v>0</v>
      </c>
      <c r="CV17" s="229">
        <f t="shared" si="31"/>
        <v>0</v>
      </c>
      <c r="CW17" s="229">
        <f t="shared" si="31"/>
        <v>0</v>
      </c>
      <c r="CX17" s="229">
        <f t="shared" si="31"/>
        <v>0</v>
      </c>
      <c r="CY17" s="229">
        <f t="shared" si="31"/>
        <v>0</v>
      </c>
      <c r="CZ17" s="229">
        <f t="shared" si="31"/>
        <v>0</v>
      </c>
      <c r="DA17" s="229">
        <f t="shared" si="31"/>
        <v>0</v>
      </c>
      <c r="DB17" s="229">
        <f t="shared" si="31"/>
        <v>0</v>
      </c>
      <c r="DC17" s="229">
        <f t="shared" si="31"/>
        <v>0</v>
      </c>
      <c r="DD17" s="229">
        <f t="shared" si="31"/>
        <v>0</v>
      </c>
      <c r="DE17" s="229">
        <f t="shared" si="31"/>
        <v>0</v>
      </c>
      <c r="DF17" s="229">
        <f t="shared" si="31"/>
        <v>0</v>
      </c>
      <c r="DG17" s="229">
        <f t="shared" si="31"/>
        <v>0</v>
      </c>
      <c r="DH17" s="226" t="s">
        <v>98</v>
      </c>
      <c r="DI17" s="227">
        <f t="shared" ref="DI17:FV17" si="32">DI18+DI19</f>
        <v>27739608473</v>
      </c>
      <c r="DJ17" s="227">
        <f t="shared" si="32"/>
        <v>27739608473</v>
      </c>
      <c r="DK17" s="227">
        <f t="shared" si="32"/>
        <v>0</v>
      </c>
      <c r="DL17" s="227">
        <f t="shared" si="32"/>
        <v>0</v>
      </c>
      <c r="DM17" s="227">
        <f t="shared" si="32"/>
        <v>0</v>
      </c>
      <c r="DN17" s="227">
        <f t="shared" si="32"/>
        <v>0</v>
      </c>
      <c r="DO17" s="227">
        <f t="shared" si="32"/>
        <v>0</v>
      </c>
      <c r="DP17" s="227">
        <f t="shared" si="32"/>
        <v>27739608473</v>
      </c>
      <c r="DQ17" s="227">
        <f t="shared" si="32"/>
        <v>0</v>
      </c>
      <c r="DR17" s="227">
        <f t="shared" si="32"/>
        <v>0</v>
      </c>
      <c r="DS17" s="227">
        <f t="shared" si="32"/>
        <v>0</v>
      </c>
      <c r="DT17" s="227">
        <f t="shared" si="32"/>
        <v>0</v>
      </c>
      <c r="DU17" s="227">
        <f t="shared" si="32"/>
        <v>0</v>
      </c>
      <c r="DV17" s="227">
        <f t="shared" si="32"/>
        <v>0</v>
      </c>
      <c r="DW17" s="227">
        <f t="shared" si="32"/>
        <v>0</v>
      </c>
      <c r="DX17" s="227">
        <f t="shared" si="32"/>
        <v>0</v>
      </c>
      <c r="DY17" s="227">
        <f t="shared" si="32"/>
        <v>0</v>
      </c>
      <c r="DZ17" s="227">
        <f t="shared" si="32"/>
        <v>0</v>
      </c>
      <c r="EA17" s="227">
        <f t="shared" si="32"/>
        <v>0</v>
      </c>
      <c r="EB17" s="227">
        <f t="shared" si="32"/>
        <v>0</v>
      </c>
      <c r="EC17" s="227">
        <f t="shared" si="32"/>
        <v>0</v>
      </c>
      <c r="ED17" s="227">
        <f t="shared" si="32"/>
        <v>0</v>
      </c>
      <c r="EE17" s="227">
        <f t="shared" si="32"/>
        <v>0</v>
      </c>
      <c r="EF17" s="227">
        <f t="shared" si="32"/>
        <v>0</v>
      </c>
      <c r="EG17" s="227">
        <f t="shared" si="32"/>
        <v>0</v>
      </c>
      <c r="EH17" s="227">
        <f t="shared" si="32"/>
        <v>0</v>
      </c>
      <c r="EI17" s="227">
        <f t="shared" si="32"/>
        <v>0</v>
      </c>
      <c r="EJ17" s="227">
        <f t="shared" si="32"/>
        <v>0</v>
      </c>
      <c r="EK17" s="227">
        <f t="shared" si="32"/>
        <v>0</v>
      </c>
      <c r="EL17" s="227">
        <f t="shared" si="32"/>
        <v>0</v>
      </c>
      <c r="EM17" s="227">
        <f t="shared" si="32"/>
        <v>0</v>
      </c>
      <c r="EN17" s="227">
        <f t="shared" si="32"/>
        <v>0</v>
      </c>
      <c r="EO17" s="227">
        <f t="shared" si="32"/>
        <v>20146580000</v>
      </c>
      <c r="EP17" s="227">
        <f t="shared" si="32"/>
        <v>1270062491</v>
      </c>
      <c r="EQ17" s="227">
        <f t="shared" si="32"/>
        <v>0</v>
      </c>
      <c r="ER17" s="227">
        <f t="shared" si="32"/>
        <v>0</v>
      </c>
      <c r="ES17" s="227">
        <f t="shared" si="32"/>
        <v>0</v>
      </c>
      <c r="ET17" s="227">
        <f t="shared" si="32"/>
        <v>0</v>
      </c>
      <c r="EU17" s="227">
        <f t="shared" si="32"/>
        <v>0</v>
      </c>
      <c r="EV17" s="227">
        <f t="shared" si="32"/>
        <v>0</v>
      </c>
      <c r="EW17" s="227">
        <f t="shared" si="32"/>
        <v>0</v>
      </c>
      <c r="EX17" s="227">
        <f t="shared" si="32"/>
        <v>0</v>
      </c>
      <c r="EY17" s="227">
        <f t="shared" si="32"/>
        <v>0</v>
      </c>
      <c r="EZ17" s="227">
        <f t="shared" si="32"/>
        <v>0</v>
      </c>
      <c r="FA17" s="227">
        <f t="shared" si="32"/>
        <v>0</v>
      </c>
      <c r="FB17" s="227">
        <f t="shared" si="32"/>
        <v>0</v>
      </c>
      <c r="FC17" s="227">
        <f t="shared" si="32"/>
        <v>0</v>
      </c>
      <c r="FD17" s="227">
        <f t="shared" si="32"/>
        <v>0</v>
      </c>
      <c r="FE17" s="227">
        <f>FE18+FE19</f>
        <v>0</v>
      </c>
      <c r="FF17" s="227">
        <f t="shared" ref="FF17" si="33">FF18+FF19</f>
        <v>0</v>
      </c>
      <c r="FG17" s="227">
        <f t="shared" si="32"/>
        <v>0</v>
      </c>
      <c r="FH17" s="227">
        <f t="shared" si="32"/>
        <v>0</v>
      </c>
      <c r="FI17" s="227">
        <f t="shared" si="32"/>
        <v>0</v>
      </c>
      <c r="FJ17" s="227">
        <f t="shared" si="32"/>
        <v>0</v>
      </c>
      <c r="FK17" s="227">
        <f t="shared" si="32"/>
        <v>4693730352</v>
      </c>
      <c r="FL17" s="227">
        <f t="shared" si="32"/>
        <v>0</v>
      </c>
      <c r="FM17" s="227">
        <f t="shared" si="32"/>
        <v>0</v>
      </c>
      <c r="FN17" s="227">
        <f t="shared" si="32"/>
        <v>145071482</v>
      </c>
      <c r="FO17" s="227">
        <f t="shared" si="32"/>
        <v>0</v>
      </c>
      <c r="FP17" s="227">
        <f t="shared" si="32"/>
        <v>0</v>
      </c>
      <c r="FQ17" s="227">
        <f t="shared" si="32"/>
        <v>0</v>
      </c>
      <c r="FR17" s="227">
        <f t="shared" si="32"/>
        <v>0</v>
      </c>
      <c r="FS17" s="227">
        <f t="shared" si="32"/>
        <v>0</v>
      </c>
      <c r="FT17" s="227">
        <f t="shared" si="32"/>
        <v>0</v>
      </c>
      <c r="FU17" s="227">
        <f t="shared" si="32"/>
        <v>0</v>
      </c>
      <c r="FV17" s="227">
        <f t="shared" si="32"/>
        <v>0</v>
      </c>
      <c r="FW17" s="227">
        <f t="shared" ref="FW17" si="34">FW18+FW19</f>
        <v>0</v>
      </c>
      <c r="FX17" s="227">
        <f>FX18+FX19</f>
        <v>0</v>
      </c>
      <c r="FY17" s="227">
        <f>FY18+FY19</f>
        <v>0</v>
      </c>
      <c r="FZ17" s="227">
        <f t="shared" ref="FZ17:HN17" si="35">FZ18+FZ19</f>
        <v>0</v>
      </c>
      <c r="GA17" s="227">
        <f t="shared" si="35"/>
        <v>0</v>
      </c>
      <c r="GB17" s="227">
        <f t="shared" si="35"/>
        <v>0</v>
      </c>
      <c r="GC17" s="227">
        <f t="shared" si="35"/>
        <v>0</v>
      </c>
      <c r="GD17" s="227">
        <f t="shared" si="35"/>
        <v>0</v>
      </c>
      <c r="GE17" s="227">
        <f t="shared" si="35"/>
        <v>0</v>
      </c>
      <c r="GF17" s="227">
        <f t="shared" si="35"/>
        <v>0</v>
      </c>
      <c r="GG17" s="227">
        <f t="shared" si="35"/>
        <v>0</v>
      </c>
      <c r="GH17" s="227">
        <f t="shared" si="35"/>
        <v>0</v>
      </c>
      <c r="GI17" s="227">
        <f t="shared" si="35"/>
        <v>0</v>
      </c>
      <c r="GJ17" s="227">
        <f t="shared" si="35"/>
        <v>0</v>
      </c>
      <c r="GK17" s="227">
        <f t="shared" si="35"/>
        <v>0</v>
      </c>
      <c r="GL17" s="227">
        <f t="shared" si="35"/>
        <v>0</v>
      </c>
      <c r="GM17" s="227">
        <f t="shared" si="35"/>
        <v>0</v>
      </c>
      <c r="GN17" s="227">
        <f t="shared" si="35"/>
        <v>0</v>
      </c>
      <c r="GO17" s="227">
        <f t="shared" si="35"/>
        <v>0</v>
      </c>
      <c r="GP17" s="227">
        <f t="shared" si="35"/>
        <v>0</v>
      </c>
      <c r="GQ17" s="227">
        <f t="shared" si="35"/>
        <v>0</v>
      </c>
      <c r="GR17" s="227">
        <f t="shared" si="35"/>
        <v>0</v>
      </c>
      <c r="GS17" s="227">
        <f t="shared" si="35"/>
        <v>0</v>
      </c>
      <c r="GT17" s="227">
        <f t="shared" si="35"/>
        <v>0</v>
      </c>
      <c r="GU17" s="227">
        <f t="shared" si="35"/>
        <v>0</v>
      </c>
      <c r="GV17" s="227">
        <f t="shared" si="35"/>
        <v>0</v>
      </c>
      <c r="GW17" s="227">
        <f t="shared" si="35"/>
        <v>0</v>
      </c>
      <c r="GX17" s="227">
        <f t="shared" si="35"/>
        <v>0</v>
      </c>
      <c r="GY17" s="227">
        <f t="shared" si="35"/>
        <v>0</v>
      </c>
      <c r="GZ17" s="227">
        <f t="shared" si="35"/>
        <v>0</v>
      </c>
      <c r="HA17" s="227">
        <f t="shared" si="35"/>
        <v>0</v>
      </c>
      <c r="HB17" s="227">
        <f t="shared" si="35"/>
        <v>0</v>
      </c>
      <c r="HC17" s="227">
        <f t="shared" si="35"/>
        <v>0</v>
      </c>
      <c r="HD17" s="227">
        <f t="shared" si="35"/>
        <v>0</v>
      </c>
      <c r="HE17" s="227">
        <f t="shared" si="35"/>
        <v>0</v>
      </c>
      <c r="HF17" s="227">
        <f t="shared" si="35"/>
        <v>0</v>
      </c>
      <c r="HG17" s="227">
        <f t="shared" si="35"/>
        <v>0</v>
      </c>
      <c r="HH17" s="227">
        <f t="shared" si="35"/>
        <v>0</v>
      </c>
      <c r="HI17" s="227">
        <f t="shared" si="35"/>
        <v>0</v>
      </c>
      <c r="HJ17" s="227">
        <f t="shared" si="35"/>
        <v>0</v>
      </c>
      <c r="HK17" s="227">
        <f t="shared" si="35"/>
        <v>0</v>
      </c>
      <c r="HL17" s="227">
        <f t="shared" si="35"/>
        <v>0</v>
      </c>
      <c r="HM17" s="227">
        <f t="shared" si="35"/>
        <v>0</v>
      </c>
      <c r="HN17" s="229">
        <f t="shared" si="35"/>
        <v>0</v>
      </c>
      <c r="HO17" s="156">
        <f t="shared" si="5"/>
        <v>2.4626783090376421</v>
      </c>
      <c r="HP17" s="156">
        <f t="shared" si="6"/>
        <v>0</v>
      </c>
      <c r="HQ17" s="156">
        <f t="shared" si="7"/>
        <v>2.4626783090376421</v>
      </c>
      <c r="HR17" s="156">
        <f t="shared" si="8"/>
        <v>0</v>
      </c>
      <c r="HS17" s="156">
        <f t="shared" si="9"/>
        <v>0</v>
      </c>
    </row>
    <row r="18" spans="1:227" s="228" customFormat="1" ht="24" customHeight="1">
      <c r="A18" s="225"/>
      <c r="B18" s="226" t="s">
        <v>99</v>
      </c>
      <c r="C18" s="227">
        <f>D18+BK18+DB18</f>
        <v>0</v>
      </c>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c r="CB18" s="227"/>
      <c r="CC18" s="227"/>
      <c r="CD18" s="227"/>
      <c r="CE18" s="227"/>
      <c r="CF18" s="227"/>
      <c r="CG18" s="227"/>
      <c r="CH18" s="227"/>
      <c r="CI18" s="227"/>
      <c r="CJ18" s="227"/>
      <c r="CK18" s="227"/>
      <c r="CL18" s="227"/>
      <c r="CM18" s="227"/>
      <c r="CN18" s="227"/>
      <c r="CO18" s="227"/>
      <c r="CP18" s="227"/>
      <c r="CQ18" s="227"/>
      <c r="CR18" s="227"/>
      <c r="CS18" s="227"/>
      <c r="CT18" s="227"/>
      <c r="CU18" s="227"/>
      <c r="CV18" s="227"/>
      <c r="CW18" s="227"/>
      <c r="CX18" s="227"/>
      <c r="CY18" s="227"/>
      <c r="CZ18" s="227"/>
      <c r="DA18" s="227"/>
      <c r="DB18" s="227"/>
      <c r="DC18" s="227"/>
      <c r="DD18" s="227"/>
      <c r="DE18" s="227"/>
      <c r="DF18" s="227"/>
      <c r="DG18" s="227"/>
      <c r="DH18" s="226" t="s">
        <v>99</v>
      </c>
      <c r="DI18" s="227">
        <f>DJ18+FQ18+HH18+HN18</f>
        <v>0</v>
      </c>
      <c r="DJ18" s="227"/>
      <c r="DK18" s="227"/>
      <c r="DL18" s="227"/>
      <c r="DM18" s="227"/>
      <c r="DN18" s="227"/>
      <c r="DO18" s="227"/>
      <c r="DP18" s="227"/>
      <c r="DQ18" s="227"/>
      <c r="DR18" s="227"/>
      <c r="DS18" s="227"/>
      <c r="DT18" s="227"/>
      <c r="DU18" s="227"/>
      <c r="DV18" s="227"/>
      <c r="DW18" s="227"/>
      <c r="DX18" s="227"/>
      <c r="DY18" s="227"/>
      <c r="DZ18" s="227"/>
      <c r="EA18" s="227"/>
      <c r="EB18" s="227"/>
      <c r="EC18" s="227"/>
      <c r="ED18" s="227"/>
      <c r="EE18" s="227"/>
      <c r="EF18" s="227"/>
      <c r="EG18" s="227"/>
      <c r="EH18" s="227"/>
      <c r="EI18" s="227"/>
      <c r="EJ18" s="227"/>
      <c r="EK18" s="227"/>
      <c r="EL18" s="227"/>
      <c r="EM18" s="227"/>
      <c r="EN18" s="227"/>
      <c r="EO18" s="227"/>
      <c r="EP18" s="227"/>
      <c r="EQ18" s="227"/>
      <c r="ER18" s="227"/>
      <c r="ES18" s="227"/>
      <c r="ET18" s="227"/>
      <c r="EU18" s="227"/>
      <c r="EV18" s="227"/>
      <c r="EW18" s="227"/>
      <c r="EX18" s="227"/>
      <c r="EY18" s="227"/>
      <c r="EZ18" s="227"/>
      <c r="FA18" s="227"/>
      <c r="FB18" s="227"/>
      <c r="FC18" s="227"/>
      <c r="FD18" s="227"/>
      <c r="FE18" s="227"/>
      <c r="FF18" s="227"/>
      <c r="FG18" s="227"/>
      <c r="FH18" s="227"/>
      <c r="FI18" s="227"/>
      <c r="FJ18" s="227"/>
      <c r="FK18" s="227"/>
      <c r="FL18" s="227"/>
      <c r="FM18" s="227"/>
      <c r="FN18" s="227"/>
      <c r="FO18" s="227"/>
      <c r="FP18" s="227"/>
      <c r="FQ18" s="227"/>
      <c r="FR18" s="227"/>
      <c r="FS18" s="227"/>
      <c r="FT18" s="227"/>
      <c r="FU18" s="227"/>
      <c r="FV18" s="227"/>
      <c r="FW18" s="227"/>
      <c r="FX18" s="227"/>
      <c r="FY18" s="227"/>
      <c r="FZ18" s="227"/>
      <c r="GA18" s="227"/>
      <c r="GB18" s="227"/>
      <c r="GC18" s="227"/>
      <c r="GD18" s="227"/>
      <c r="GE18" s="227"/>
      <c r="GF18" s="227"/>
      <c r="GG18" s="227"/>
      <c r="GH18" s="227"/>
      <c r="GI18" s="227"/>
      <c r="GJ18" s="227"/>
      <c r="GK18" s="227"/>
      <c r="GL18" s="227"/>
      <c r="GM18" s="227"/>
      <c r="GN18" s="227"/>
      <c r="GO18" s="227"/>
      <c r="GP18" s="227"/>
      <c r="GQ18" s="227"/>
      <c r="GR18" s="227"/>
      <c r="GS18" s="227"/>
      <c r="GT18" s="227"/>
      <c r="GU18" s="227"/>
      <c r="GV18" s="227"/>
      <c r="GW18" s="227"/>
      <c r="GX18" s="227"/>
      <c r="GY18" s="227"/>
      <c r="GZ18" s="227"/>
      <c r="HA18" s="227"/>
      <c r="HB18" s="227"/>
      <c r="HC18" s="227"/>
      <c r="HD18" s="227"/>
      <c r="HE18" s="227"/>
      <c r="HF18" s="227"/>
      <c r="HG18" s="227"/>
      <c r="HH18" s="227"/>
      <c r="HI18" s="227"/>
      <c r="HJ18" s="227"/>
      <c r="HK18" s="227"/>
      <c r="HL18" s="230"/>
      <c r="HM18" s="227"/>
      <c r="HN18" s="227"/>
      <c r="HO18" s="156">
        <f t="shared" si="5"/>
        <v>0</v>
      </c>
      <c r="HP18" s="156">
        <f t="shared" si="6"/>
        <v>0</v>
      </c>
      <c r="HQ18" s="156">
        <f t="shared" si="7"/>
        <v>0</v>
      </c>
      <c r="HR18" s="156">
        <f t="shared" si="8"/>
        <v>0</v>
      </c>
      <c r="HS18" s="156">
        <f t="shared" si="9"/>
        <v>0</v>
      </c>
    </row>
    <row r="19" spans="1:227" s="228" customFormat="1" ht="24" customHeight="1">
      <c r="A19" s="225"/>
      <c r="B19" s="226" t="s">
        <v>100</v>
      </c>
      <c r="C19" s="227">
        <f>D19+BK19+DB19</f>
        <v>11264000000</v>
      </c>
      <c r="D19" s="227">
        <f>E19+J19</f>
        <v>11264000000</v>
      </c>
      <c r="E19" s="227"/>
      <c r="F19" s="229"/>
      <c r="G19" s="229"/>
      <c r="H19" s="229"/>
      <c r="I19" s="229"/>
      <c r="J19" s="227">
        <v>11264000000</v>
      </c>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7"/>
      <c r="BL19" s="227"/>
      <c r="BM19" s="227"/>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7"/>
      <c r="DC19" s="227"/>
      <c r="DD19" s="227"/>
      <c r="DE19" s="229"/>
      <c r="DF19" s="229"/>
      <c r="DG19" s="229"/>
      <c r="DH19" s="226" t="s">
        <v>100</v>
      </c>
      <c r="DI19" s="227">
        <f>DJ19+FQ19+HH19+HN19</f>
        <v>27739608473</v>
      </c>
      <c r="DJ19" s="227">
        <f>DK19+DP19</f>
        <v>27739608473</v>
      </c>
      <c r="DK19" s="227"/>
      <c r="DL19" s="227"/>
      <c r="DM19" s="227"/>
      <c r="DN19" s="227"/>
      <c r="DO19" s="227"/>
      <c r="DP19" s="227">
        <f>26768936473+970672000</f>
        <v>27739608473</v>
      </c>
      <c r="DQ19" s="227"/>
      <c r="DR19" s="227"/>
      <c r="DS19" s="227"/>
      <c r="DT19" s="227"/>
      <c r="DU19" s="227"/>
      <c r="DV19" s="227"/>
      <c r="DW19" s="227"/>
      <c r="DX19" s="227"/>
      <c r="DY19" s="227"/>
      <c r="DZ19" s="227"/>
      <c r="EA19" s="227"/>
      <c r="EB19" s="227"/>
      <c r="EC19" s="227"/>
      <c r="ED19" s="227"/>
      <c r="EE19" s="227"/>
      <c r="EF19" s="227"/>
      <c r="EG19" s="227"/>
      <c r="EH19" s="227"/>
      <c r="EI19" s="227"/>
      <c r="EJ19" s="227"/>
      <c r="EK19" s="227"/>
      <c r="EL19" s="227"/>
      <c r="EM19" s="227"/>
      <c r="EN19" s="227"/>
      <c r="EO19" s="227">
        <v>20146580000</v>
      </c>
      <c r="EP19" s="227">
        <f>21416642491-EO19</f>
        <v>1270062491</v>
      </c>
      <c r="EQ19" s="227"/>
      <c r="ER19" s="227"/>
      <c r="ES19" s="227"/>
      <c r="ET19" s="227"/>
      <c r="EU19" s="227"/>
      <c r="EV19" s="227"/>
      <c r="EW19" s="227"/>
      <c r="EX19" s="227"/>
      <c r="EY19" s="227"/>
      <c r="EZ19" s="227"/>
      <c r="FA19" s="227"/>
      <c r="FB19" s="227"/>
      <c r="FC19" s="227"/>
      <c r="FD19" s="227"/>
      <c r="FE19" s="227"/>
      <c r="FF19" s="227"/>
      <c r="FG19" s="227"/>
      <c r="FH19" s="227"/>
      <c r="FI19" s="227"/>
      <c r="FJ19" s="227"/>
      <c r="FK19" s="227">
        <v>4693730352</v>
      </c>
      <c r="FL19" s="227"/>
      <c r="FM19" s="227"/>
      <c r="FN19" s="227">
        <v>145071482</v>
      </c>
      <c r="FO19" s="227"/>
      <c r="FP19" s="227"/>
      <c r="FQ19" s="227"/>
      <c r="FR19" s="227"/>
      <c r="FS19" s="227"/>
      <c r="FT19" s="227"/>
      <c r="FU19" s="227"/>
      <c r="FV19" s="227"/>
      <c r="FW19" s="227"/>
      <c r="FX19" s="227"/>
      <c r="FY19" s="227"/>
      <c r="FZ19" s="227"/>
      <c r="GA19" s="227"/>
      <c r="GB19" s="227"/>
      <c r="GC19" s="227"/>
      <c r="GD19" s="227"/>
      <c r="GE19" s="227"/>
      <c r="GF19" s="227"/>
      <c r="GG19" s="227"/>
      <c r="GH19" s="227"/>
      <c r="GI19" s="227"/>
      <c r="GJ19" s="227"/>
      <c r="GK19" s="227"/>
      <c r="GL19" s="227"/>
      <c r="GM19" s="227"/>
      <c r="GN19" s="227"/>
      <c r="GO19" s="227"/>
      <c r="GP19" s="227"/>
      <c r="GQ19" s="227"/>
      <c r="GR19" s="227"/>
      <c r="GS19" s="227"/>
      <c r="GT19" s="227"/>
      <c r="GU19" s="227"/>
      <c r="GV19" s="227"/>
      <c r="GW19" s="227"/>
      <c r="GX19" s="227"/>
      <c r="GY19" s="227"/>
      <c r="GZ19" s="227"/>
      <c r="HA19" s="227"/>
      <c r="HB19" s="227"/>
      <c r="HC19" s="227"/>
      <c r="HD19" s="227"/>
      <c r="HE19" s="227"/>
      <c r="HF19" s="227"/>
      <c r="HG19" s="227"/>
      <c r="HH19" s="227"/>
      <c r="HI19" s="227"/>
      <c r="HJ19" s="227"/>
      <c r="HK19" s="227"/>
      <c r="HL19" s="230"/>
      <c r="HM19" s="227"/>
      <c r="HN19" s="229"/>
      <c r="HO19" s="156">
        <f t="shared" si="5"/>
        <v>2.4626783090376421</v>
      </c>
      <c r="HP19" s="156">
        <f t="shared" si="6"/>
        <v>0</v>
      </c>
      <c r="HQ19" s="156">
        <f t="shared" si="7"/>
        <v>2.4626783090376421</v>
      </c>
      <c r="HR19" s="156">
        <f t="shared" si="8"/>
        <v>0</v>
      </c>
      <c r="HS19" s="156">
        <f t="shared" si="9"/>
        <v>0</v>
      </c>
    </row>
    <row r="20" spans="1:227" s="228" customFormat="1" ht="24" customHeight="1">
      <c r="A20" s="225">
        <v>3</v>
      </c>
      <c r="B20" s="226" t="s">
        <v>110</v>
      </c>
      <c r="C20" s="229">
        <f t="shared" ref="C20:AW20" si="36">C21+C22</f>
        <v>0</v>
      </c>
      <c r="D20" s="229">
        <f t="shared" si="36"/>
        <v>0</v>
      </c>
      <c r="E20" s="229">
        <f t="shared" si="36"/>
        <v>0</v>
      </c>
      <c r="F20" s="229">
        <f t="shared" si="36"/>
        <v>0</v>
      </c>
      <c r="G20" s="229">
        <f t="shared" si="36"/>
        <v>0</v>
      </c>
      <c r="H20" s="229">
        <f t="shared" si="36"/>
        <v>0</v>
      </c>
      <c r="I20" s="229">
        <f t="shared" si="36"/>
        <v>0</v>
      </c>
      <c r="J20" s="229">
        <f t="shared" si="36"/>
        <v>0</v>
      </c>
      <c r="K20" s="229">
        <f t="shared" si="36"/>
        <v>0</v>
      </c>
      <c r="L20" s="229">
        <f t="shared" si="36"/>
        <v>0</v>
      </c>
      <c r="M20" s="229">
        <f t="shared" si="36"/>
        <v>0</v>
      </c>
      <c r="N20" s="229">
        <f t="shared" si="36"/>
        <v>0</v>
      </c>
      <c r="O20" s="229">
        <f t="shared" si="36"/>
        <v>0</v>
      </c>
      <c r="P20" s="229">
        <f t="shared" si="36"/>
        <v>0</v>
      </c>
      <c r="Q20" s="229">
        <f t="shared" si="36"/>
        <v>0</v>
      </c>
      <c r="R20" s="229">
        <f t="shared" si="36"/>
        <v>0</v>
      </c>
      <c r="S20" s="229">
        <f t="shared" si="36"/>
        <v>0</v>
      </c>
      <c r="T20" s="229">
        <f t="shared" si="36"/>
        <v>0</v>
      </c>
      <c r="U20" s="229">
        <f t="shared" si="36"/>
        <v>0</v>
      </c>
      <c r="V20" s="229">
        <f t="shared" si="36"/>
        <v>0</v>
      </c>
      <c r="W20" s="229">
        <f t="shared" si="36"/>
        <v>0</v>
      </c>
      <c r="X20" s="229">
        <f t="shared" si="36"/>
        <v>0</v>
      </c>
      <c r="Y20" s="229">
        <f t="shared" si="36"/>
        <v>0</v>
      </c>
      <c r="Z20" s="229">
        <f t="shared" si="36"/>
        <v>0</v>
      </c>
      <c r="AA20" s="229">
        <f t="shared" si="36"/>
        <v>0</v>
      </c>
      <c r="AB20" s="229">
        <f t="shared" si="36"/>
        <v>0</v>
      </c>
      <c r="AC20" s="229">
        <f t="shared" si="36"/>
        <v>0</v>
      </c>
      <c r="AD20" s="229">
        <f t="shared" si="36"/>
        <v>0</v>
      </c>
      <c r="AE20" s="229">
        <f t="shared" si="36"/>
        <v>0</v>
      </c>
      <c r="AF20" s="229">
        <f t="shared" si="36"/>
        <v>0</v>
      </c>
      <c r="AG20" s="229">
        <f t="shared" si="36"/>
        <v>0</v>
      </c>
      <c r="AH20" s="229">
        <f t="shared" si="36"/>
        <v>0</v>
      </c>
      <c r="AI20" s="229">
        <f t="shared" si="36"/>
        <v>0</v>
      </c>
      <c r="AJ20" s="229">
        <f t="shared" si="36"/>
        <v>0</v>
      </c>
      <c r="AK20" s="229">
        <f t="shared" si="36"/>
        <v>0</v>
      </c>
      <c r="AL20" s="229">
        <f t="shared" si="36"/>
        <v>0</v>
      </c>
      <c r="AM20" s="229">
        <f t="shared" si="36"/>
        <v>0</v>
      </c>
      <c r="AN20" s="229">
        <f t="shared" si="36"/>
        <v>0</v>
      </c>
      <c r="AO20" s="229">
        <f t="shared" si="36"/>
        <v>0</v>
      </c>
      <c r="AP20" s="229">
        <f t="shared" si="36"/>
        <v>0</v>
      </c>
      <c r="AQ20" s="229">
        <f t="shared" si="36"/>
        <v>0</v>
      </c>
      <c r="AR20" s="229">
        <f t="shared" si="36"/>
        <v>0</v>
      </c>
      <c r="AS20" s="229">
        <f t="shared" si="36"/>
        <v>0</v>
      </c>
      <c r="AT20" s="229">
        <f t="shared" si="36"/>
        <v>0</v>
      </c>
      <c r="AU20" s="229">
        <f t="shared" si="36"/>
        <v>0</v>
      </c>
      <c r="AV20" s="229">
        <f t="shared" si="36"/>
        <v>0</v>
      </c>
      <c r="AW20" s="229">
        <f t="shared" si="36"/>
        <v>0</v>
      </c>
      <c r="AX20" s="229">
        <f>AX21+AX22</f>
        <v>0</v>
      </c>
      <c r="AY20" s="229">
        <f t="shared" ref="AY20" si="37">AY21+AY22</f>
        <v>0</v>
      </c>
      <c r="AZ20" s="229">
        <f>AZ21+AZ22</f>
        <v>0</v>
      </c>
      <c r="BA20" s="229">
        <f>BA21+BA22</f>
        <v>0</v>
      </c>
      <c r="BB20" s="229">
        <f t="shared" ref="BB20:DG20" si="38">BB21+BB22</f>
        <v>0</v>
      </c>
      <c r="BC20" s="229">
        <f t="shared" si="38"/>
        <v>0</v>
      </c>
      <c r="BD20" s="229">
        <f t="shared" si="38"/>
        <v>0</v>
      </c>
      <c r="BE20" s="229">
        <f t="shared" si="38"/>
        <v>0</v>
      </c>
      <c r="BF20" s="229">
        <f t="shared" si="38"/>
        <v>0</v>
      </c>
      <c r="BG20" s="229">
        <f t="shared" si="38"/>
        <v>0</v>
      </c>
      <c r="BH20" s="229">
        <f t="shared" si="38"/>
        <v>0</v>
      </c>
      <c r="BI20" s="229">
        <f t="shared" si="38"/>
        <v>0</v>
      </c>
      <c r="BJ20" s="229">
        <f t="shared" si="38"/>
        <v>0</v>
      </c>
      <c r="BK20" s="227">
        <f t="shared" si="38"/>
        <v>0</v>
      </c>
      <c r="BL20" s="227">
        <f t="shared" si="38"/>
        <v>0</v>
      </c>
      <c r="BM20" s="227">
        <f t="shared" si="38"/>
        <v>0</v>
      </c>
      <c r="BN20" s="229">
        <f t="shared" si="38"/>
        <v>0</v>
      </c>
      <c r="BO20" s="229">
        <f t="shared" si="38"/>
        <v>0</v>
      </c>
      <c r="BP20" s="229">
        <f t="shared" si="38"/>
        <v>0</v>
      </c>
      <c r="BQ20" s="229">
        <f t="shared" si="38"/>
        <v>0</v>
      </c>
      <c r="BR20" s="229">
        <f>BR21+BR22</f>
        <v>0</v>
      </c>
      <c r="BS20" s="229">
        <f>BS21+BS22</f>
        <v>0</v>
      </c>
      <c r="BT20" s="229">
        <f t="shared" ref="BT20" si="39">BT21+BT22</f>
        <v>0</v>
      </c>
      <c r="BU20" s="229">
        <f t="shared" si="38"/>
        <v>0</v>
      </c>
      <c r="BV20" s="229">
        <f t="shared" si="38"/>
        <v>0</v>
      </c>
      <c r="BW20" s="229">
        <f t="shared" si="38"/>
        <v>0</v>
      </c>
      <c r="BX20" s="229">
        <f t="shared" si="38"/>
        <v>0</v>
      </c>
      <c r="BY20" s="229">
        <f t="shared" si="38"/>
        <v>0</v>
      </c>
      <c r="BZ20" s="229">
        <f t="shared" si="38"/>
        <v>0</v>
      </c>
      <c r="CA20" s="229">
        <f t="shared" si="38"/>
        <v>0</v>
      </c>
      <c r="CB20" s="229">
        <f t="shared" si="38"/>
        <v>0</v>
      </c>
      <c r="CC20" s="229">
        <f t="shared" si="38"/>
        <v>0</v>
      </c>
      <c r="CD20" s="229">
        <f t="shared" si="38"/>
        <v>0</v>
      </c>
      <c r="CE20" s="229">
        <f t="shared" si="38"/>
        <v>0</v>
      </c>
      <c r="CF20" s="229">
        <f t="shared" si="38"/>
        <v>0</v>
      </c>
      <c r="CG20" s="229">
        <f t="shared" si="38"/>
        <v>0</v>
      </c>
      <c r="CH20" s="229">
        <f t="shared" si="38"/>
        <v>0</v>
      </c>
      <c r="CI20" s="229">
        <f t="shared" si="38"/>
        <v>0</v>
      </c>
      <c r="CJ20" s="229">
        <f t="shared" si="38"/>
        <v>0</v>
      </c>
      <c r="CK20" s="229">
        <f t="shared" si="38"/>
        <v>0</v>
      </c>
      <c r="CL20" s="229">
        <f t="shared" si="38"/>
        <v>0</v>
      </c>
      <c r="CM20" s="229">
        <f t="shared" si="38"/>
        <v>0</v>
      </c>
      <c r="CN20" s="229">
        <f t="shared" si="38"/>
        <v>0</v>
      </c>
      <c r="CO20" s="229">
        <f t="shared" si="38"/>
        <v>0</v>
      </c>
      <c r="CP20" s="229">
        <f t="shared" si="38"/>
        <v>0</v>
      </c>
      <c r="CQ20" s="229">
        <f t="shared" si="38"/>
        <v>0</v>
      </c>
      <c r="CR20" s="229">
        <f t="shared" si="38"/>
        <v>0</v>
      </c>
      <c r="CS20" s="229">
        <f t="shared" si="38"/>
        <v>0</v>
      </c>
      <c r="CT20" s="229">
        <f t="shared" si="38"/>
        <v>0</v>
      </c>
      <c r="CU20" s="229">
        <f t="shared" si="38"/>
        <v>0</v>
      </c>
      <c r="CV20" s="229">
        <f t="shared" si="38"/>
        <v>0</v>
      </c>
      <c r="CW20" s="229">
        <f t="shared" si="38"/>
        <v>0</v>
      </c>
      <c r="CX20" s="229">
        <f t="shared" si="38"/>
        <v>0</v>
      </c>
      <c r="CY20" s="229">
        <f t="shared" si="38"/>
        <v>0</v>
      </c>
      <c r="CZ20" s="229">
        <f t="shared" si="38"/>
        <v>0</v>
      </c>
      <c r="DA20" s="229">
        <f t="shared" si="38"/>
        <v>0</v>
      </c>
      <c r="DB20" s="229">
        <f t="shared" si="38"/>
        <v>0</v>
      </c>
      <c r="DC20" s="229">
        <f t="shared" si="38"/>
        <v>0</v>
      </c>
      <c r="DD20" s="229">
        <f t="shared" si="38"/>
        <v>0</v>
      </c>
      <c r="DE20" s="229">
        <f t="shared" si="38"/>
        <v>0</v>
      </c>
      <c r="DF20" s="229">
        <f t="shared" si="38"/>
        <v>0</v>
      </c>
      <c r="DG20" s="229">
        <f t="shared" si="38"/>
        <v>0</v>
      </c>
      <c r="DH20" s="226" t="s">
        <v>110</v>
      </c>
      <c r="DI20" s="227">
        <f t="shared" ref="DI20:GA20" si="40">DI21+DI22</f>
        <v>143072080</v>
      </c>
      <c r="DJ20" s="227">
        <f t="shared" si="40"/>
        <v>143072080</v>
      </c>
      <c r="DK20" s="227">
        <f t="shared" si="40"/>
        <v>0</v>
      </c>
      <c r="DL20" s="227">
        <f t="shared" si="40"/>
        <v>0</v>
      </c>
      <c r="DM20" s="227">
        <f t="shared" si="40"/>
        <v>0</v>
      </c>
      <c r="DN20" s="227">
        <f t="shared" si="40"/>
        <v>0</v>
      </c>
      <c r="DO20" s="227">
        <f t="shared" si="40"/>
        <v>0</v>
      </c>
      <c r="DP20" s="227">
        <f t="shared" si="40"/>
        <v>143072080</v>
      </c>
      <c r="DQ20" s="227">
        <f t="shared" si="40"/>
        <v>0</v>
      </c>
      <c r="DR20" s="227">
        <f t="shared" si="40"/>
        <v>0</v>
      </c>
      <c r="DS20" s="227">
        <f t="shared" si="40"/>
        <v>0</v>
      </c>
      <c r="DT20" s="227">
        <f t="shared" si="40"/>
        <v>0</v>
      </c>
      <c r="DU20" s="227">
        <f t="shared" si="40"/>
        <v>0</v>
      </c>
      <c r="DV20" s="227">
        <f t="shared" si="40"/>
        <v>0</v>
      </c>
      <c r="DW20" s="227">
        <f t="shared" si="40"/>
        <v>0</v>
      </c>
      <c r="DX20" s="227">
        <f t="shared" si="40"/>
        <v>0</v>
      </c>
      <c r="DY20" s="227">
        <f t="shared" si="40"/>
        <v>0</v>
      </c>
      <c r="DZ20" s="227">
        <f t="shared" si="40"/>
        <v>0</v>
      </c>
      <c r="EA20" s="227">
        <f t="shared" si="40"/>
        <v>0</v>
      </c>
      <c r="EB20" s="227">
        <f t="shared" si="40"/>
        <v>0</v>
      </c>
      <c r="EC20" s="227">
        <f t="shared" si="40"/>
        <v>0</v>
      </c>
      <c r="ED20" s="227">
        <f t="shared" si="40"/>
        <v>0</v>
      </c>
      <c r="EE20" s="227">
        <f t="shared" si="40"/>
        <v>0</v>
      </c>
      <c r="EF20" s="227">
        <f t="shared" si="40"/>
        <v>0</v>
      </c>
      <c r="EG20" s="227">
        <f>EG21+EG22</f>
        <v>0</v>
      </c>
      <c r="EH20" s="227">
        <f t="shared" si="40"/>
        <v>0</v>
      </c>
      <c r="EI20" s="227">
        <f t="shared" si="40"/>
        <v>0</v>
      </c>
      <c r="EJ20" s="227">
        <f t="shared" si="40"/>
        <v>0</v>
      </c>
      <c r="EK20" s="227">
        <f t="shared" si="40"/>
        <v>0</v>
      </c>
      <c r="EL20" s="227">
        <f t="shared" si="40"/>
        <v>0</v>
      </c>
      <c r="EM20" s="227">
        <f t="shared" si="40"/>
        <v>0</v>
      </c>
      <c r="EN20" s="227">
        <f t="shared" si="40"/>
        <v>0</v>
      </c>
      <c r="EO20" s="227">
        <f t="shared" si="40"/>
        <v>0</v>
      </c>
      <c r="EP20" s="227">
        <f t="shared" si="40"/>
        <v>0</v>
      </c>
      <c r="EQ20" s="227">
        <f t="shared" si="40"/>
        <v>0</v>
      </c>
      <c r="ER20" s="227">
        <f t="shared" si="40"/>
        <v>0</v>
      </c>
      <c r="ES20" s="227">
        <f t="shared" si="40"/>
        <v>0</v>
      </c>
      <c r="ET20" s="227">
        <f t="shared" si="40"/>
        <v>0</v>
      </c>
      <c r="EU20" s="227">
        <f t="shared" si="40"/>
        <v>0</v>
      </c>
      <c r="EV20" s="227">
        <f t="shared" si="40"/>
        <v>0</v>
      </c>
      <c r="EW20" s="227">
        <f t="shared" si="40"/>
        <v>0</v>
      </c>
      <c r="EX20" s="227">
        <f t="shared" si="40"/>
        <v>0</v>
      </c>
      <c r="EY20" s="227">
        <f t="shared" si="40"/>
        <v>0</v>
      </c>
      <c r="EZ20" s="227">
        <f t="shared" si="40"/>
        <v>0</v>
      </c>
      <c r="FA20" s="227">
        <f t="shared" si="40"/>
        <v>0</v>
      </c>
      <c r="FB20" s="227">
        <f t="shared" si="40"/>
        <v>143072080</v>
      </c>
      <c r="FC20" s="227">
        <f t="shared" si="40"/>
        <v>0</v>
      </c>
      <c r="FD20" s="227">
        <f>FD21+FD22</f>
        <v>0</v>
      </c>
      <c r="FE20" s="227">
        <f t="shared" ref="FE20" si="41">FE21+FE22</f>
        <v>0</v>
      </c>
      <c r="FF20" s="227">
        <f>FF21+FF22</f>
        <v>0</v>
      </c>
      <c r="FG20" s="227">
        <f>FG21+FG22</f>
        <v>0</v>
      </c>
      <c r="FH20" s="227">
        <f t="shared" si="40"/>
        <v>0</v>
      </c>
      <c r="FI20" s="227">
        <f t="shared" si="40"/>
        <v>0</v>
      </c>
      <c r="FJ20" s="227">
        <f t="shared" si="40"/>
        <v>0</v>
      </c>
      <c r="FK20" s="227">
        <f t="shared" si="40"/>
        <v>0</v>
      </c>
      <c r="FL20" s="227">
        <f t="shared" si="40"/>
        <v>0</v>
      </c>
      <c r="FM20" s="227">
        <f t="shared" si="40"/>
        <v>0</v>
      </c>
      <c r="FN20" s="227">
        <f t="shared" si="40"/>
        <v>0</v>
      </c>
      <c r="FO20" s="227">
        <f t="shared" si="40"/>
        <v>0</v>
      </c>
      <c r="FP20" s="227">
        <f t="shared" si="40"/>
        <v>0</v>
      </c>
      <c r="FQ20" s="227">
        <f t="shared" si="40"/>
        <v>0</v>
      </c>
      <c r="FR20" s="227">
        <f t="shared" si="40"/>
        <v>0</v>
      </c>
      <c r="FS20" s="227">
        <f t="shared" si="40"/>
        <v>0</v>
      </c>
      <c r="FT20" s="227">
        <f t="shared" si="40"/>
        <v>0</v>
      </c>
      <c r="FU20" s="227">
        <f t="shared" si="40"/>
        <v>0</v>
      </c>
      <c r="FV20" s="227">
        <f t="shared" si="40"/>
        <v>0</v>
      </c>
      <c r="FW20" s="227">
        <f t="shared" si="40"/>
        <v>0</v>
      </c>
      <c r="FX20" s="227">
        <f>FX21+FX22</f>
        <v>0</v>
      </c>
      <c r="FY20" s="227">
        <f>FY21+FY22</f>
        <v>0</v>
      </c>
      <c r="FZ20" s="227">
        <f t="shared" ref="FZ20" si="42">FZ21+FZ22</f>
        <v>0</v>
      </c>
      <c r="GA20" s="227">
        <f t="shared" si="40"/>
        <v>0</v>
      </c>
      <c r="GB20" s="227">
        <f t="shared" ref="GB20:HM20" si="43">GB21+GB22</f>
        <v>0</v>
      </c>
      <c r="GC20" s="227">
        <f t="shared" si="43"/>
        <v>0</v>
      </c>
      <c r="GD20" s="227">
        <f t="shared" si="43"/>
        <v>0</v>
      </c>
      <c r="GE20" s="227">
        <f t="shared" si="43"/>
        <v>0</v>
      </c>
      <c r="GF20" s="227">
        <f t="shared" si="43"/>
        <v>0</v>
      </c>
      <c r="GG20" s="227">
        <f t="shared" si="43"/>
        <v>0</v>
      </c>
      <c r="GH20" s="227">
        <f t="shared" si="43"/>
        <v>0</v>
      </c>
      <c r="GI20" s="227">
        <f t="shared" si="43"/>
        <v>0</v>
      </c>
      <c r="GJ20" s="227">
        <f t="shared" si="43"/>
        <v>0</v>
      </c>
      <c r="GK20" s="227">
        <f t="shared" si="43"/>
        <v>0</v>
      </c>
      <c r="GL20" s="227">
        <f t="shared" si="43"/>
        <v>0</v>
      </c>
      <c r="GM20" s="227">
        <f t="shared" si="43"/>
        <v>0</v>
      </c>
      <c r="GN20" s="227">
        <f t="shared" si="43"/>
        <v>0</v>
      </c>
      <c r="GO20" s="227">
        <f t="shared" si="43"/>
        <v>0</v>
      </c>
      <c r="GP20" s="227">
        <f t="shared" si="43"/>
        <v>0</v>
      </c>
      <c r="GQ20" s="227">
        <f t="shared" si="43"/>
        <v>0</v>
      </c>
      <c r="GR20" s="227">
        <f t="shared" si="43"/>
        <v>0</v>
      </c>
      <c r="GS20" s="227">
        <f t="shared" si="43"/>
        <v>0</v>
      </c>
      <c r="GT20" s="227">
        <f t="shared" si="43"/>
        <v>0</v>
      </c>
      <c r="GU20" s="227">
        <f t="shared" si="43"/>
        <v>0</v>
      </c>
      <c r="GV20" s="227">
        <f t="shared" si="43"/>
        <v>0</v>
      </c>
      <c r="GW20" s="227">
        <f t="shared" si="43"/>
        <v>0</v>
      </c>
      <c r="GX20" s="227">
        <f t="shared" si="43"/>
        <v>0</v>
      </c>
      <c r="GY20" s="227">
        <f t="shared" si="43"/>
        <v>0</v>
      </c>
      <c r="GZ20" s="227">
        <f t="shared" si="43"/>
        <v>0</v>
      </c>
      <c r="HA20" s="227">
        <f t="shared" si="43"/>
        <v>0</v>
      </c>
      <c r="HB20" s="227">
        <f t="shared" si="43"/>
        <v>0</v>
      </c>
      <c r="HC20" s="227">
        <f t="shared" si="43"/>
        <v>0</v>
      </c>
      <c r="HD20" s="227">
        <f t="shared" si="43"/>
        <v>0</v>
      </c>
      <c r="HE20" s="227">
        <f t="shared" si="43"/>
        <v>0</v>
      </c>
      <c r="HF20" s="227">
        <f t="shared" si="43"/>
        <v>0</v>
      </c>
      <c r="HG20" s="227">
        <f t="shared" si="43"/>
        <v>0</v>
      </c>
      <c r="HH20" s="227">
        <f t="shared" si="43"/>
        <v>0</v>
      </c>
      <c r="HI20" s="227">
        <f t="shared" si="43"/>
        <v>0</v>
      </c>
      <c r="HJ20" s="227">
        <f t="shared" si="43"/>
        <v>0</v>
      </c>
      <c r="HK20" s="227">
        <f t="shared" si="43"/>
        <v>0</v>
      </c>
      <c r="HL20" s="227">
        <f t="shared" si="43"/>
        <v>0</v>
      </c>
      <c r="HM20" s="227">
        <f t="shared" si="43"/>
        <v>0</v>
      </c>
      <c r="HN20" s="229">
        <f>HN21+HN22</f>
        <v>0</v>
      </c>
      <c r="HO20" s="156">
        <f t="shared" si="5"/>
        <v>0</v>
      </c>
      <c r="HP20" s="156">
        <f t="shared" si="6"/>
        <v>0</v>
      </c>
      <c r="HQ20" s="156">
        <f t="shared" si="7"/>
        <v>0</v>
      </c>
      <c r="HR20" s="156">
        <f t="shared" si="8"/>
        <v>0</v>
      </c>
      <c r="HS20" s="156">
        <f t="shared" si="9"/>
        <v>0</v>
      </c>
    </row>
    <row r="21" spans="1:227" s="228" customFormat="1" ht="24" customHeight="1">
      <c r="A21" s="225"/>
      <c r="B21" s="226" t="s">
        <v>99</v>
      </c>
      <c r="C21" s="229">
        <f>D21+BK21+DB21</f>
        <v>0</v>
      </c>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7"/>
      <c r="BL21" s="227"/>
      <c r="BM21" s="227"/>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6" t="s">
        <v>99</v>
      </c>
      <c r="DI21" s="227">
        <f>DJ21+FQ21+HH21+HN21</f>
        <v>0</v>
      </c>
      <c r="DJ21" s="227"/>
      <c r="DK21" s="227"/>
      <c r="DL21" s="227"/>
      <c r="DM21" s="227"/>
      <c r="DN21" s="227"/>
      <c r="DO21" s="227"/>
      <c r="DP21" s="227"/>
      <c r="DQ21" s="227"/>
      <c r="DR21" s="227"/>
      <c r="DS21" s="227"/>
      <c r="DT21" s="227"/>
      <c r="DU21" s="227"/>
      <c r="DV21" s="227"/>
      <c r="DW21" s="227"/>
      <c r="DX21" s="227"/>
      <c r="DY21" s="227"/>
      <c r="DZ21" s="227"/>
      <c r="EA21" s="227"/>
      <c r="EB21" s="227"/>
      <c r="EC21" s="227"/>
      <c r="ED21" s="227"/>
      <c r="EE21" s="227"/>
      <c r="EF21" s="227"/>
      <c r="EG21" s="227"/>
      <c r="EH21" s="227"/>
      <c r="EI21" s="227"/>
      <c r="EJ21" s="227"/>
      <c r="EK21" s="227"/>
      <c r="EL21" s="227"/>
      <c r="EM21" s="227"/>
      <c r="EN21" s="227"/>
      <c r="EO21" s="227"/>
      <c r="EP21" s="227"/>
      <c r="EQ21" s="227"/>
      <c r="ER21" s="227"/>
      <c r="ES21" s="227"/>
      <c r="ET21" s="227"/>
      <c r="EU21" s="227"/>
      <c r="EV21" s="227"/>
      <c r="EW21" s="227"/>
      <c r="EX21" s="227"/>
      <c r="EY21" s="227"/>
      <c r="EZ21" s="227"/>
      <c r="FA21" s="227"/>
      <c r="FB21" s="227"/>
      <c r="FC21" s="227"/>
      <c r="FD21" s="227"/>
      <c r="FE21" s="227"/>
      <c r="FF21" s="227"/>
      <c r="FG21" s="227"/>
      <c r="FH21" s="227"/>
      <c r="FI21" s="227"/>
      <c r="FJ21" s="227"/>
      <c r="FK21" s="227"/>
      <c r="FL21" s="227"/>
      <c r="FM21" s="227"/>
      <c r="FN21" s="227"/>
      <c r="FO21" s="227"/>
      <c r="FP21" s="227"/>
      <c r="FQ21" s="227"/>
      <c r="FR21" s="227"/>
      <c r="FS21" s="227"/>
      <c r="FT21" s="227"/>
      <c r="FU21" s="227"/>
      <c r="FV21" s="227"/>
      <c r="FW21" s="227"/>
      <c r="FX21" s="227"/>
      <c r="FY21" s="227"/>
      <c r="FZ21" s="227"/>
      <c r="GA21" s="227"/>
      <c r="GB21" s="227"/>
      <c r="GC21" s="227"/>
      <c r="GD21" s="227"/>
      <c r="GE21" s="227"/>
      <c r="GF21" s="227"/>
      <c r="GG21" s="227"/>
      <c r="GH21" s="227"/>
      <c r="GI21" s="227"/>
      <c r="GJ21" s="227"/>
      <c r="GK21" s="227"/>
      <c r="GL21" s="227"/>
      <c r="GM21" s="227"/>
      <c r="GN21" s="227"/>
      <c r="GO21" s="227"/>
      <c r="GP21" s="227"/>
      <c r="GQ21" s="227"/>
      <c r="GR21" s="227"/>
      <c r="GS21" s="227"/>
      <c r="GT21" s="227"/>
      <c r="GU21" s="227"/>
      <c r="GV21" s="227"/>
      <c r="GW21" s="227"/>
      <c r="GX21" s="227"/>
      <c r="GY21" s="227"/>
      <c r="GZ21" s="227"/>
      <c r="HA21" s="227"/>
      <c r="HB21" s="227"/>
      <c r="HC21" s="227"/>
      <c r="HD21" s="227"/>
      <c r="HE21" s="227"/>
      <c r="HF21" s="227"/>
      <c r="HG21" s="227"/>
      <c r="HH21" s="227"/>
      <c r="HI21" s="227"/>
      <c r="HJ21" s="227"/>
      <c r="HK21" s="227"/>
      <c r="HL21" s="227"/>
      <c r="HM21" s="227"/>
      <c r="HN21" s="229"/>
      <c r="HO21" s="156">
        <f t="shared" si="5"/>
        <v>0</v>
      </c>
      <c r="HP21" s="156">
        <f t="shared" si="6"/>
        <v>0</v>
      </c>
      <c r="HQ21" s="156">
        <f t="shared" si="7"/>
        <v>0</v>
      </c>
      <c r="HR21" s="156">
        <f t="shared" si="8"/>
        <v>0</v>
      </c>
      <c r="HS21" s="156">
        <f t="shared" si="9"/>
        <v>0</v>
      </c>
    </row>
    <row r="22" spans="1:227" s="228" customFormat="1" ht="24" customHeight="1">
      <c r="A22" s="225"/>
      <c r="B22" s="226" t="s">
        <v>100</v>
      </c>
      <c r="C22" s="229">
        <f>D22+BK22+DB22</f>
        <v>0</v>
      </c>
      <c r="D22" s="229">
        <f>E22+J22</f>
        <v>0</v>
      </c>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7"/>
      <c r="BL22" s="227"/>
      <c r="BM22" s="227"/>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6" t="s">
        <v>100</v>
      </c>
      <c r="DI22" s="227">
        <f>DJ22+FQ22+HH22+HN22</f>
        <v>143072080</v>
      </c>
      <c r="DJ22" s="227">
        <f>DK22+DP22</f>
        <v>143072080</v>
      </c>
      <c r="DK22" s="227"/>
      <c r="DL22" s="227"/>
      <c r="DM22" s="227"/>
      <c r="DN22" s="227"/>
      <c r="DO22" s="227"/>
      <c r="DP22" s="227">
        <v>143072080</v>
      </c>
      <c r="DQ22" s="227"/>
      <c r="DR22" s="227"/>
      <c r="DS22" s="227"/>
      <c r="DT22" s="227"/>
      <c r="DU22" s="227"/>
      <c r="DV22" s="227"/>
      <c r="DW22" s="227"/>
      <c r="DX22" s="227"/>
      <c r="DY22" s="227"/>
      <c r="DZ22" s="227"/>
      <c r="EA22" s="227"/>
      <c r="EB22" s="227"/>
      <c r="EC22" s="227"/>
      <c r="ED22" s="227"/>
      <c r="EE22" s="227"/>
      <c r="EF22" s="227"/>
      <c r="EG22" s="227"/>
      <c r="EH22" s="227"/>
      <c r="EI22" s="227"/>
      <c r="EJ22" s="227"/>
      <c r="EK22" s="227"/>
      <c r="EL22" s="227"/>
      <c r="EM22" s="227"/>
      <c r="EN22" s="227"/>
      <c r="EO22" s="227"/>
      <c r="EP22" s="227"/>
      <c r="EQ22" s="227"/>
      <c r="ER22" s="227"/>
      <c r="ES22" s="227"/>
      <c r="ET22" s="227"/>
      <c r="EU22" s="227"/>
      <c r="EV22" s="227"/>
      <c r="EW22" s="227"/>
      <c r="EX22" s="227"/>
      <c r="EY22" s="227"/>
      <c r="EZ22" s="227"/>
      <c r="FA22" s="227"/>
      <c r="FB22" s="227">
        <v>143072080</v>
      </c>
      <c r="FC22" s="227"/>
      <c r="FD22" s="227"/>
      <c r="FE22" s="227"/>
      <c r="FF22" s="227"/>
      <c r="FG22" s="227"/>
      <c r="FH22" s="227"/>
      <c r="FI22" s="227"/>
      <c r="FJ22" s="227"/>
      <c r="FK22" s="227"/>
      <c r="FL22" s="227"/>
      <c r="FM22" s="227"/>
      <c r="FN22" s="227"/>
      <c r="FO22" s="227"/>
      <c r="FP22" s="227"/>
      <c r="FQ22" s="227"/>
      <c r="FR22" s="227"/>
      <c r="FS22" s="227"/>
      <c r="FT22" s="227"/>
      <c r="FU22" s="227"/>
      <c r="FV22" s="227"/>
      <c r="FW22" s="227"/>
      <c r="FX22" s="227"/>
      <c r="FY22" s="227"/>
      <c r="FZ22" s="227"/>
      <c r="GA22" s="227"/>
      <c r="GB22" s="227"/>
      <c r="GC22" s="227"/>
      <c r="GD22" s="227"/>
      <c r="GE22" s="227"/>
      <c r="GF22" s="227"/>
      <c r="GG22" s="227"/>
      <c r="GH22" s="227"/>
      <c r="GI22" s="227"/>
      <c r="GJ22" s="227"/>
      <c r="GK22" s="227"/>
      <c r="GL22" s="227"/>
      <c r="GM22" s="227"/>
      <c r="GN22" s="227"/>
      <c r="GO22" s="227"/>
      <c r="GP22" s="227"/>
      <c r="GQ22" s="227"/>
      <c r="GR22" s="227"/>
      <c r="GS22" s="227"/>
      <c r="GT22" s="227"/>
      <c r="GU22" s="227"/>
      <c r="GV22" s="227"/>
      <c r="GW22" s="227"/>
      <c r="GX22" s="227"/>
      <c r="GY22" s="227"/>
      <c r="GZ22" s="227"/>
      <c r="HA22" s="227"/>
      <c r="HB22" s="227"/>
      <c r="HC22" s="227"/>
      <c r="HD22" s="227"/>
      <c r="HE22" s="227"/>
      <c r="HF22" s="227"/>
      <c r="HG22" s="227"/>
      <c r="HH22" s="227"/>
      <c r="HI22" s="227"/>
      <c r="HJ22" s="227"/>
      <c r="HK22" s="227"/>
      <c r="HL22" s="227"/>
      <c r="HM22" s="227"/>
      <c r="HN22" s="229"/>
      <c r="HO22" s="156">
        <f t="shared" si="5"/>
        <v>0</v>
      </c>
      <c r="HP22" s="156">
        <f t="shared" si="6"/>
        <v>0</v>
      </c>
      <c r="HQ22" s="156">
        <f t="shared" si="7"/>
        <v>0</v>
      </c>
      <c r="HR22" s="156">
        <f t="shared" si="8"/>
        <v>0</v>
      </c>
      <c r="HS22" s="156">
        <f t="shared" si="9"/>
        <v>0</v>
      </c>
    </row>
    <row r="23" spans="1:227" s="228" customFormat="1" ht="24" customHeight="1">
      <c r="A23" s="225">
        <v>4</v>
      </c>
      <c r="B23" s="226" t="s">
        <v>188</v>
      </c>
      <c r="C23" s="227">
        <f>C24+C25</f>
        <v>7847000000</v>
      </c>
      <c r="D23" s="227">
        <f>D24+D25</f>
        <v>7357000000</v>
      </c>
      <c r="E23" s="227">
        <f t="shared" ref="E23:BS23" si="44">E24+E25</f>
        <v>0</v>
      </c>
      <c r="F23" s="227">
        <f t="shared" si="44"/>
        <v>0</v>
      </c>
      <c r="G23" s="227">
        <f t="shared" si="44"/>
        <v>0</v>
      </c>
      <c r="H23" s="227">
        <f t="shared" si="44"/>
        <v>0</v>
      </c>
      <c r="I23" s="227">
        <f t="shared" si="44"/>
        <v>0</v>
      </c>
      <c r="J23" s="227">
        <f t="shared" si="44"/>
        <v>7357000000</v>
      </c>
      <c r="K23" s="227">
        <f t="shared" si="44"/>
        <v>0</v>
      </c>
      <c r="L23" s="227">
        <f t="shared" si="44"/>
        <v>0</v>
      </c>
      <c r="M23" s="227">
        <f t="shared" si="44"/>
        <v>0</v>
      </c>
      <c r="N23" s="227">
        <f t="shared" si="44"/>
        <v>0</v>
      </c>
      <c r="O23" s="227">
        <f t="shared" si="44"/>
        <v>0</v>
      </c>
      <c r="P23" s="227">
        <f t="shared" si="44"/>
        <v>0</v>
      </c>
      <c r="Q23" s="227">
        <f t="shared" si="44"/>
        <v>0</v>
      </c>
      <c r="R23" s="227">
        <f t="shared" si="44"/>
        <v>0</v>
      </c>
      <c r="S23" s="227">
        <f t="shared" si="44"/>
        <v>0</v>
      </c>
      <c r="T23" s="227">
        <f t="shared" si="44"/>
        <v>0</v>
      </c>
      <c r="U23" s="227">
        <f t="shared" si="44"/>
        <v>0</v>
      </c>
      <c r="V23" s="227">
        <f t="shared" si="44"/>
        <v>0</v>
      </c>
      <c r="W23" s="227">
        <f t="shared" si="44"/>
        <v>0</v>
      </c>
      <c r="X23" s="227">
        <f t="shared" si="44"/>
        <v>0</v>
      </c>
      <c r="Y23" s="227">
        <f t="shared" si="44"/>
        <v>0</v>
      </c>
      <c r="Z23" s="227">
        <f t="shared" si="44"/>
        <v>0</v>
      </c>
      <c r="AA23" s="227">
        <f t="shared" si="44"/>
        <v>0</v>
      </c>
      <c r="AB23" s="227">
        <f t="shared" si="44"/>
        <v>0</v>
      </c>
      <c r="AC23" s="227">
        <f t="shared" si="44"/>
        <v>0</v>
      </c>
      <c r="AD23" s="227">
        <f t="shared" si="44"/>
        <v>0</v>
      </c>
      <c r="AE23" s="227">
        <f t="shared" si="44"/>
        <v>0</v>
      </c>
      <c r="AF23" s="227">
        <f t="shared" si="44"/>
        <v>0</v>
      </c>
      <c r="AG23" s="227">
        <f t="shared" si="44"/>
        <v>0</v>
      </c>
      <c r="AH23" s="227">
        <f t="shared" si="44"/>
        <v>0</v>
      </c>
      <c r="AI23" s="227">
        <f t="shared" si="44"/>
        <v>0</v>
      </c>
      <c r="AJ23" s="227">
        <f t="shared" si="44"/>
        <v>0</v>
      </c>
      <c r="AK23" s="227">
        <f t="shared" si="44"/>
        <v>0</v>
      </c>
      <c r="AL23" s="227">
        <f t="shared" si="44"/>
        <v>0</v>
      </c>
      <c r="AM23" s="227">
        <f t="shared" si="44"/>
        <v>0</v>
      </c>
      <c r="AN23" s="227">
        <f t="shared" si="44"/>
        <v>0</v>
      </c>
      <c r="AO23" s="227">
        <f t="shared" si="44"/>
        <v>0</v>
      </c>
      <c r="AP23" s="227">
        <f t="shared" si="44"/>
        <v>0</v>
      </c>
      <c r="AQ23" s="227">
        <f t="shared" si="44"/>
        <v>0</v>
      </c>
      <c r="AR23" s="227">
        <f t="shared" si="44"/>
        <v>0</v>
      </c>
      <c r="AS23" s="227">
        <f t="shared" si="44"/>
        <v>0</v>
      </c>
      <c r="AT23" s="227">
        <f t="shared" si="44"/>
        <v>0</v>
      </c>
      <c r="AU23" s="227">
        <f t="shared" si="44"/>
        <v>0</v>
      </c>
      <c r="AV23" s="227">
        <f t="shared" si="44"/>
        <v>0</v>
      </c>
      <c r="AW23" s="227">
        <f t="shared" si="44"/>
        <v>0</v>
      </c>
      <c r="AX23" s="227">
        <f t="shared" si="44"/>
        <v>0</v>
      </c>
      <c r="AY23" s="227">
        <f>AY24+AY25</f>
        <v>0</v>
      </c>
      <c r="AZ23" s="227">
        <f>AZ24+AZ25</f>
        <v>0</v>
      </c>
      <c r="BA23" s="227">
        <f>BA24+BA25</f>
        <v>0</v>
      </c>
      <c r="BB23" s="227">
        <f t="shared" si="44"/>
        <v>0</v>
      </c>
      <c r="BC23" s="227">
        <f t="shared" si="44"/>
        <v>0</v>
      </c>
      <c r="BD23" s="227">
        <f t="shared" si="44"/>
        <v>0</v>
      </c>
      <c r="BE23" s="227">
        <f t="shared" si="44"/>
        <v>0</v>
      </c>
      <c r="BF23" s="227">
        <f t="shared" si="44"/>
        <v>0</v>
      </c>
      <c r="BG23" s="227">
        <f t="shared" si="44"/>
        <v>0</v>
      </c>
      <c r="BH23" s="227">
        <f t="shared" si="44"/>
        <v>0</v>
      </c>
      <c r="BI23" s="227">
        <f t="shared" si="44"/>
        <v>0</v>
      </c>
      <c r="BJ23" s="227">
        <f t="shared" si="44"/>
        <v>0</v>
      </c>
      <c r="BK23" s="227">
        <f t="shared" si="44"/>
        <v>490000000</v>
      </c>
      <c r="BL23" s="227">
        <f t="shared" si="44"/>
        <v>0</v>
      </c>
      <c r="BM23" s="227">
        <f t="shared" si="44"/>
        <v>490000000</v>
      </c>
      <c r="BN23" s="227">
        <f t="shared" si="44"/>
        <v>0</v>
      </c>
      <c r="BO23" s="227">
        <f t="shared" si="44"/>
        <v>0</v>
      </c>
      <c r="BP23" s="227">
        <f t="shared" si="44"/>
        <v>0</v>
      </c>
      <c r="BQ23" s="227">
        <f t="shared" si="44"/>
        <v>0</v>
      </c>
      <c r="BR23" s="227"/>
      <c r="BS23" s="227">
        <f t="shared" si="44"/>
        <v>0</v>
      </c>
      <c r="BT23" s="227"/>
      <c r="BU23" s="227"/>
      <c r="BV23" s="227">
        <f t="shared" ref="BV23:DG23" si="45">BV24+BV25</f>
        <v>0</v>
      </c>
      <c r="BW23" s="227">
        <f t="shared" si="45"/>
        <v>0</v>
      </c>
      <c r="BX23" s="227">
        <f t="shared" si="45"/>
        <v>0</v>
      </c>
      <c r="BY23" s="227">
        <f t="shared" si="45"/>
        <v>0</v>
      </c>
      <c r="BZ23" s="227">
        <f t="shared" si="45"/>
        <v>0</v>
      </c>
      <c r="CA23" s="227">
        <f t="shared" si="45"/>
        <v>0</v>
      </c>
      <c r="CB23" s="227">
        <f t="shared" si="45"/>
        <v>0</v>
      </c>
      <c r="CC23" s="227">
        <f t="shared" si="45"/>
        <v>0</v>
      </c>
      <c r="CD23" s="227">
        <f t="shared" si="45"/>
        <v>0</v>
      </c>
      <c r="CE23" s="227">
        <f t="shared" si="45"/>
        <v>0</v>
      </c>
      <c r="CF23" s="227">
        <f t="shared" si="45"/>
        <v>0</v>
      </c>
      <c r="CG23" s="227">
        <f t="shared" si="45"/>
        <v>0</v>
      </c>
      <c r="CH23" s="227">
        <f t="shared" si="45"/>
        <v>0</v>
      </c>
      <c r="CI23" s="227">
        <f t="shared" si="45"/>
        <v>0</v>
      </c>
      <c r="CJ23" s="227">
        <f t="shared" si="45"/>
        <v>0</v>
      </c>
      <c r="CK23" s="227">
        <f t="shared" si="45"/>
        <v>0</v>
      </c>
      <c r="CL23" s="227">
        <f t="shared" si="45"/>
        <v>0</v>
      </c>
      <c r="CM23" s="227">
        <f t="shared" si="45"/>
        <v>0</v>
      </c>
      <c r="CN23" s="227">
        <f t="shared" si="45"/>
        <v>0</v>
      </c>
      <c r="CO23" s="227">
        <f t="shared" si="45"/>
        <v>0</v>
      </c>
      <c r="CP23" s="227">
        <f t="shared" si="45"/>
        <v>0</v>
      </c>
      <c r="CQ23" s="227">
        <f t="shared" si="45"/>
        <v>0</v>
      </c>
      <c r="CR23" s="227">
        <f t="shared" si="45"/>
        <v>0</v>
      </c>
      <c r="CS23" s="227">
        <f t="shared" si="45"/>
        <v>0</v>
      </c>
      <c r="CT23" s="227">
        <f t="shared" si="45"/>
        <v>0</v>
      </c>
      <c r="CU23" s="227">
        <f t="shared" si="45"/>
        <v>0</v>
      </c>
      <c r="CV23" s="227">
        <f t="shared" si="45"/>
        <v>0</v>
      </c>
      <c r="CW23" s="227">
        <f t="shared" si="45"/>
        <v>0</v>
      </c>
      <c r="CX23" s="227">
        <f t="shared" si="45"/>
        <v>0</v>
      </c>
      <c r="CY23" s="227">
        <f t="shared" si="45"/>
        <v>0</v>
      </c>
      <c r="CZ23" s="227">
        <f t="shared" si="45"/>
        <v>0</v>
      </c>
      <c r="DA23" s="227">
        <f t="shared" si="45"/>
        <v>0</v>
      </c>
      <c r="DB23" s="227">
        <f t="shared" si="45"/>
        <v>0</v>
      </c>
      <c r="DC23" s="227">
        <f t="shared" si="45"/>
        <v>0</v>
      </c>
      <c r="DD23" s="227">
        <f t="shared" si="45"/>
        <v>0</v>
      </c>
      <c r="DE23" s="227">
        <f t="shared" si="45"/>
        <v>0</v>
      </c>
      <c r="DF23" s="227">
        <f t="shared" si="45"/>
        <v>0</v>
      </c>
      <c r="DG23" s="227">
        <f t="shared" si="45"/>
        <v>0</v>
      </c>
      <c r="DH23" s="226" t="s">
        <v>188</v>
      </c>
      <c r="DI23" s="227">
        <f t="shared" ref="DI23:FW23" si="46">DI24+DI25</f>
        <v>16943976427</v>
      </c>
      <c r="DJ23" s="227">
        <f t="shared" si="46"/>
        <v>15876676427</v>
      </c>
      <c r="DK23" s="227">
        <f t="shared" si="46"/>
        <v>0</v>
      </c>
      <c r="DL23" s="227">
        <f t="shared" si="46"/>
        <v>0</v>
      </c>
      <c r="DM23" s="227">
        <f t="shared" si="46"/>
        <v>0</v>
      </c>
      <c r="DN23" s="227">
        <f t="shared" si="46"/>
        <v>0</v>
      </c>
      <c r="DO23" s="227">
        <f t="shared" si="46"/>
        <v>0</v>
      </c>
      <c r="DP23" s="227">
        <f t="shared" si="46"/>
        <v>15876676427</v>
      </c>
      <c r="DQ23" s="227">
        <f t="shared" si="46"/>
        <v>0</v>
      </c>
      <c r="DR23" s="227">
        <f t="shared" si="46"/>
        <v>0</v>
      </c>
      <c r="DS23" s="227">
        <f t="shared" si="46"/>
        <v>0</v>
      </c>
      <c r="DT23" s="227">
        <f t="shared" si="46"/>
        <v>0</v>
      </c>
      <c r="DU23" s="227">
        <f t="shared" si="46"/>
        <v>0</v>
      </c>
      <c r="DV23" s="227">
        <f t="shared" si="46"/>
        <v>0</v>
      </c>
      <c r="DW23" s="227">
        <f t="shared" si="46"/>
        <v>0</v>
      </c>
      <c r="DX23" s="227">
        <f t="shared" si="46"/>
        <v>0</v>
      </c>
      <c r="DY23" s="227">
        <f t="shared" si="46"/>
        <v>0</v>
      </c>
      <c r="DZ23" s="227">
        <f t="shared" si="46"/>
        <v>0</v>
      </c>
      <c r="EA23" s="227">
        <f t="shared" si="46"/>
        <v>0</v>
      </c>
      <c r="EB23" s="227">
        <f t="shared" si="46"/>
        <v>0</v>
      </c>
      <c r="EC23" s="227">
        <f t="shared" si="46"/>
        <v>0</v>
      </c>
      <c r="ED23" s="227">
        <f t="shared" si="46"/>
        <v>0</v>
      </c>
      <c r="EE23" s="227">
        <f t="shared" si="46"/>
        <v>0</v>
      </c>
      <c r="EF23" s="227">
        <f t="shared" si="46"/>
        <v>0</v>
      </c>
      <c r="EG23" s="227">
        <f t="shared" si="46"/>
        <v>0</v>
      </c>
      <c r="EH23" s="227">
        <f t="shared" si="46"/>
        <v>0</v>
      </c>
      <c r="EI23" s="227">
        <f t="shared" si="46"/>
        <v>0</v>
      </c>
      <c r="EJ23" s="227">
        <f t="shared" si="46"/>
        <v>0</v>
      </c>
      <c r="EK23" s="227">
        <f t="shared" si="46"/>
        <v>0</v>
      </c>
      <c r="EL23" s="227">
        <f t="shared" si="46"/>
        <v>0</v>
      </c>
      <c r="EM23" s="227">
        <f t="shared" si="46"/>
        <v>0</v>
      </c>
      <c r="EN23" s="227">
        <f t="shared" si="46"/>
        <v>0</v>
      </c>
      <c r="EO23" s="227">
        <f t="shared" si="46"/>
        <v>0</v>
      </c>
      <c r="EP23" s="227">
        <f t="shared" si="46"/>
        <v>0</v>
      </c>
      <c r="EQ23" s="227">
        <f t="shared" si="46"/>
        <v>0</v>
      </c>
      <c r="ER23" s="227">
        <f>ER24+ER25</f>
        <v>0</v>
      </c>
      <c r="ES23" s="227">
        <f>ES24+ES25</f>
        <v>0</v>
      </c>
      <c r="ET23" s="227">
        <f t="shared" si="46"/>
        <v>0</v>
      </c>
      <c r="EU23" s="227">
        <f t="shared" si="46"/>
        <v>0</v>
      </c>
      <c r="EV23" s="227">
        <f t="shared" si="46"/>
        <v>0</v>
      </c>
      <c r="EW23" s="227">
        <f t="shared" si="46"/>
        <v>0</v>
      </c>
      <c r="EX23" s="227">
        <f t="shared" si="46"/>
        <v>0</v>
      </c>
      <c r="EY23" s="227">
        <f t="shared" si="46"/>
        <v>0</v>
      </c>
      <c r="EZ23" s="227">
        <f t="shared" si="46"/>
        <v>0</v>
      </c>
      <c r="FA23" s="227">
        <f t="shared" si="46"/>
        <v>0</v>
      </c>
      <c r="FB23" s="227">
        <f t="shared" si="46"/>
        <v>0</v>
      </c>
      <c r="FC23" s="227">
        <f t="shared" si="46"/>
        <v>0</v>
      </c>
      <c r="FD23" s="227">
        <f t="shared" si="46"/>
        <v>0</v>
      </c>
      <c r="FE23" s="227">
        <f>FE24+FE25</f>
        <v>0</v>
      </c>
      <c r="FF23" s="227">
        <f>FF24+FF25</f>
        <v>0</v>
      </c>
      <c r="FG23" s="227">
        <f>FG24+FG25</f>
        <v>0</v>
      </c>
      <c r="FH23" s="227">
        <f t="shared" si="46"/>
        <v>0</v>
      </c>
      <c r="FI23" s="227">
        <f t="shared" si="46"/>
        <v>0</v>
      </c>
      <c r="FJ23" s="227">
        <f t="shared" si="46"/>
        <v>0</v>
      </c>
      <c r="FK23" s="227">
        <f t="shared" si="46"/>
        <v>0</v>
      </c>
      <c r="FL23" s="227">
        <f t="shared" si="46"/>
        <v>0</v>
      </c>
      <c r="FM23" s="227">
        <f t="shared" si="46"/>
        <v>0</v>
      </c>
      <c r="FN23" s="227">
        <f t="shared" si="46"/>
        <v>0</v>
      </c>
      <c r="FO23" s="227">
        <f t="shared" si="46"/>
        <v>0</v>
      </c>
      <c r="FP23" s="227">
        <f t="shared" si="46"/>
        <v>0</v>
      </c>
      <c r="FQ23" s="227">
        <f t="shared" si="46"/>
        <v>1067300000</v>
      </c>
      <c r="FR23" s="227">
        <f t="shared" si="46"/>
        <v>0</v>
      </c>
      <c r="FS23" s="227">
        <f t="shared" si="46"/>
        <v>1067300000</v>
      </c>
      <c r="FT23" s="227">
        <f t="shared" si="46"/>
        <v>0</v>
      </c>
      <c r="FU23" s="227">
        <f t="shared" si="46"/>
        <v>0</v>
      </c>
      <c r="FV23" s="227">
        <f t="shared" si="46"/>
        <v>0</v>
      </c>
      <c r="FW23" s="227">
        <f t="shared" si="46"/>
        <v>0</v>
      </c>
      <c r="FX23" s="227"/>
      <c r="FY23" s="227">
        <f t="shared" ref="FY23" si="47">FY24+FY25</f>
        <v>0</v>
      </c>
      <c r="FZ23" s="227"/>
      <c r="GA23" s="227"/>
      <c r="GB23" s="227">
        <f t="shared" ref="GB23:HM23" si="48">GB24+GB25</f>
        <v>0</v>
      </c>
      <c r="GC23" s="227">
        <f t="shared" si="48"/>
        <v>0</v>
      </c>
      <c r="GD23" s="227">
        <f t="shared" si="48"/>
        <v>0</v>
      </c>
      <c r="GE23" s="227">
        <f t="shared" si="48"/>
        <v>0</v>
      </c>
      <c r="GF23" s="227">
        <f t="shared" si="48"/>
        <v>0</v>
      </c>
      <c r="GG23" s="227">
        <f t="shared" si="48"/>
        <v>0</v>
      </c>
      <c r="GH23" s="227">
        <f t="shared" si="48"/>
        <v>0</v>
      </c>
      <c r="GI23" s="227">
        <f t="shared" si="48"/>
        <v>0</v>
      </c>
      <c r="GJ23" s="227">
        <f t="shared" si="48"/>
        <v>0</v>
      </c>
      <c r="GK23" s="227">
        <f t="shared" si="48"/>
        <v>0</v>
      </c>
      <c r="GL23" s="227">
        <f t="shared" si="48"/>
        <v>0</v>
      </c>
      <c r="GM23" s="227">
        <f t="shared" si="48"/>
        <v>0</v>
      </c>
      <c r="GN23" s="227">
        <f t="shared" si="48"/>
        <v>0</v>
      </c>
      <c r="GO23" s="227">
        <f t="shared" si="48"/>
        <v>0</v>
      </c>
      <c r="GP23" s="227">
        <f t="shared" si="48"/>
        <v>0</v>
      </c>
      <c r="GQ23" s="227">
        <f t="shared" si="48"/>
        <v>0</v>
      </c>
      <c r="GR23" s="227">
        <f t="shared" si="48"/>
        <v>0</v>
      </c>
      <c r="GS23" s="227">
        <f t="shared" si="48"/>
        <v>0</v>
      </c>
      <c r="GT23" s="227">
        <f t="shared" si="48"/>
        <v>0</v>
      </c>
      <c r="GU23" s="227">
        <f t="shared" si="48"/>
        <v>0</v>
      </c>
      <c r="GV23" s="227">
        <f t="shared" si="48"/>
        <v>0</v>
      </c>
      <c r="GW23" s="227">
        <f t="shared" si="48"/>
        <v>0</v>
      </c>
      <c r="GX23" s="227">
        <f t="shared" si="48"/>
        <v>0</v>
      </c>
      <c r="GY23" s="227">
        <f t="shared" si="48"/>
        <v>0</v>
      </c>
      <c r="GZ23" s="227">
        <f t="shared" si="48"/>
        <v>0</v>
      </c>
      <c r="HA23" s="227">
        <f t="shared" si="48"/>
        <v>0</v>
      </c>
      <c r="HB23" s="227">
        <f t="shared" si="48"/>
        <v>0</v>
      </c>
      <c r="HC23" s="227">
        <f t="shared" si="48"/>
        <v>0</v>
      </c>
      <c r="HD23" s="227">
        <f t="shared" si="48"/>
        <v>0</v>
      </c>
      <c r="HE23" s="227">
        <f t="shared" si="48"/>
        <v>0</v>
      </c>
      <c r="HF23" s="227">
        <f t="shared" si="48"/>
        <v>0</v>
      </c>
      <c r="HG23" s="227">
        <f t="shared" si="48"/>
        <v>0</v>
      </c>
      <c r="HH23" s="227">
        <f t="shared" si="48"/>
        <v>0</v>
      </c>
      <c r="HI23" s="227">
        <f t="shared" si="48"/>
        <v>0</v>
      </c>
      <c r="HJ23" s="227">
        <f t="shared" si="48"/>
        <v>0</v>
      </c>
      <c r="HK23" s="227">
        <f t="shared" si="48"/>
        <v>0</v>
      </c>
      <c r="HL23" s="227">
        <f t="shared" si="48"/>
        <v>0</v>
      </c>
      <c r="HM23" s="227">
        <f t="shared" si="48"/>
        <v>0</v>
      </c>
      <c r="HN23" s="227">
        <f>HN24+HN25</f>
        <v>0</v>
      </c>
      <c r="HO23" s="156">
        <f t="shared" si="5"/>
        <v>2.1592935423728812</v>
      </c>
      <c r="HP23" s="156">
        <f t="shared" si="6"/>
        <v>0</v>
      </c>
      <c r="HQ23" s="156">
        <f t="shared" si="7"/>
        <v>2.1580367577817046</v>
      </c>
      <c r="HR23" s="156">
        <f t="shared" si="8"/>
        <v>2.1781632653061225</v>
      </c>
      <c r="HS23" s="156">
        <f t="shared" si="9"/>
        <v>0</v>
      </c>
    </row>
    <row r="24" spans="1:227" s="228" customFormat="1" ht="24" customHeight="1">
      <c r="A24" s="225"/>
      <c r="B24" s="226" t="s">
        <v>99</v>
      </c>
      <c r="C24" s="227">
        <f>D24+BK24+DB24</f>
        <v>0</v>
      </c>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27"/>
      <c r="CJ24" s="227"/>
      <c r="CK24" s="227"/>
      <c r="CL24" s="227"/>
      <c r="CM24" s="227"/>
      <c r="CN24" s="227"/>
      <c r="CO24" s="227"/>
      <c r="CP24" s="227"/>
      <c r="CQ24" s="227"/>
      <c r="CR24" s="227"/>
      <c r="CS24" s="227"/>
      <c r="CT24" s="227"/>
      <c r="CU24" s="227"/>
      <c r="CV24" s="227"/>
      <c r="CW24" s="227"/>
      <c r="CX24" s="227"/>
      <c r="CY24" s="227"/>
      <c r="CZ24" s="227"/>
      <c r="DA24" s="227"/>
      <c r="DB24" s="227"/>
      <c r="DC24" s="227"/>
      <c r="DD24" s="227"/>
      <c r="DE24" s="227"/>
      <c r="DF24" s="227"/>
      <c r="DG24" s="227"/>
      <c r="DH24" s="226" t="s">
        <v>99</v>
      </c>
      <c r="DI24" s="227">
        <f>DJ24+FQ24+HH24+HN24</f>
        <v>0</v>
      </c>
      <c r="DJ24" s="227"/>
      <c r="DK24" s="227"/>
      <c r="DL24" s="227"/>
      <c r="DM24" s="227"/>
      <c r="DN24" s="227"/>
      <c r="DO24" s="227"/>
      <c r="DP24" s="227"/>
      <c r="DQ24" s="227"/>
      <c r="DR24" s="227"/>
      <c r="DS24" s="227"/>
      <c r="DT24" s="227"/>
      <c r="DU24" s="227"/>
      <c r="DV24" s="227"/>
      <c r="DW24" s="227"/>
      <c r="DX24" s="227"/>
      <c r="DY24" s="227"/>
      <c r="DZ24" s="227"/>
      <c r="EA24" s="227"/>
      <c r="EB24" s="227"/>
      <c r="EC24" s="227"/>
      <c r="ED24" s="227"/>
      <c r="EE24" s="227"/>
      <c r="EF24" s="227"/>
      <c r="EG24" s="227"/>
      <c r="EH24" s="227"/>
      <c r="EI24" s="227"/>
      <c r="EJ24" s="227"/>
      <c r="EK24" s="227"/>
      <c r="EL24" s="227"/>
      <c r="EM24" s="227"/>
      <c r="EN24" s="227"/>
      <c r="EO24" s="227"/>
      <c r="EP24" s="227"/>
      <c r="EQ24" s="227"/>
      <c r="ER24" s="227"/>
      <c r="ES24" s="227"/>
      <c r="ET24" s="227"/>
      <c r="EU24" s="227"/>
      <c r="EV24" s="227"/>
      <c r="EW24" s="227"/>
      <c r="EX24" s="227"/>
      <c r="EY24" s="227"/>
      <c r="EZ24" s="227"/>
      <c r="FA24" s="227"/>
      <c r="FB24" s="227"/>
      <c r="FC24" s="227"/>
      <c r="FD24" s="227"/>
      <c r="FE24" s="227"/>
      <c r="FF24" s="227"/>
      <c r="FG24" s="227"/>
      <c r="FH24" s="227"/>
      <c r="FI24" s="227"/>
      <c r="FJ24" s="227"/>
      <c r="FK24" s="227"/>
      <c r="FL24" s="227"/>
      <c r="FM24" s="227"/>
      <c r="FN24" s="227"/>
      <c r="FO24" s="227"/>
      <c r="FP24" s="227"/>
      <c r="FQ24" s="227"/>
      <c r="FR24" s="227"/>
      <c r="FS24" s="227"/>
      <c r="FT24" s="227"/>
      <c r="FU24" s="227"/>
      <c r="FV24" s="227"/>
      <c r="FW24" s="227"/>
      <c r="FX24" s="227"/>
      <c r="FY24" s="227"/>
      <c r="FZ24" s="227"/>
      <c r="GA24" s="227"/>
      <c r="GB24" s="227"/>
      <c r="GC24" s="227"/>
      <c r="GD24" s="227"/>
      <c r="GE24" s="227"/>
      <c r="GF24" s="227"/>
      <c r="GG24" s="227"/>
      <c r="GH24" s="227"/>
      <c r="GI24" s="227"/>
      <c r="GJ24" s="227"/>
      <c r="GK24" s="227"/>
      <c r="GL24" s="227"/>
      <c r="GM24" s="227"/>
      <c r="GN24" s="227"/>
      <c r="GO24" s="227"/>
      <c r="GP24" s="227"/>
      <c r="GQ24" s="227"/>
      <c r="GR24" s="227"/>
      <c r="GS24" s="227"/>
      <c r="GT24" s="227"/>
      <c r="GU24" s="227"/>
      <c r="GV24" s="227"/>
      <c r="GW24" s="227"/>
      <c r="GX24" s="227"/>
      <c r="GY24" s="227"/>
      <c r="GZ24" s="227"/>
      <c r="HA24" s="227"/>
      <c r="HB24" s="227"/>
      <c r="HC24" s="227"/>
      <c r="HD24" s="227"/>
      <c r="HE24" s="227"/>
      <c r="HF24" s="227"/>
      <c r="HG24" s="227"/>
      <c r="HH24" s="227"/>
      <c r="HI24" s="227"/>
      <c r="HJ24" s="227"/>
      <c r="HK24" s="227"/>
      <c r="HL24" s="227"/>
      <c r="HM24" s="227"/>
      <c r="HN24" s="227"/>
      <c r="HO24" s="156">
        <f t="shared" si="5"/>
        <v>0</v>
      </c>
      <c r="HP24" s="156">
        <f t="shared" si="6"/>
        <v>0</v>
      </c>
      <c r="HQ24" s="156">
        <f t="shared" si="7"/>
        <v>0</v>
      </c>
      <c r="HR24" s="156">
        <f t="shared" si="8"/>
        <v>0</v>
      </c>
      <c r="HS24" s="156">
        <f t="shared" si="9"/>
        <v>0</v>
      </c>
    </row>
    <row r="25" spans="1:227" s="228" customFormat="1" ht="24" customHeight="1">
      <c r="A25" s="225"/>
      <c r="B25" s="226" t="s">
        <v>100</v>
      </c>
      <c r="C25" s="227">
        <f>D25+BK25+DB25</f>
        <v>7847000000</v>
      </c>
      <c r="D25" s="227">
        <f>E25+J25</f>
        <v>7357000000</v>
      </c>
      <c r="E25" s="227"/>
      <c r="F25" s="227"/>
      <c r="G25" s="227"/>
      <c r="H25" s="227"/>
      <c r="I25" s="227"/>
      <c r="J25" s="227">
        <v>7357000000</v>
      </c>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f>SUM(BL25:BM25)</f>
        <v>490000000</v>
      </c>
      <c r="BL25" s="227"/>
      <c r="BM25" s="227">
        <v>490000000</v>
      </c>
      <c r="BN25" s="227"/>
      <c r="BO25" s="227"/>
      <c r="BP25" s="227"/>
      <c r="BQ25" s="227"/>
      <c r="BR25" s="227"/>
      <c r="BS25" s="227"/>
      <c r="BT25" s="227"/>
      <c r="BU25" s="227"/>
      <c r="BV25" s="227"/>
      <c r="BW25" s="227"/>
      <c r="BX25" s="227"/>
      <c r="BY25" s="227"/>
      <c r="BZ25" s="227"/>
      <c r="CA25" s="227"/>
      <c r="CB25" s="227"/>
      <c r="CC25" s="227"/>
      <c r="CD25" s="227"/>
      <c r="CE25" s="227"/>
      <c r="CF25" s="227"/>
      <c r="CG25" s="227"/>
      <c r="CH25" s="227"/>
      <c r="CI25" s="227"/>
      <c r="CJ25" s="227"/>
      <c r="CK25" s="227"/>
      <c r="CL25" s="227"/>
      <c r="CM25" s="227"/>
      <c r="CN25" s="227"/>
      <c r="CO25" s="227"/>
      <c r="CP25" s="227"/>
      <c r="CQ25" s="227"/>
      <c r="CR25" s="227"/>
      <c r="CS25" s="227"/>
      <c r="CT25" s="227"/>
      <c r="CU25" s="227"/>
      <c r="CV25" s="227"/>
      <c r="CW25" s="227"/>
      <c r="CX25" s="227"/>
      <c r="CY25" s="227"/>
      <c r="CZ25" s="227"/>
      <c r="DA25" s="227"/>
      <c r="DB25" s="227">
        <f>+DC25+DD25</f>
        <v>0</v>
      </c>
      <c r="DC25" s="227"/>
      <c r="DD25" s="227"/>
      <c r="DE25" s="227"/>
      <c r="DF25" s="227"/>
      <c r="DG25" s="227"/>
      <c r="DH25" s="226" t="s">
        <v>100</v>
      </c>
      <c r="DI25" s="227">
        <f>DJ25+FQ25+HH25+HN25</f>
        <v>16943976427</v>
      </c>
      <c r="DJ25" s="227">
        <f>DK25+DP25</f>
        <v>15876676427</v>
      </c>
      <c r="DK25" s="227"/>
      <c r="DL25" s="227"/>
      <c r="DM25" s="227"/>
      <c r="DN25" s="227"/>
      <c r="DO25" s="227"/>
      <c r="DP25" s="227">
        <f>12699937444+738860000+2437878983</f>
        <v>15876676427</v>
      </c>
      <c r="DQ25" s="227"/>
      <c r="DR25" s="227"/>
      <c r="DS25" s="227"/>
      <c r="DT25" s="227"/>
      <c r="DU25" s="227"/>
      <c r="DV25" s="227"/>
      <c r="DW25" s="227"/>
      <c r="DX25" s="227"/>
      <c r="DY25" s="227"/>
      <c r="DZ25" s="227"/>
      <c r="EA25" s="227"/>
      <c r="EB25" s="227"/>
      <c r="EC25" s="227"/>
      <c r="ED25" s="227"/>
      <c r="EE25" s="227"/>
      <c r="EF25" s="227"/>
      <c r="EG25" s="227"/>
      <c r="EH25" s="227"/>
      <c r="EI25" s="227"/>
      <c r="EJ25" s="227"/>
      <c r="EK25" s="227"/>
      <c r="EL25" s="227"/>
      <c r="EM25" s="227"/>
      <c r="EN25" s="227"/>
      <c r="EO25" s="227"/>
      <c r="EP25" s="227"/>
      <c r="EQ25" s="227"/>
      <c r="ER25" s="227"/>
      <c r="ES25" s="227"/>
      <c r="ET25" s="227"/>
      <c r="EU25" s="227"/>
      <c r="EV25" s="227"/>
      <c r="EW25" s="227"/>
      <c r="EX25" s="227"/>
      <c r="EY25" s="227"/>
      <c r="EZ25" s="227"/>
      <c r="FA25" s="227"/>
      <c r="FB25" s="227"/>
      <c r="FC25" s="227"/>
      <c r="FD25" s="227"/>
      <c r="FE25" s="227"/>
      <c r="FF25" s="227"/>
      <c r="FG25" s="227"/>
      <c r="FH25" s="227"/>
      <c r="FI25" s="227"/>
      <c r="FJ25" s="227"/>
      <c r="FK25" s="227"/>
      <c r="FL25" s="227"/>
      <c r="FM25" s="227"/>
      <c r="FN25" s="227"/>
      <c r="FO25" s="227"/>
      <c r="FP25" s="227"/>
      <c r="FQ25" s="227">
        <f>SUM(FR25:FS25)</f>
        <v>1067300000</v>
      </c>
      <c r="FR25" s="227"/>
      <c r="FS25" s="227">
        <v>1067300000</v>
      </c>
      <c r="FT25" s="227"/>
      <c r="FU25" s="227"/>
      <c r="FV25" s="227"/>
      <c r="FW25" s="227"/>
      <c r="FX25" s="227"/>
      <c r="FY25" s="227"/>
      <c r="FZ25" s="227"/>
      <c r="GA25" s="227"/>
      <c r="GB25" s="227"/>
      <c r="GC25" s="227"/>
      <c r="GD25" s="227"/>
      <c r="GE25" s="227"/>
      <c r="GF25" s="227"/>
      <c r="GG25" s="227"/>
      <c r="GH25" s="227"/>
      <c r="GI25" s="227"/>
      <c r="GJ25" s="227"/>
      <c r="GK25" s="227"/>
      <c r="GL25" s="227"/>
      <c r="GM25" s="227"/>
      <c r="GN25" s="227"/>
      <c r="GO25" s="227"/>
      <c r="GP25" s="227"/>
      <c r="GQ25" s="227"/>
      <c r="GR25" s="227"/>
      <c r="GS25" s="227"/>
      <c r="GT25" s="227"/>
      <c r="GU25" s="227"/>
      <c r="GV25" s="227"/>
      <c r="GW25" s="227"/>
      <c r="GX25" s="227"/>
      <c r="GY25" s="227"/>
      <c r="GZ25" s="227"/>
      <c r="HA25" s="227"/>
      <c r="HB25" s="227"/>
      <c r="HC25" s="227"/>
      <c r="HD25" s="227"/>
      <c r="HE25" s="227"/>
      <c r="HF25" s="227"/>
      <c r="HG25" s="227"/>
      <c r="HH25" s="227"/>
      <c r="HI25" s="227"/>
      <c r="HJ25" s="227"/>
      <c r="HK25" s="227"/>
      <c r="HL25" s="227"/>
      <c r="HM25" s="227"/>
      <c r="HN25" s="227"/>
      <c r="HO25" s="156">
        <f t="shared" si="5"/>
        <v>2.1592935423728812</v>
      </c>
      <c r="HP25" s="156">
        <f t="shared" si="6"/>
        <v>0</v>
      </c>
      <c r="HQ25" s="156">
        <f t="shared" si="7"/>
        <v>2.1580367577817046</v>
      </c>
      <c r="HR25" s="156">
        <f t="shared" si="8"/>
        <v>2.1781632653061225</v>
      </c>
      <c r="HS25" s="156">
        <f t="shared" si="9"/>
        <v>0</v>
      </c>
    </row>
    <row r="26" spans="1:227" s="228" customFormat="1" ht="24" customHeight="1">
      <c r="A26" s="225">
        <v>5</v>
      </c>
      <c r="B26" s="226" t="s">
        <v>104</v>
      </c>
      <c r="C26" s="227">
        <f t="shared" ref="C26:AW26" si="49">C27+C28</f>
        <v>992000000</v>
      </c>
      <c r="D26" s="227">
        <f t="shared" si="49"/>
        <v>992000000</v>
      </c>
      <c r="E26" s="227">
        <f t="shared" si="49"/>
        <v>0</v>
      </c>
      <c r="F26" s="227">
        <f t="shared" si="49"/>
        <v>0</v>
      </c>
      <c r="G26" s="227">
        <f t="shared" si="49"/>
        <v>0</v>
      </c>
      <c r="H26" s="227">
        <f t="shared" si="49"/>
        <v>0</v>
      </c>
      <c r="I26" s="227">
        <f t="shared" si="49"/>
        <v>0</v>
      </c>
      <c r="J26" s="227">
        <f t="shared" si="49"/>
        <v>992000000</v>
      </c>
      <c r="K26" s="227">
        <f t="shared" si="49"/>
        <v>0</v>
      </c>
      <c r="L26" s="227">
        <f t="shared" si="49"/>
        <v>0</v>
      </c>
      <c r="M26" s="227">
        <f t="shared" si="49"/>
        <v>0</v>
      </c>
      <c r="N26" s="227">
        <f t="shared" si="49"/>
        <v>0</v>
      </c>
      <c r="O26" s="227">
        <f t="shared" si="49"/>
        <v>0</v>
      </c>
      <c r="P26" s="227">
        <f t="shared" si="49"/>
        <v>0</v>
      </c>
      <c r="Q26" s="227">
        <f t="shared" si="49"/>
        <v>0</v>
      </c>
      <c r="R26" s="227">
        <f t="shared" si="49"/>
        <v>0</v>
      </c>
      <c r="S26" s="227">
        <f t="shared" si="49"/>
        <v>0</v>
      </c>
      <c r="T26" s="227">
        <f t="shared" si="49"/>
        <v>0</v>
      </c>
      <c r="U26" s="227">
        <f t="shared" si="49"/>
        <v>0</v>
      </c>
      <c r="V26" s="227">
        <f t="shared" si="49"/>
        <v>0</v>
      </c>
      <c r="W26" s="227">
        <f t="shared" si="49"/>
        <v>0</v>
      </c>
      <c r="X26" s="227">
        <f t="shared" si="49"/>
        <v>0</v>
      </c>
      <c r="Y26" s="227">
        <f t="shared" si="49"/>
        <v>0</v>
      </c>
      <c r="Z26" s="227">
        <f t="shared" si="49"/>
        <v>0</v>
      </c>
      <c r="AA26" s="227">
        <f t="shared" si="49"/>
        <v>0</v>
      </c>
      <c r="AB26" s="227">
        <f t="shared" si="49"/>
        <v>0</v>
      </c>
      <c r="AC26" s="227">
        <f t="shared" si="49"/>
        <v>0</v>
      </c>
      <c r="AD26" s="227">
        <f t="shared" si="49"/>
        <v>0</v>
      </c>
      <c r="AE26" s="227">
        <f t="shared" si="49"/>
        <v>0</v>
      </c>
      <c r="AF26" s="227">
        <f t="shared" si="49"/>
        <v>0</v>
      </c>
      <c r="AG26" s="227">
        <f t="shared" si="49"/>
        <v>0</v>
      </c>
      <c r="AH26" s="227">
        <f t="shared" si="49"/>
        <v>0</v>
      </c>
      <c r="AI26" s="227">
        <f t="shared" si="49"/>
        <v>0</v>
      </c>
      <c r="AJ26" s="227">
        <f t="shared" si="49"/>
        <v>0</v>
      </c>
      <c r="AK26" s="227">
        <f t="shared" si="49"/>
        <v>0</v>
      </c>
      <c r="AL26" s="227">
        <f t="shared" si="49"/>
        <v>0</v>
      </c>
      <c r="AM26" s="227">
        <f t="shared" si="49"/>
        <v>0</v>
      </c>
      <c r="AN26" s="227">
        <f t="shared" si="49"/>
        <v>0</v>
      </c>
      <c r="AO26" s="227">
        <f t="shared" si="49"/>
        <v>0</v>
      </c>
      <c r="AP26" s="227">
        <f t="shared" si="49"/>
        <v>0</v>
      </c>
      <c r="AQ26" s="227">
        <f t="shared" si="49"/>
        <v>0</v>
      </c>
      <c r="AR26" s="227">
        <f t="shared" si="49"/>
        <v>0</v>
      </c>
      <c r="AS26" s="227">
        <f t="shared" si="49"/>
        <v>0</v>
      </c>
      <c r="AT26" s="227">
        <f t="shared" si="49"/>
        <v>0</v>
      </c>
      <c r="AU26" s="227">
        <f t="shared" si="49"/>
        <v>0</v>
      </c>
      <c r="AV26" s="227">
        <f t="shared" si="49"/>
        <v>0</v>
      </c>
      <c r="AW26" s="227">
        <f t="shared" si="49"/>
        <v>0</v>
      </c>
      <c r="AX26" s="227">
        <f>AX27+AX28</f>
        <v>0</v>
      </c>
      <c r="AY26" s="227">
        <f t="shared" ref="AY26" si="50">AY27+AY28</f>
        <v>0</v>
      </c>
      <c r="AZ26" s="227">
        <f>AZ27+AZ28</f>
        <v>0</v>
      </c>
      <c r="BA26" s="227">
        <f>BA27+BA28</f>
        <v>0</v>
      </c>
      <c r="BB26" s="227">
        <f t="shared" ref="BB26:DG26" si="51">BB27+BB28</f>
        <v>0</v>
      </c>
      <c r="BC26" s="227">
        <f t="shared" si="51"/>
        <v>0</v>
      </c>
      <c r="BD26" s="227">
        <f t="shared" si="51"/>
        <v>0</v>
      </c>
      <c r="BE26" s="227">
        <f t="shared" si="51"/>
        <v>0</v>
      </c>
      <c r="BF26" s="227">
        <f t="shared" si="51"/>
        <v>0</v>
      </c>
      <c r="BG26" s="227">
        <f t="shared" si="51"/>
        <v>0</v>
      </c>
      <c r="BH26" s="227">
        <f t="shared" si="51"/>
        <v>0</v>
      </c>
      <c r="BI26" s="227">
        <f t="shared" si="51"/>
        <v>0</v>
      </c>
      <c r="BJ26" s="227">
        <f t="shared" si="51"/>
        <v>0</v>
      </c>
      <c r="BK26" s="227">
        <f t="shared" si="51"/>
        <v>0</v>
      </c>
      <c r="BL26" s="227">
        <f t="shared" si="51"/>
        <v>0</v>
      </c>
      <c r="BM26" s="227">
        <f t="shared" si="51"/>
        <v>0</v>
      </c>
      <c r="BN26" s="227">
        <f t="shared" si="51"/>
        <v>0</v>
      </c>
      <c r="BO26" s="227">
        <f t="shared" si="51"/>
        <v>0</v>
      </c>
      <c r="BP26" s="227">
        <f t="shared" si="51"/>
        <v>0</v>
      </c>
      <c r="BQ26" s="227">
        <f t="shared" si="51"/>
        <v>0</v>
      </c>
      <c r="BR26" s="227">
        <f>BR27+BR28</f>
        <v>0</v>
      </c>
      <c r="BS26" s="227">
        <f>BS27+BS28</f>
        <v>0</v>
      </c>
      <c r="BT26" s="227">
        <f t="shared" ref="BT26" si="52">BT27+BT28</f>
        <v>0</v>
      </c>
      <c r="BU26" s="227">
        <f t="shared" si="51"/>
        <v>0</v>
      </c>
      <c r="BV26" s="227">
        <f t="shared" si="51"/>
        <v>0</v>
      </c>
      <c r="BW26" s="227">
        <f t="shared" si="51"/>
        <v>0</v>
      </c>
      <c r="BX26" s="227">
        <f t="shared" si="51"/>
        <v>0</v>
      </c>
      <c r="BY26" s="227">
        <f t="shared" si="51"/>
        <v>0</v>
      </c>
      <c r="BZ26" s="227">
        <f t="shared" si="51"/>
        <v>0</v>
      </c>
      <c r="CA26" s="227">
        <f t="shared" si="51"/>
        <v>0</v>
      </c>
      <c r="CB26" s="227">
        <f t="shared" si="51"/>
        <v>0</v>
      </c>
      <c r="CC26" s="227">
        <f t="shared" si="51"/>
        <v>0</v>
      </c>
      <c r="CD26" s="227">
        <f t="shared" si="51"/>
        <v>0</v>
      </c>
      <c r="CE26" s="227">
        <f t="shared" si="51"/>
        <v>0</v>
      </c>
      <c r="CF26" s="227">
        <f t="shared" si="51"/>
        <v>0</v>
      </c>
      <c r="CG26" s="227">
        <f t="shared" si="51"/>
        <v>0</v>
      </c>
      <c r="CH26" s="227">
        <f t="shared" si="51"/>
        <v>0</v>
      </c>
      <c r="CI26" s="227">
        <f t="shared" si="51"/>
        <v>0</v>
      </c>
      <c r="CJ26" s="227">
        <f t="shared" si="51"/>
        <v>0</v>
      </c>
      <c r="CK26" s="227">
        <f t="shared" si="51"/>
        <v>0</v>
      </c>
      <c r="CL26" s="227">
        <f t="shared" si="51"/>
        <v>0</v>
      </c>
      <c r="CM26" s="227">
        <f t="shared" si="51"/>
        <v>0</v>
      </c>
      <c r="CN26" s="227">
        <f t="shared" si="51"/>
        <v>0</v>
      </c>
      <c r="CO26" s="227">
        <f t="shared" si="51"/>
        <v>0</v>
      </c>
      <c r="CP26" s="227">
        <f t="shared" si="51"/>
        <v>0</v>
      </c>
      <c r="CQ26" s="227">
        <f t="shared" si="51"/>
        <v>0</v>
      </c>
      <c r="CR26" s="227">
        <f t="shared" si="51"/>
        <v>0</v>
      </c>
      <c r="CS26" s="227">
        <f t="shared" si="51"/>
        <v>0</v>
      </c>
      <c r="CT26" s="227">
        <f t="shared" si="51"/>
        <v>0</v>
      </c>
      <c r="CU26" s="227">
        <f t="shared" si="51"/>
        <v>0</v>
      </c>
      <c r="CV26" s="227">
        <f t="shared" si="51"/>
        <v>0</v>
      </c>
      <c r="CW26" s="227">
        <f t="shared" si="51"/>
        <v>0</v>
      </c>
      <c r="CX26" s="227">
        <f t="shared" si="51"/>
        <v>0</v>
      </c>
      <c r="CY26" s="227">
        <f t="shared" si="51"/>
        <v>0</v>
      </c>
      <c r="CZ26" s="227">
        <f t="shared" si="51"/>
        <v>0</v>
      </c>
      <c r="DA26" s="227">
        <f t="shared" si="51"/>
        <v>0</v>
      </c>
      <c r="DB26" s="227">
        <f t="shared" si="51"/>
        <v>0</v>
      </c>
      <c r="DC26" s="227">
        <f t="shared" si="51"/>
        <v>0</v>
      </c>
      <c r="DD26" s="227">
        <f t="shared" si="51"/>
        <v>0</v>
      </c>
      <c r="DE26" s="227">
        <f t="shared" si="51"/>
        <v>0</v>
      </c>
      <c r="DF26" s="227">
        <f t="shared" si="51"/>
        <v>0</v>
      </c>
      <c r="DG26" s="227">
        <f t="shared" si="51"/>
        <v>0</v>
      </c>
      <c r="DH26" s="226" t="s">
        <v>104</v>
      </c>
      <c r="DI26" s="227">
        <f t="shared" ref="DI26:GA26" si="53">DI27+DI28</f>
        <v>468047259</v>
      </c>
      <c r="DJ26" s="227">
        <f t="shared" si="53"/>
        <v>468047259</v>
      </c>
      <c r="DK26" s="227">
        <f t="shared" si="53"/>
        <v>0</v>
      </c>
      <c r="DL26" s="227">
        <f t="shared" si="53"/>
        <v>0</v>
      </c>
      <c r="DM26" s="227">
        <f t="shared" si="53"/>
        <v>0</v>
      </c>
      <c r="DN26" s="227">
        <f t="shared" si="53"/>
        <v>0</v>
      </c>
      <c r="DO26" s="227">
        <f t="shared" si="53"/>
        <v>0</v>
      </c>
      <c r="DP26" s="227">
        <f t="shared" si="53"/>
        <v>468047259</v>
      </c>
      <c r="DQ26" s="227">
        <f t="shared" si="53"/>
        <v>0</v>
      </c>
      <c r="DR26" s="227">
        <f t="shared" si="53"/>
        <v>0</v>
      </c>
      <c r="DS26" s="227">
        <f t="shared" si="53"/>
        <v>0</v>
      </c>
      <c r="DT26" s="227">
        <f t="shared" si="53"/>
        <v>0</v>
      </c>
      <c r="DU26" s="227">
        <f t="shared" si="53"/>
        <v>0</v>
      </c>
      <c r="DV26" s="227">
        <f t="shared" si="53"/>
        <v>0</v>
      </c>
      <c r="DW26" s="227">
        <f t="shared" si="53"/>
        <v>0</v>
      </c>
      <c r="DX26" s="227">
        <f t="shared" si="53"/>
        <v>0</v>
      </c>
      <c r="DY26" s="227">
        <f t="shared" si="53"/>
        <v>0</v>
      </c>
      <c r="DZ26" s="227">
        <f t="shared" si="53"/>
        <v>0</v>
      </c>
      <c r="EA26" s="227">
        <f t="shared" si="53"/>
        <v>0</v>
      </c>
      <c r="EB26" s="227">
        <f t="shared" si="53"/>
        <v>0</v>
      </c>
      <c r="EC26" s="227">
        <f t="shared" si="53"/>
        <v>0</v>
      </c>
      <c r="ED26" s="227">
        <f t="shared" si="53"/>
        <v>0</v>
      </c>
      <c r="EE26" s="227">
        <f t="shared" si="53"/>
        <v>0</v>
      </c>
      <c r="EF26" s="227">
        <f t="shared" si="53"/>
        <v>0</v>
      </c>
      <c r="EG26" s="227">
        <f>EG27+EG28</f>
        <v>0</v>
      </c>
      <c r="EH26" s="227">
        <f t="shared" si="53"/>
        <v>0</v>
      </c>
      <c r="EI26" s="227">
        <f t="shared" si="53"/>
        <v>0</v>
      </c>
      <c r="EJ26" s="227">
        <f t="shared" si="53"/>
        <v>0</v>
      </c>
      <c r="EK26" s="227">
        <f t="shared" si="53"/>
        <v>0</v>
      </c>
      <c r="EL26" s="227">
        <f t="shared" si="53"/>
        <v>0</v>
      </c>
      <c r="EM26" s="227">
        <f t="shared" si="53"/>
        <v>0</v>
      </c>
      <c r="EN26" s="227">
        <f t="shared" si="53"/>
        <v>0</v>
      </c>
      <c r="EO26" s="227">
        <f t="shared" si="53"/>
        <v>0</v>
      </c>
      <c r="EP26" s="227">
        <f t="shared" si="53"/>
        <v>0</v>
      </c>
      <c r="EQ26" s="227">
        <f t="shared" si="53"/>
        <v>0</v>
      </c>
      <c r="ER26" s="227">
        <f t="shared" si="53"/>
        <v>0</v>
      </c>
      <c r="ES26" s="227">
        <f t="shared" si="53"/>
        <v>0</v>
      </c>
      <c r="ET26" s="227">
        <f t="shared" si="53"/>
        <v>0</v>
      </c>
      <c r="EU26" s="227">
        <f t="shared" si="53"/>
        <v>0</v>
      </c>
      <c r="EV26" s="227">
        <f t="shared" si="53"/>
        <v>0</v>
      </c>
      <c r="EW26" s="227">
        <f t="shared" si="53"/>
        <v>0</v>
      </c>
      <c r="EX26" s="227">
        <f t="shared" si="53"/>
        <v>0</v>
      </c>
      <c r="EY26" s="227">
        <f t="shared" si="53"/>
        <v>0</v>
      </c>
      <c r="EZ26" s="227">
        <f t="shared" si="53"/>
        <v>0</v>
      </c>
      <c r="FA26" s="227">
        <f t="shared" si="53"/>
        <v>0</v>
      </c>
      <c r="FB26" s="227">
        <f t="shared" si="53"/>
        <v>0</v>
      </c>
      <c r="FC26" s="227">
        <f t="shared" si="53"/>
        <v>0</v>
      </c>
      <c r="FD26" s="227">
        <f>FD27+FD28</f>
        <v>0</v>
      </c>
      <c r="FE26" s="227">
        <f t="shared" ref="FE26" si="54">FE27+FE28</f>
        <v>0</v>
      </c>
      <c r="FF26" s="227">
        <f>FF27+FF28</f>
        <v>0</v>
      </c>
      <c r="FG26" s="227">
        <f>FG27+FG28</f>
        <v>0</v>
      </c>
      <c r="FH26" s="227">
        <f t="shared" si="53"/>
        <v>0</v>
      </c>
      <c r="FI26" s="227">
        <f t="shared" si="53"/>
        <v>0</v>
      </c>
      <c r="FJ26" s="227">
        <f t="shared" si="53"/>
        <v>0</v>
      </c>
      <c r="FK26" s="227">
        <f t="shared" si="53"/>
        <v>369644139</v>
      </c>
      <c r="FL26" s="227">
        <f t="shared" si="53"/>
        <v>0</v>
      </c>
      <c r="FM26" s="227">
        <f t="shared" si="53"/>
        <v>0</v>
      </c>
      <c r="FN26" s="227">
        <f t="shared" si="53"/>
        <v>0</v>
      </c>
      <c r="FO26" s="227">
        <f t="shared" si="53"/>
        <v>0</v>
      </c>
      <c r="FP26" s="227">
        <f t="shared" si="53"/>
        <v>0</v>
      </c>
      <c r="FQ26" s="227">
        <f t="shared" si="53"/>
        <v>0</v>
      </c>
      <c r="FR26" s="227">
        <f t="shared" si="53"/>
        <v>0</v>
      </c>
      <c r="FS26" s="227">
        <f t="shared" si="53"/>
        <v>0</v>
      </c>
      <c r="FT26" s="227">
        <f t="shared" si="53"/>
        <v>0</v>
      </c>
      <c r="FU26" s="227">
        <f t="shared" si="53"/>
        <v>0</v>
      </c>
      <c r="FV26" s="227">
        <f t="shared" si="53"/>
        <v>0</v>
      </c>
      <c r="FW26" s="227">
        <f t="shared" si="53"/>
        <v>0</v>
      </c>
      <c r="FX26" s="227">
        <f>FX27+FX28</f>
        <v>0</v>
      </c>
      <c r="FY26" s="227">
        <f>FY27+FY28</f>
        <v>0</v>
      </c>
      <c r="FZ26" s="227">
        <f t="shared" ref="FZ26" si="55">FZ27+FZ28</f>
        <v>0</v>
      </c>
      <c r="GA26" s="227">
        <f t="shared" si="53"/>
        <v>0</v>
      </c>
      <c r="GB26" s="227">
        <f t="shared" ref="GB26:HN26" si="56">GB27+GB28</f>
        <v>0</v>
      </c>
      <c r="GC26" s="227">
        <f t="shared" si="56"/>
        <v>0</v>
      </c>
      <c r="GD26" s="227">
        <f t="shared" si="56"/>
        <v>0</v>
      </c>
      <c r="GE26" s="227">
        <f t="shared" si="56"/>
        <v>0</v>
      </c>
      <c r="GF26" s="227">
        <f t="shared" si="56"/>
        <v>0</v>
      </c>
      <c r="GG26" s="227">
        <f t="shared" si="56"/>
        <v>0</v>
      </c>
      <c r="GH26" s="227">
        <f t="shared" si="56"/>
        <v>0</v>
      </c>
      <c r="GI26" s="227">
        <f t="shared" si="56"/>
        <v>0</v>
      </c>
      <c r="GJ26" s="227">
        <f t="shared" si="56"/>
        <v>0</v>
      </c>
      <c r="GK26" s="227">
        <f t="shared" si="56"/>
        <v>0</v>
      </c>
      <c r="GL26" s="227">
        <f t="shared" si="56"/>
        <v>0</v>
      </c>
      <c r="GM26" s="227">
        <f t="shared" si="56"/>
        <v>0</v>
      </c>
      <c r="GN26" s="227">
        <f t="shared" si="56"/>
        <v>0</v>
      </c>
      <c r="GO26" s="227">
        <f t="shared" si="56"/>
        <v>0</v>
      </c>
      <c r="GP26" s="227">
        <f t="shared" si="56"/>
        <v>0</v>
      </c>
      <c r="GQ26" s="227">
        <f t="shared" si="56"/>
        <v>0</v>
      </c>
      <c r="GR26" s="227">
        <f t="shared" si="56"/>
        <v>0</v>
      </c>
      <c r="GS26" s="227">
        <f t="shared" si="56"/>
        <v>0</v>
      </c>
      <c r="GT26" s="227">
        <f t="shared" si="56"/>
        <v>0</v>
      </c>
      <c r="GU26" s="227">
        <f t="shared" si="56"/>
        <v>0</v>
      </c>
      <c r="GV26" s="227">
        <f t="shared" si="56"/>
        <v>0</v>
      </c>
      <c r="GW26" s="227">
        <f t="shared" si="56"/>
        <v>0</v>
      </c>
      <c r="GX26" s="227">
        <f t="shared" si="56"/>
        <v>0</v>
      </c>
      <c r="GY26" s="227">
        <f t="shared" si="56"/>
        <v>0</v>
      </c>
      <c r="GZ26" s="227">
        <f t="shared" si="56"/>
        <v>0</v>
      </c>
      <c r="HA26" s="227">
        <f t="shared" si="56"/>
        <v>0</v>
      </c>
      <c r="HB26" s="227">
        <f t="shared" si="56"/>
        <v>0</v>
      </c>
      <c r="HC26" s="227">
        <f t="shared" si="56"/>
        <v>0</v>
      </c>
      <c r="HD26" s="227">
        <f t="shared" si="56"/>
        <v>0</v>
      </c>
      <c r="HE26" s="227">
        <f t="shared" si="56"/>
        <v>0</v>
      </c>
      <c r="HF26" s="227">
        <f t="shared" si="56"/>
        <v>0</v>
      </c>
      <c r="HG26" s="227">
        <f t="shared" si="56"/>
        <v>0</v>
      </c>
      <c r="HH26" s="227">
        <f t="shared" si="56"/>
        <v>0</v>
      </c>
      <c r="HI26" s="227">
        <f t="shared" si="56"/>
        <v>0</v>
      </c>
      <c r="HJ26" s="227">
        <f t="shared" si="56"/>
        <v>0</v>
      </c>
      <c r="HK26" s="227">
        <f t="shared" si="56"/>
        <v>0</v>
      </c>
      <c r="HL26" s="227">
        <f t="shared" si="56"/>
        <v>0</v>
      </c>
      <c r="HM26" s="227">
        <f t="shared" si="56"/>
        <v>0</v>
      </c>
      <c r="HN26" s="227">
        <f t="shared" si="56"/>
        <v>0</v>
      </c>
      <c r="HO26" s="156">
        <f t="shared" si="5"/>
        <v>0.47182183366935482</v>
      </c>
      <c r="HP26" s="156">
        <f t="shared" si="6"/>
        <v>0</v>
      </c>
      <c r="HQ26" s="156">
        <f t="shared" si="7"/>
        <v>0.47182183366935482</v>
      </c>
      <c r="HR26" s="156">
        <f t="shared" si="8"/>
        <v>0</v>
      </c>
      <c r="HS26" s="156">
        <f t="shared" si="9"/>
        <v>0</v>
      </c>
    </row>
    <row r="27" spans="1:227" s="228" customFormat="1" ht="24" customHeight="1">
      <c r="A27" s="225"/>
      <c r="B27" s="226" t="s">
        <v>99</v>
      </c>
      <c r="C27" s="227">
        <f>D27+BK27+DB27</f>
        <v>0</v>
      </c>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7"/>
      <c r="CL27" s="227"/>
      <c r="CM27" s="227"/>
      <c r="CN27" s="227"/>
      <c r="CO27" s="227"/>
      <c r="CP27" s="227"/>
      <c r="CQ27" s="227"/>
      <c r="CR27" s="227"/>
      <c r="CS27" s="227"/>
      <c r="CT27" s="227"/>
      <c r="CU27" s="227"/>
      <c r="CV27" s="227"/>
      <c r="CW27" s="227"/>
      <c r="CX27" s="227"/>
      <c r="CY27" s="227"/>
      <c r="CZ27" s="227"/>
      <c r="DA27" s="227"/>
      <c r="DB27" s="227"/>
      <c r="DC27" s="227"/>
      <c r="DD27" s="227"/>
      <c r="DE27" s="227"/>
      <c r="DF27" s="227"/>
      <c r="DG27" s="227"/>
      <c r="DH27" s="226" t="s">
        <v>99</v>
      </c>
      <c r="DI27" s="227">
        <f>DJ27+FQ27+HH27+HN27</f>
        <v>0</v>
      </c>
      <c r="DJ27" s="227"/>
      <c r="DK27" s="227"/>
      <c r="DL27" s="227"/>
      <c r="DM27" s="227"/>
      <c r="DN27" s="227"/>
      <c r="DO27" s="227"/>
      <c r="DP27" s="227"/>
      <c r="DQ27" s="227"/>
      <c r="DR27" s="227"/>
      <c r="DS27" s="227"/>
      <c r="DT27" s="227"/>
      <c r="DU27" s="227"/>
      <c r="DV27" s="227"/>
      <c r="DW27" s="227"/>
      <c r="DX27" s="227"/>
      <c r="DY27" s="227"/>
      <c r="DZ27" s="227"/>
      <c r="EA27" s="227"/>
      <c r="EB27" s="227"/>
      <c r="EC27" s="227"/>
      <c r="ED27" s="227"/>
      <c r="EE27" s="227"/>
      <c r="EF27" s="227"/>
      <c r="EG27" s="227"/>
      <c r="EH27" s="227"/>
      <c r="EI27" s="227"/>
      <c r="EJ27" s="227"/>
      <c r="EK27" s="227"/>
      <c r="EL27" s="227"/>
      <c r="EM27" s="227"/>
      <c r="EN27" s="227"/>
      <c r="EO27" s="227"/>
      <c r="EP27" s="227"/>
      <c r="EQ27" s="227"/>
      <c r="ER27" s="227"/>
      <c r="ES27" s="227"/>
      <c r="ET27" s="227"/>
      <c r="EU27" s="227"/>
      <c r="EV27" s="227"/>
      <c r="EW27" s="227"/>
      <c r="EX27" s="227"/>
      <c r="EY27" s="227"/>
      <c r="EZ27" s="227"/>
      <c r="FA27" s="227"/>
      <c r="FB27" s="227"/>
      <c r="FC27" s="227"/>
      <c r="FD27" s="227"/>
      <c r="FE27" s="227"/>
      <c r="FF27" s="227"/>
      <c r="FG27" s="227"/>
      <c r="FH27" s="227"/>
      <c r="FI27" s="227"/>
      <c r="FJ27" s="227"/>
      <c r="FK27" s="227"/>
      <c r="FL27" s="227"/>
      <c r="FM27" s="227"/>
      <c r="FN27" s="227"/>
      <c r="FO27" s="227"/>
      <c r="FP27" s="227"/>
      <c r="FQ27" s="227"/>
      <c r="FR27" s="227"/>
      <c r="FS27" s="227"/>
      <c r="FT27" s="227"/>
      <c r="FU27" s="227"/>
      <c r="FV27" s="227"/>
      <c r="FW27" s="227"/>
      <c r="FX27" s="227"/>
      <c r="FY27" s="227"/>
      <c r="FZ27" s="227"/>
      <c r="GA27" s="227"/>
      <c r="GB27" s="227"/>
      <c r="GC27" s="227"/>
      <c r="GD27" s="227"/>
      <c r="GE27" s="227"/>
      <c r="GF27" s="227"/>
      <c r="GG27" s="227"/>
      <c r="GH27" s="227"/>
      <c r="GI27" s="227"/>
      <c r="GJ27" s="227"/>
      <c r="GK27" s="227"/>
      <c r="GL27" s="227"/>
      <c r="GM27" s="227"/>
      <c r="GN27" s="227"/>
      <c r="GO27" s="227"/>
      <c r="GP27" s="227"/>
      <c r="GQ27" s="227"/>
      <c r="GR27" s="227"/>
      <c r="GS27" s="227"/>
      <c r="GT27" s="227"/>
      <c r="GU27" s="227"/>
      <c r="GV27" s="227"/>
      <c r="GW27" s="227"/>
      <c r="GX27" s="227"/>
      <c r="GY27" s="227"/>
      <c r="GZ27" s="227"/>
      <c r="HA27" s="227"/>
      <c r="HB27" s="227"/>
      <c r="HC27" s="227"/>
      <c r="HD27" s="227"/>
      <c r="HE27" s="227"/>
      <c r="HF27" s="227"/>
      <c r="HG27" s="227"/>
      <c r="HH27" s="227"/>
      <c r="HI27" s="227"/>
      <c r="HJ27" s="227"/>
      <c r="HK27" s="227"/>
      <c r="HL27" s="227"/>
      <c r="HM27" s="227"/>
      <c r="HN27" s="227"/>
      <c r="HO27" s="156">
        <f t="shared" si="5"/>
        <v>0</v>
      </c>
      <c r="HP27" s="156">
        <f t="shared" si="6"/>
        <v>0</v>
      </c>
      <c r="HQ27" s="156">
        <f t="shared" si="7"/>
        <v>0</v>
      </c>
      <c r="HR27" s="156">
        <f t="shared" si="8"/>
        <v>0</v>
      </c>
      <c r="HS27" s="156">
        <f t="shared" si="9"/>
        <v>0</v>
      </c>
    </row>
    <row r="28" spans="1:227" s="228" customFormat="1" ht="24" customHeight="1">
      <c r="A28" s="225"/>
      <c r="B28" s="226" t="s">
        <v>100</v>
      </c>
      <c r="C28" s="227">
        <f>D28+BK28+DB28</f>
        <v>992000000</v>
      </c>
      <c r="D28" s="227">
        <f>E28+J28</f>
        <v>992000000</v>
      </c>
      <c r="E28" s="227"/>
      <c r="F28" s="227"/>
      <c r="G28" s="227"/>
      <c r="H28" s="227"/>
      <c r="I28" s="227"/>
      <c r="J28" s="227">
        <v>992000000</v>
      </c>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6" t="s">
        <v>100</v>
      </c>
      <c r="DI28" s="227">
        <f>DJ28+FQ28+HH28+HN28</f>
        <v>468047259</v>
      </c>
      <c r="DJ28" s="227">
        <f>DK28+DP28</f>
        <v>468047259</v>
      </c>
      <c r="DK28" s="227"/>
      <c r="DL28" s="227"/>
      <c r="DM28" s="227"/>
      <c r="DN28" s="227"/>
      <c r="DO28" s="227"/>
      <c r="DP28" s="227">
        <v>468047259</v>
      </c>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v>369644139</v>
      </c>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c r="GQ28" s="227"/>
      <c r="GR28" s="227"/>
      <c r="GS28" s="227"/>
      <c r="GT28" s="227"/>
      <c r="GU28" s="227"/>
      <c r="GV28" s="227"/>
      <c r="GW28" s="227"/>
      <c r="GX28" s="227"/>
      <c r="GY28" s="227"/>
      <c r="GZ28" s="227"/>
      <c r="HA28" s="227"/>
      <c r="HB28" s="227"/>
      <c r="HC28" s="227"/>
      <c r="HD28" s="227"/>
      <c r="HE28" s="227"/>
      <c r="HF28" s="227"/>
      <c r="HG28" s="227"/>
      <c r="HH28" s="227"/>
      <c r="HI28" s="227"/>
      <c r="HJ28" s="227"/>
      <c r="HK28" s="227"/>
      <c r="HL28" s="227"/>
      <c r="HM28" s="227"/>
      <c r="HN28" s="227"/>
      <c r="HO28" s="156">
        <f t="shared" si="5"/>
        <v>0.47182183366935482</v>
      </c>
      <c r="HP28" s="156">
        <f t="shared" si="6"/>
        <v>0</v>
      </c>
      <c r="HQ28" s="156">
        <f t="shared" si="7"/>
        <v>0.47182183366935482</v>
      </c>
      <c r="HR28" s="156">
        <f t="shared" si="8"/>
        <v>0</v>
      </c>
      <c r="HS28" s="156">
        <f t="shared" si="9"/>
        <v>0</v>
      </c>
    </row>
    <row r="29" spans="1:227" s="228" customFormat="1" ht="24" customHeight="1">
      <c r="A29" s="225">
        <v>6</v>
      </c>
      <c r="B29" s="226" t="s">
        <v>102</v>
      </c>
      <c r="C29" s="227">
        <f t="shared" ref="C29:AW29" si="57">C30+C31</f>
        <v>1876000000</v>
      </c>
      <c r="D29" s="227">
        <f t="shared" si="57"/>
        <v>1876000000</v>
      </c>
      <c r="E29" s="227">
        <f t="shared" si="57"/>
        <v>0</v>
      </c>
      <c r="F29" s="227">
        <f t="shared" si="57"/>
        <v>0</v>
      </c>
      <c r="G29" s="227">
        <f t="shared" si="57"/>
        <v>0</v>
      </c>
      <c r="H29" s="227">
        <f t="shared" si="57"/>
        <v>0</v>
      </c>
      <c r="I29" s="227">
        <f t="shared" si="57"/>
        <v>0</v>
      </c>
      <c r="J29" s="227">
        <f t="shared" si="57"/>
        <v>1876000000</v>
      </c>
      <c r="K29" s="227">
        <f t="shared" si="57"/>
        <v>0</v>
      </c>
      <c r="L29" s="227">
        <f t="shared" si="57"/>
        <v>0</v>
      </c>
      <c r="M29" s="227">
        <f t="shared" si="57"/>
        <v>0</v>
      </c>
      <c r="N29" s="227">
        <f t="shared" si="57"/>
        <v>0</v>
      </c>
      <c r="O29" s="227">
        <f t="shared" si="57"/>
        <v>0</v>
      </c>
      <c r="P29" s="227">
        <f t="shared" si="57"/>
        <v>0</v>
      </c>
      <c r="Q29" s="227">
        <f t="shared" si="57"/>
        <v>0</v>
      </c>
      <c r="R29" s="227">
        <f t="shared" si="57"/>
        <v>0</v>
      </c>
      <c r="S29" s="227">
        <f t="shared" si="57"/>
        <v>0</v>
      </c>
      <c r="T29" s="227">
        <f t="shared" si="57"/>
        <v>0</v>
      </c>
      <c r="U29" s="227">
        <f t="shared" si="57"/>
        <v>0</v>
      </c>
      <c r="V29" s="227">
        <f t="shared" si="57"/>
        <v>0</v>
      </c>
      <c r="W29" s="227">
        <f t="shared" si="57"/>
        <v>0</v>
      </c>
      <c r="X29" s="227">
        <f t="shared" si="57"/>
        <v>0</v>
      </c>
      <c r="Y29" s="227">
        <f t="shared" si="57"/>
        <v>0</v>
      </c>
      <c r="Z29" s="227">
        <f t="shared" si="57"/>
        <v>0</v>
      </c>
      <c r="AA29" s="227">
        <f t="shared" si="57"/>
        <v>0</v>
      </c>
      <c r="AB29" s="227">
        <f t="shared" si="57"/>
        <v>0</v>
      </c>
      <c r="AC29" s="227">
        <f t="shared" si="57"/>
        <v>0</v>
      </c>
      <c r="AD29" s="227">
        <f t="shared" si="57"/>
        <v>0</v>
      </c>
      <c r="AE29" s="227">
        <f t="shared" si="57"/>
        <v>0</v>
      </c>
      <c r="AF29" s="227">
        <f t="shared" si="57"/>
        <v>0</v>
      </c>
      <c r="AG29" s="227">
        <f t="shared" si="57"/>
        <v>0</v>
      </c>
      <c r="AH29" s="227">
        <f t="shared" si="57"/>
        <v>0</v>
      </c>
      <c r="AI29" s="227">
        <f t="shared" si="57"/>
        <v>0</v>
      </c>
      <c r="AJ29" s="227">
        <f t="shared" si="57"/>
        <v>0</v>
      </c>
      <c r="AK29" s="227">
        <f t="shared" si="57"/>
        <v>0</v>
      </c>
      <c r="AL29" s="227">
        <f t="shared" si="57"/>
        <v>0</v>
      </c>
      <c r="AM29" s="227">
        <f t="shared" si="57"/>
        <v>0</v>
      </c>
      <c r="AN29" s="227">
        <f t="shared" si="57"/>
        <v>0</v>
      </c>
      <c r="AO29" s="227">
        <f t="shared" si="57"/>
        <v>0</v>
      </c>
      <c r="AP29" s="227">
        <f t="shared" si="57"/>
        <v>0</v>
      </c>
      <c r="AQ29" s="227">
        <f t="shared" si="57"/>
        <v>0</v>
      </c>
      <c r="AR29" s="227">
        <f t="shared" si="57"/>
        <v>0</v>
      </c>
      <c r="AS29" s="227">
        <f t="shared" si="57"/>
        <v>0</v>
      </c>
      <c r="AT29" s="227">
        <f t="shared" si="57"/>
        <v>0</v>
      </c>
      <c r="AU29" s="227">
        <f t="shared" si="57"/>
        <v>0</v>
      </c>
      <c r="AV29" s="227">
        <f t="shared" si="57"/>
        <v>0</v>
      </c>
      <c r="AW29" s="227">
        <f t="shared" si="57"/>
        <v>0</v>
      </c>
      <c r="AX29" s="227">
        <f>AX30+AX31</f>
        <v>0</v>
      </c>
      <c r="AY29" s="227">
        <f t="shared" ref="AY29" si="58">AY30+AY31</f>
        <v>0</v>
      </c>
      <c r="AZ29" s="227">
        <f>AZ30+AZ31</f>
        <v>0</v>
      </c>
      <c r="BA29" s="227">
        <f>BA30+BA31</f>
        <v>0</v>
      </c>
      <c r="BB29" s="227">
        <f t="shared" ref="BB29:DG29" si="59">BB30+BB31</f>
        <v>0</v>
      </c>
      <c r="BC29" s="227">
        <f t="shared" si="59"/>
        <v>0</v>
      </c>
      <c r="BD29" s="227">
        <f t="shared" si="59"/>
        <v>0</v>
      </c>
      <c r="BE29" s="227">
        <f t="shared" si="59"/>
        <v>0</v>
      </c>
      <c r="BF29" s="227">
        <f t="shared" si="59"/>
        <v>0</v>
      </c>
      <c r="BG29" s="227">
        <f t="shared" si="59"/>
        <v>0</v>
      </c>
      <c r="BH29" s="227">
        <f t="shared" si="59"/>
        <v>0</v>
      </c>
      <c r="BI29" s="227">
        <f t="shared" si="59"/>
        <v>0</v>
      </c>
      <c r="BJ29" s="227">
        <f t="shared" si="59"/>
        <v>0</v>
      </c>
      <c r="BK29" s="227">
        <f t="shared" si="59"/>
        <v>0</v>
      </c>
      <c r="BL29" s="227">
        <f t="shared" si="59"/>
        <v>0</v>
      </c>
      <c r="BM29" s="227">
        <f t="shared" si="59"/>
        <v>0</v>
      </c>
      <c r="BN29" s="227">
        <f t="shared" si="59"/>
        <v>0</v>
      </c>
      <c r="BO29" s="227">
        <f t="shared" si="59"/>
        <v>0</v>
      </c>
      <c r="BP29" s="227">
        <f t="shared" si="59"/>
        <v>0</v>
      </c>
      <c r="BQ29" s="227">
        <f t="shared" si="59"/>
        <v>0</v>
      </c>
      <c r="BR29" s="227">
        <f>BR30+BR31</f>
        <v>0</v>
      </c>
      <c r="BS29" s="227">
        <f>BS30+BS31</f>
        <v>0</v>
      </c>
      <c r="BT29" s="227">
        <f t="shared" ref="BT29" si="60">BT30+BT31</f>
        <v>0</v>
      </c>
      <c r="BU29" s="227">
        <f t="shared" si="59"/>
        <v>0</v>
      </c>
      <c r="BV29" s="227">
        <f t="shared" si="59"/>
        <v>0</v>
      </c>
      <c r="BW29" s="227">
        <f t="shared" si="59"/>
        <v>0</v>
      </c>
      <c r="BX29" s="227">
        <f t="shared" si="59"/>
        <v>0</v>
      </c>
      <c r="BY29" s="227">
        <f t="shared" si="59"/>
        <v>0</v>
      </c>
      <c r="BZ29" s="227">
        <f t="shared" si="59"/>
        <v>0</v>
      </c>
      <c r="CA29" s="227">
        <f t="shared" si="59"/>
        <v>0</v>
      </c>
      <c r="CB29" s="227">
        <f t="shared" si="59"/>
        <v>0</v>
      </c>
      <c r="CC29" s="227">
        <f t="shared" si="59"/>
        <v>0</v>
      </c>
      <c r="CD29" s="227">
        <f t="shared" si="59"/>
        <v>0</v>
      </c>
      <c r="CE29" s="227">
        <f t="shared" si="59"/>
        <v>0</v>
      </c>
      <c r="CF29" s="227">
        <f t="shared" si="59"/>
        <v>0</v>
      </c>
      <c r="CG29" s="227">
        <f t="shared" si="59"/>
        <v>0</v>
      </c>
      <c r="CH29" s="227">
        <f t="shared" si="59"/>
        <v>0</v>
      </c>
      <c r="CI29" s="227">
        <f t="shared" si="59"/>
        <v>0</v>
      </c>
      <c r="CJ29" s="227">
        <f t="shared" si="59"/>
        <v>0</v>
      </c>
      <c r="CK29" s="227">
        <f t="shared" si="59"/>
        <v>0</v>
      </c>
      <c r="CL29" s="227">
        <f t="shared" si="59"/>
        <v>0</v>
      </c>
      <c r="CM29" s="227">
        <f t="shared" si="59"/>
        <v>0</v>
      </c>
      <c r="CN29" s="227">
        <f t="shared" si="59"/>
        <v>0</v>
      </c>
      <c r="CO29" s="227">
        <f t="shared" si="59"/>
        <v>0</v>
      </c>
      <c r="CP29" s="227">
        <f t="shared" si="59"/>
        <v>0</v>
      </c>
      <c r="CQ29" s="227">
        <f t="shared" si="59"/>
        <v>0</v>
      </c>
      <c r="CR29" s="227">
        <f t="shared" si="59"/>
        <v>0</v>
      </c>
      <c r="CS29" s="227">
        <f t="shared" si="59"/>
        <v>0</v>
      </c>
      <c r="CT29" s="227">
        <f t="shared" si="59"/>
        <v>0</v>
      </c>
      <c r="CU29" s="227">
        <f t="shared" si="59"/>
        <v>0</v>
      </c>
      <c r="CV29" s="227">
        <f t="shared" si="59"/>
        <v>0</v>
      </c>
      <c r="CW29" s="227">
        <f t="shared" si="59"/>
        <v>0</v>
      </c>
      <c r="CX29" s="227">
        <f t="shared" si="59"/>
        <v>0</v>
      </c>
      <c r="CY29" s="227">
        <f t="shared" si="59"/>
        <v>0</v>
      </c>
      <c r="CZ29" s="227">
        <f t="shared" si="59"/>
        <v>0</v>
      </c>
      <c r="DA29" s="227">
        <f t="shared" si="59"/>
        <v>0</v>
      </c>
      <c r="DB29" s="227">
        <f t="shared" si="59"/>
        <v>0</v>
      </c>
      <c r="DC29" s="227">
        <f t="shared" si="59"/>
        <v>0</v>
      </c>
      <c r="DD29" s="227">
        <f t="shared" si="59"/>
        <v>0</v>
      </c>
      <c r="DE29" s="227">
        <f t="shared" si="59"/>
        <v>0</v>
      </c>
      <c r="DF29" s="227">
        <f t="shared" si="59"/>
        <v>0</v>
      </c>
      <c r="DG29" s="227">
        <f t="shared" si="59"/>
        <v>0</v>
      </c>
      <c r="DH29" s="226" t="s">
        <v>102</v>
      </c>
      <c r="DI29" s="227">
        <f t="shared" ref="DI29:GA29" si="61">DI30+DI31</f>
        <v>969487032</v>
      </c>
      <c r="DJ29" s="227">
        <f t="shared" si="61"/>
        <v>969487032</v>
      </c>
      <c r="DK29" s="227">
        <f t="shared" si="61"/>
        <v>0</v>
      </c>
      <c r="DL29" s="227">
        <f t="shared" si="61"/>
        <v>0</v>
      </c>
      <c r="DM29" s="227">
        <f t="shared" si="61"/>
        <v>0</v>
      </c>
      <c r="DN29" s="227">
        <f t="shared" si="61"/>
        <v>0</v>
      </c>
      <c r="DO29" s="227">
        <f t="shared" si="61"/>
        <v>0</v>
      </c>
      <c r="DP29" s="227">
        <f t="shared" si="61"/>
        <v>969487032</v>
      </c>
      <c r="DQ29" s="227">
        <f t="shared" si="61"/>
        <v>0</v>
      </c>
      <c r="DR29" s="227">
        <f t="shared" si="61"/>
        <v>0</v>
      </c>
      <c r="DS29" s="227">
        <f t="shared" si="61"/>
        <v>0</v>
      </c>
      <c r="DT29" s="227">
        <f t="shared" si="61"/>
        <v>0</v>
      </c>
      <c r="DU29" s="227">
        <f t="shared" si="61"/>
        <v>0</v>
      </c>
      <c r="DV29" s="227">
        <f t="shared" si="61"/>
        <v>0</v>
      </c>
      <c r="DW29" s="227">
        <f t="shared" si="61"/>
        <v>0</v>
      </c>
      <c r="DX29" s="227">
        <f t="shared" si="61"/>
        <v>0</v>
      </c>
      <c r="DY29" s="227">
        <f t="shared" si="61"/>
        <v>0</v>
      </c>
      <c r="DZ29" s="227">
        <f t="shared" si="61"/>
        <v>0</v>
      </c>
      <c r="EA29" s="227">
        <f t="shared" si="61"/>
        <v>0</v>
      </c>
      <c r="EB29" s="227">
        <f t="shared" si="61"/>
        <v>0</v>
      </c>
      <c r="EC29" s="227">
        <f t="shared" si="61"/>
        <v>0</v>
      </c>
      <c r="ED29" s="227">
        <f t="shared" si="61"/>
        <v>0</v>
      </c>
      <c r="EE29" s="227">
        <f t="shared" si="61"/>
        <v>0</v>
      </c>
      <c r="EF29" s="227">
        <f t="shared" si="61"/>
        <v>0</v>
      </c>
      <c r="EG29" s="227">
        <f>EG30+EG31</f>
        <v>0</v>
      </c>
      <c r="EH29" s="227">
        <f t="shared" si="61"/>
        <v>0</v>
      </c>
      <c r="EI29" s="227">
        <f t="shared" si="61"/>
        <v>0</v>
      </c>
      <c r="EJ29" s="227">
        <f t="shared" si="61"/>
        <v>0</v>
      </c>
      <c r="EK29" s="227">
        <f t="shared" si="61"/>
        <v>0</v>
      </c>
      <c r="EL29" s="227">
        <f t="shared" si="61"/>
        <v>0</v>
      </c>
      <c r="EM29" s="227">
        <f t="shared" si="61"/>
        <v>0</v>
      </c>
      <c r="EN29" s="227">
        <f t="shared" si="61"/>
        <v>0</v>
      </c>
      <c r="EO29" s="227">
        <f t="shared" si="61"/>
        <v>0</v>
      </c>
      <c r="EP29" s="227">
        <f t="shared" si="61"/>
        <v>0</v>
      </c>
      <c r="EQ29" s="227">
        <f t="shared" si="61"/>
        <v>0</v>
      </c>
      <c r="ER29" s="227">
        <f t="shared" si="61"/>
        <v>0</v>
      </c>
      <c r="ES29" s="227">
        <f t="shared" si="61"/>
        <v>0</v>
      </c>
      <c r="ET29" s="227">
        <f t="shared" si="61"/>
        <v>0</v>
      </c>
      <c r="EU29" s="227">
        <f t="shared" si="61"/>
        <v>0</v>
      </c>
      <c r="EV29" s="227">
        <f t="shared" si="61"/>
        <v>0</v>
      </c>
      <c r="EW29" s="227">
        <f t="shared" si="61"/>
        <v>0</v>
      </c>
      <c r="EX29" s="227">
        <f t="shared" si="61"/>
        <v>0</v>
      </c>
      <c r="EY29" s="227">
        <f t="shared" si="61"/>
        <v>0</v>
      </c>
      <c r="EZ29" s="227">
        <f t="shared" si="61"/>
        <v>0</v>
      </c>
      <c r="FA29" s="227">
        <f t="shared" si="61"/>
        <v>0</v>
      </c>
      <c r="FB29" s="227">
        <f t="shared" si="61"/>
        <v>0</v>
      </c>
      <c r="FC29" s="227">
        <f t="shared" si="61"/>
        <v>0</v>
      </c>
      <c r="FD29" s="227">
        <f>FD30+FD31</f>
        <v>0</v>
      </c>
      <c r="FE29" s="227">
        <f t="shared" ref="FE29" si="62">FE30+FE31</f>
        <v>0</v>
      </c>
      <c r="FF29" s="227">
        <f>FF30+FF31</f>
        <v>0</v>
      </c>
      <c r="FG29" s="227">
        <f>FG30+FG31</f>
        <v>0</v>
      </c>
      <c r="FH29" s="227">
        <f t="shared" si="61"/>
        <v>0</v>
      </c>
      <c r="FI29" s="227">
        <f t="shared" si="61"/>
        <v>0</v>
      </c>
      <c r="FJ29" s="227">
        <f t="shared" si="61"/>
        <v>0</v>
      </c>
      <c r="FK29" s="227">
        <f t="shared" si="61"/>
        <v>833160257</v>
      </c>
      <c r="FL29" s="227">
        <f t="shared" si="61"/>
        <v>0</v>
      </c>
      <c r="FM29" s="227">
        <f t="shared" si="61"/>
        <v>0</v>
      </c>
      <c r="FN29" s="227">
        <f t="shared" si="61"/>
        <v>0</v>
      </c>
      <c r="FO29" s="227">
        <f t="shared" si="61"/>
        <v>0</v>
      </c>
      <c r="FP29" s="227">
        <f t="shared" si="61"/>
        <v>0</v>
      </c>
      <c r="FQ29" s="227">
        <f t="shared" si="61"/>
        <v>0</v>
      </c>
      <c r="FR29" s="227">
        <f t="shared" si="61"/>
        <v>0</v>
      </c>
      <c r="FS29" s="227">
        <f t="shared" si="61"/>
        <v>0</v>
      </c>
      <c r="FT29" s="227">
        <f t="shared" si="61"/>
        <v>0</v>
      </c>
      <c r="FU29" s="227">
        <f t="shared" si="61"/>
        <v>0</v>
      </c>
      <c r="FV29" s="227">
        <f t="shared" si="61"/>
        <v>0</v>
      </c>
      <c r="FW29" s="227">
        <f t="shared" si="61"/>
        <v>0</v>
      </c>
      <c r="FX29" s="227">
        <f>FX30+FX31</f>
        <v>0</v>
      </c>
      <c r="FY29" s="227">
        <f>FY30+FY31</f>
        <v>0</v>
      </c>
      <c r="FZ29" s="227">
        <f t="shared" ref="FZ29" si="63">FZ30+FZ31</f>
        <v>0</v>
      </c>
      <c r="GA29" s="227">
        <f t="shared" si="61"/>
        <v>0</v>
      </c>
      <c r="GB29" s="227">
        <f t="shared" ref="GB29:HN29" si="64">GB30+GB31</f>
        <v>0</v>
      </c>
      <c r="GC29" s="227">
        <f t="shared" si="64"/>
        <v>0</v>
      </c>
      <c r="GD29" s="227">
        <f t="shared" si="64"/>
        <v>0</v>
      </c>
      <c r="GE29" s="227">
        <f t="shared" si="64"/>
        <v>0</v>
      </c>
      <c r="GF29" s="227">
        <f t="shared" si="64"/>
        <v>0</v>
      </c>
      <c r="GG29" s="227">
        <f t="shared" si="64"/>
        <v>0</v>
      </c>
      <c r="GH29" s="227">
        <f t="shared" si="64"/>
        <v>0</v>
      </c>
      <c r="GI29" s="227">
        <f t="shared" si="64"/>
        <v>0</v>
      </c>
      <c r="GJ29" s="227">
        <f t="shared" si="64"/>
        <v>0</v>
      </c>
      <c r="GK29" s="227">
        <f t="shared" si="64"/>
        <v>0</v>
      </c>
      <c r="GL29" s="227">
        <f t="shared" si="64"/>
        <v>0</v>
      </c>
      <c r="GM29" s="227">
        <f t="shared" si="64"/>
        <v>0</v>
      </c>
      <c r="GN29" s="227">
        <f t="shared" si="64"/>
        <v>0</v>
      </c>
      <c r="GO29" s="227">
        <f t="shared" si="64"/>
        <v>0</v>
      </c>
      <c r="GP29" s="227">
        <f t="shared" si="64"/>
        <v>0</v>
      </c>
      <c r="GQ29" s="227">
        <f t="shared" si="64"/>
        <v>0</v>
      </c>
      <c r="GR29" s="227">
        <f t="shared" si="64"/>
        <v>0</v>
      </c>
      <c r="GS29" s="227">
        <f t="shared" si="64"/>
        <v>0</v>
      </c>
      <c r="GT29" s="227">
        <f t="shared" si="64"/>
        <v>0</v>
      </c>
      <c r="GU29" s="227">
        <f t="shared" si="64"/>
        <v>0</v>
      </c>
      <c r="GV29" s="227">
        <f t="shared" si="64"/>
        <v>0</v>
      </c>
      <c r="GW29" s="227">
        <f t="shared" si="64"/>
        <v>0</v>
      </c>
      <c r="GX29" s="227">
        <f t="shared" si="64"/>
        <v>0</v>
      </c>
      <c r="GY29" s="227">
        <f t="shared" si="64"/>
        <v>0</v>
      </c>
      <c r="GZ29" s="227">
        <f t="shared" si="64"/>
        <v>0</v>
      </c>
      <c r="HA29" s="227">
        <f t="shared" si="64"/>
        <v>0</v>
      </c>
      <c r="HB29" s="227">
        <f t="shared" si="64"/>
        <v>0</v>
      </c>
      <c r="HC29" s="227">
        <f t="shared" si="64"/>
        <v>0</v>
      </c>
      <c r="HD29" s="227">
        <f t="shared" si="64"/>
        <v>0</v>
      </c>
      <c r="HE29" s="227">
        <f t="shared" si="64"/>
        <v>0</v>
      </c>
      <c r="HF29" s="227">
        <f t="shared" si="64"/>
        <v>0</v>
      </c>
      <c r="HG29" s="227">
        <f t="shared" si="64"/>
        <v>0</v>
      </c>
      <c r="HH29" s="227">
        <f t="shared" si="64"/>
        <v>0</v>
      </c>
      <c r="HI29" s="227">
        <f t="shared" si="64"/>
        <v>0</v>
      </c>
      <c r="HJ29" s="227">
        <f t="shared" si="64"/>
        <v>0</v>
      </c>
      <c r="HK29" s="227">
        <f t="shared" si="64"/>
        <v>0</v>
      </c>
      <c r="HL29" s="227">
        <f t="shared" si="64"/>
        <v>0</v>
      </c>
      <c r="HM29" s="227">
        <f t="shared" si="64"/>
        <v>0</v>
      </c>
      <c r="HN29" s="227">
        <f t="shared" si="64"/>
        <v>0</v>
      </c>
      <c r="HO29" s="156">
        <f t="shared" si="5"/>
        <v>0.51678413219616204</v>
      </c>
      <c r="HP29" s="156">
        <f t="shared" si="6"/>
        <v>0</v>
      </c>
      <c r="HQ29" s="156">
        <f t="shared" si="7"/>
        <v>0.51678413219616204</v>
      </c>
      <c r="HR29" s="156">
        <f t="shared" si="8"/>
        <v>0</v>
      </c>
      <c r="HS29" s="156">
        <f t="shared" si="9"/>
        <v>0</v>
      </c>
    </row>
    <row r="30" spans="1:227" s="228" customFormat="1" ht="24" customHeight="1">
      <c r="A30" s="225"/>
      <c r="B30" s="226" t="s">
        <v>99</v>
      </c>
      <c r="C30" s="227">
        <f>D30+BK30+DB30</f>
        <v>0</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c r="CB30" s="227"/>
      <c r="CC30" s="227"/>
      <c r="CD30" s="227"/>
      <c r="CE30" s="227"/>
      <c r="CF30" s="227"/>
      <c r="CG30" s="227"/>
      <c r="CH30" s="227"/>
      <c r="CI30" s="227"/>
      <c r="CJ30" s="227"/>
      <c r="CK30" s="227"/>
      <c r="CL30" s="227"/>
      <c r="CM30" s="227"/>
      <c r="CN30" s="227"/>
      <c r="CO30" s="227"/>
      <c r="CP30" s="227"/>
      <c r="CQ30" s="227"/>
      <c r="CR30" s="227"/>
      <c r="CS30" s="227"/>
      <c r="CT30" s="227"/>
      <c r="CU30" s="227"/>
      <c r="CV30" s="227"/>
      <c r="CW30" s="227"/>
      <c r="CX30" s="227"/>
      <c r="CY30" s="227"/>
      <c r="CZ30" s="227"/>
      <c r="DA30" s="227"/>
      <c r="DB30" s="227"/>
      <c r="DC30" s="227"/>
      <c r="DD30" s="227"/>
      <c r="DE30" s="227"/>
      <c r="DF30" s="227"/>
      <c r="DG30" s="227"/>
      <c r="DH30" s="226" t="s">
        <v>99</v>
      </c>
      <c r="DI30" s="227">
        <f>DJ30+FQ30+HH30+HN30</f>
        <v>0</v>
      </c>
      <c r="DJ30" s="227"/>
      <c r="DK30" s="227"/>
      <c r="DL30" s="227"/>
      <c r="DM30" s="227"/>
      <c r="DN30" s="227"/>
      <c r="DO30" s="227"/>
      <c r="DP30" s="227"/>
      <c r="DQ30" s="227"/>
      <c r="DR30" s="227"/>
      <c r="DS30" s="227"/>
      <c r="DT30" s="227"/>
      <c r="DU30" s="227"/>
      <c r="DV30" s="227"/>
      <c r="DW30" s="227"/>
      <c r="DX30" s="227"/>
      <c r="DY30" s="227"/>
      <c r="DZ30" s="227"/>
      <c r="EA30" s="227"/>
      <c r="EB30" s="227"/>
      <c r="EC30" s="227"/>
      <c r="ED30" s="227"/>
      <c r="EE30" s="227"/>
      <c r="EF30" s="227"/>
      <c r="EG30" s="227"/>
      <c r="EH30" s="227"/>
      <c r="EI30" s="227"/>
      <c r="EJ30" s="227"/>
      <c r="EK30" s="227"/>
      <c r="EL30" s="227"/>
      <c r="EM30" s="227"/>
      <c r="EN30" s="227"/>
      <c r="EO30" s="227"/>
      <c r="EP30" s="227"/>
      <c r="EQ30" s="227"/>
      <c r="ER30" s="227"/>
      <c r="ES30" s="227"/>
      <c r="ET30" s="227"/>
      <c r="EU30" s="227"/>
      <c r="EV30" s="227"/>
      <c r="EW30" s="227"/>
      <c r="EX30" s="227"/>
      <c r="EY30" s="227"/>
      <c r="EZ30" s="227"/>
      <c r="FA30" s="227"/>
      <c r="FB30" s="227"/>
      <c r="FC30" s="227"/>
      <c r="FD30" s="227"/>
      <c r="FE30" s="227"/>
      <c r="FF30" s="227"/>
      <c r="FG30" s="227"/>
      <c r="FH30" s="227"/>
      <c r="FI30" s="227"/>
      <c r="FJ30" s="227"/>
      <c r="FK30" s="227"/>
      <c r="FL30" s="227"/>
      <c r="FM30" s="227"/>
      <c r="FN30" s="227"/>
      <c r="FO30" s="227"/>
      <c r="FP30" s="227"/>
      <c r="FQ30" s="227"/>
      <c r="FR30" s="227"/>
      <c r="FS30" s="227"/>
      <c r="FT30" s="227"/>
      <c r="FU30" s="227"/>
      <c r="FV30" s="227"/>
      <c r="FW30" s="227"/>
      <c r="FX30" s="227"/>
      <c r="FY30" s="227"/>
      <c r="FZ30" s="227"/>
      <c r="GA30" s="227"/>
      <c r="GB30" s="227"/>
      <c r="GC30" s="227"/>
      <c r="GD30" s="227"/>
      <c r="GE30" s="227"/>
      <c r="GF30" s="227"/>
      <c r="GG30" s="227"/>
      <c r="GH30" s="227"/>
      <c r="GI30" s="227"/>
      <c r="GJ30" s="227"/>
      <c r="GK30" s="227"/>
      <c r="GL30" s="227"/>
      <c r="GM30" s="227"/>
      <c r="GN30" s="227"/>
      <c r="GO30" s="227"/>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156">
        <f t="shared" si="5"/>
        <v>0</v>
      </c>
      <c r="HP30" s="156">
        <f t="shared" si="6"/>
        <v>0</v>
      </c>
      <c r="HQ30" s="156">
        <f t="shared" si="7"/>
        <v>0</v>
      </c>
      <c r="HR30" s="156">
        <f t="shared" si="8"/>
        <v>0</v>
      </c>
      <c r="HS30" s="156">
        <f t="shared" si="9"/>
        <v>0</v>
      </c>
    </row>
    <row r="31" spans="1:227" s="228" customFormat="1" ht="24" customHeight="1">
      <c r="A31" s="225"/>
      <c r="B31" s="226" t="s">
        <v>100</v>
      </c>
      <c r="C31" s="227">
        <f>D31+BK31+DB31</f>
        <v>1876000000</v>
      </c>
      <c r="D31" s="227">
        <f>E31+J31</f>
        <v>1876000000</v>
      </c>
      <c r="E31" s="227"/>
      <c r="F31" s="227"/>
      <c r="G31" s="227"/>
      <c r="H31" s="227"/>
      <c r="I31" s="227"/>
      <c r="J31" s="227">
        <v>1876000000</v>
      </c>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6" t="s">
        <v>100</v>
      </c>
      <c r="DI31" s="227">
        <f>DJ31+FQ31+HH31+HN31</f>
        <v>969487032</v>
      </c>
      <c r="DJ31" s="227">
        <f>DK31+DP31</f>
        <v>969487032</v>
      </c>
      <c r="DK31" s="227"/>
      <c r="DL31" s="227"/>
      <c r="DM31" s="227"/>
      <c r="DN31" s="227"/>
      <c r="DO31" s="227"/>
      <c r="DP31" s="227">
        <v>969487032</v>
      </c>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v>833160257</v>
      </c>
      <c r="FL31" s="227"/>
      <c r="FM31" s="227"/>
      <c r="FN31" s="227"/>
      <c r="FO31" s="227"/>
      <c r="FP31" s="227"/>
      <c r="FQ31" s="227"/>
      <c r="FR31" s="227"/>
      <c r="FS31" s="227"/>
      <c r="FT31" s="227"/>
      <c r="FU31" s="227"/>
      <c r="FV31" s="227"/>
      <c r="FW31" s="227"/>
      <c r="FX31" s="227"/>
      <c r="FY31" s="227"/>
      <c r="FZ31" s="227"/>
      <c r="GA31" s="227"/>
      <c r="GB31" s="227"/>
      <c r="GC31" s="227"/>
      <c r="GD31" s="227"/>
      <c r="GE31" s="227"/>
      <c r="GF31" s="227"/>
      <c r="GG31" s="227"/>
      <c r="GH31" s="227"/>
      <c r="GI31" s="227"/>
      <c r="GJ31" s="227"/>
      <c r="GK31" s="227"/>
      <c r="GL31" s="227"/>
      <c r="GM31" s="227"/>
      <c r="GN31" s="227"/>
      <c r="GO31" s="227"/>
      <c r="GP31" s="227"/>
      <c r="GQ31" s="227"/>
      <c r="GR31" s="227"/>
      <c r="GS31" s="227"/>
      <c r="GT31" s="227"/>
      <c r="GU31" s="227"/>
      <c r="GV31" s="227"/>
      <c r="GW31" s="227"/>
      <c r="GX31" s="227"/>
      <c r="GY31" s="227"/>
      <c r="GZ31" s="227"/>
      <c r="HA31" s="227"/>
      <c r="HB31" s="227"/>
      <c r="HC31" s="227"/>
      <c r="HD31" s="227"/>
      <c r="HE31" s="227"/>
      <c r="HF31" s="227"/>
      <c r="HG31" s="227"/>
      <c r="HH31" s="227"/>
      <c r="HI31" s="227"/>
      <c r="HJ31" s="227"/>
      <c r="HK31" s="227"/>
      <c r="HL31" s="227"/>
      <c r="HM31" s="227"/>
      <c r="HN31" s="227"/>
      <c r="HO31" s="156">
        <f t="shared" si="5"/>
        <v>0.51678413219616204</v>
      </c>
      <c r="HP31" s="156">
        <f t="shared" si="6"/>
        <v>0</v>
      </c>
      <c r="HQ31" s="156">
        <f t="shared" si="7"/>
        <v>0.51678413219616204</v>
      </c>
      <c r="HR31" s="156">
        <f t="shared" si="8"/>
        <v>0</v>
      </c>
      <c r="HS31" s="156">
        <f t="shared" si="9"/>
        <v>0</v>
      </c>
    </row>
    <row r="32" spans="1:227" s="228" customFormat="1" ht="24" customHeight="1">
      <c r="A32" s="225">
        <v>7</v>
      </c>
      <c r="B32" s="226" t="s">
        <v>197</v>
      </c>
      <c r="C32" s="227">
        <f t="shared" ref="C32:Z32" si="65">C33+C34</f>
        <v>7135000000</v>
      </c>
      <c r="D32" s="227">
        <f t="shared" si="65"/>
        <v>6944000000</v>
      </c>
      <c r="E32" s="227">
        <f t="shared" si="65"/>
        <v>0</v>
      </c>
      <c r="F32" s="227">
        <f t="shared" si="65"/>
        <v>0</v>
      </c>
      <c r="G32" s="227">
        <f t="shared" si="65"/>
        <v>0</v>
      </c>
      <c r="H32" s="227">
        <f t="shared" si="65"/>
        <v>0</v>
      </c>
      <c r="I32" s="227">
        <f t="shared" si="65"/>
        <v>0</v>
      </c>
      <c r="J32" s="227">
        <f>J33+J34</f>
        <v>6944000000</v>
      </c>
      <c r="K32" s="227">
        <f t="shared" si="65"/>
        <v>0</v>
      </c>
      <c r="L32" s="227">
        <f t="shared" si="65"/>
        <v>0</v>
      </c>
      <c r="M32" s="227">
        <f t="shared" si="65"/>
        <v>0</v>
      </c>
      <c r="N32" s="227">
        <f t="shared" si="65"/>
        <v>0</v>
      </c>
      <c r="O32" s="227">
        <f t="shared" si="65"/>
        <v>0</v>
      </c>
      <c r="P32" s="227">
        <f t="shared" si="65"/>
        <v>0</v>
      </c>
      <c r="Q32" s="227">
        <f t="shared" si="65"/>
        <v>0</v>
      </c>
      <c r="R32" s="227">
        <f t="shared" si="65"/>
        <v>0</v>
      </c>
      <c r="S32" s="227">
        <f t="shared" si="65"/>
        <v>0</v>
      </c>
      <c r="T32" s="227">
        <f t="shared" si="65"/>
        <v>0</v>
      </c>
      <c r="U32" s="227">
        <f t="shared" si="65"/>
        <v>0</v>
      </c>
      <c r="V32" s="227">
        <f t="shared" si="65"/>
        <v>0</v>
      </c>
      <c r="W32" s="227">
        <f t="shared" si="65"/>
        <v>0</v>
      </c>
      <c r="X32" s="227">
        <f t="shared" si="65"/>
        <v>0</v>
      </c>
      <c r="Y32" s="227">
        <f t="shared" si="65"/>
        <v>0</v>
      </c>
      <c r="Z32" s="227">
        <f t="shared" si="65"/>
        <v>0</v>
      </c>
      <c r="AA32" s="227">
        <f>AA33+AA34</f>
        <v>0</v>
      </c>
      <c r="AB32" s="227">
        <f>AB33+AB34</f>
        <v>0</v>
      </c>
      <c r="AC32" s="227">
        <f>AC33+AC34</f>
        <v>0</v>
      </c>
      <c r="AD32" s="227">
        <f>AD33+AD34</f>
        <v>0</v>
      </c>
      <c r="AE32" s="227">
        <f t="shared" ref="AE32:AW32" si="66">AE33+AE34</f>
        <v>0</v>
      </c>
      <c r="AF32" s="227">
        <f t="shared" si="66"/>
        <v>0</v>
      </c>
      <c r="AG32" s="227">
        <f t="shared" si="66"/>
        <v>0</v>
      </c>
      <c r="AH32" s="227">
        <f t="shared" si="66"/>
        <v>0</v>
      </c>
      <c r="AI32" s="227">
        <f t="shared" si="66"/>
        <v>0</v>
      </c>
      <c r="AJ32" s="227">
        <f t="shared" si="66"/>
        <v>0</v>
      </c>
      <c r="AK32" s="227">
        <f t="shared" si="66"/>
        <v>0</v>
      </c>
      <c r="AL32" s="227">
        <f t="shared" si="66"/>
        <v>0</v>
      </c>
      <c r="AM32" s="227">
        <f t="shared" si="66"/>
        <v>0</v>
      </c>
      <c r="AN32" s="227">
        <f t="shared" si="66"/>
        <v>0</v>
      </c>
      <c r="AO32" s="227">
        <f t="shared" si="66"/>
        <v>0</v>
      </c>
      <c r="AP32" s="227">
        <f t="shared" si="66"/>
        <v>0</v>
      </c>
      <c r="AQ32" s="227">
        <f t="shared" si="66"/>
        <v>0</v>
      </c>
      <c r="AR32" s="227">
        <f t="shared" si="66"/>
        <v>0</v>
      </c>
      <c r="AS32" s="227">
        <f t="shared" si="66"/>
        <v>0</v>
      </c>
      <c r="AT32" s="227">
        <f t="shared" si="66"/>
        <v>0</v>
      </c>
      <c r="AU32" s="227">
        <f t="shared" si="66"/>
        <v>0</v>
      </c>
      <c r="AV32" s="227">
        <f t="shared" si="66"/>
        <v>0</v>
      </c>
      <c r="AW32" s="227">
        <f t="shared" si="66"/>
        <v>0</v>
      </c>
      <c r="AX32" s="227">
        <f>AX33+AX34</f>
        <v>0</v>
      </c>
      <c r="AY32" s="227">
        <f>AY33+AY34</f>
        <v>0</v>
      </c>
      <c r="AZ32" s="227">
        <f>AZ33+AZ34</f>
        <v>0</v>
      </c>
      <c r="BA32" s="227">
        <f>BA33+BA34</f>
        <v>0</v>
      </c>
      <c r="BB32" s="227">
        <f t="shared" ref="BB32:DG32" si="67">BB33+BB34</f>
        <v>0</v>
      </c>
      <c r="BC32" s="227">
        <f t="shared" si="67"/>
        <v>0</v>
      </c>
      <c r="BD32" s="227">
        <f t="shared" si="67"/>
        <v>0</v>
      </c>
      <c r="BE32" s="227">
        <f t="shared" si="67"/>
        <v>0</v>
      </c>
      <c r="BF32" s="227">
        <f t="shared" si="67"/>
        <v>0</v>
      </c>
      <c r="BG32" s="227">
        <f t="shared" si="67"/>
        <v>0</v>
      </c>
      <c r="BH32" s="227">
        <f t="shared" si="67"/>
        <v>0</v>
      </c>
      <c r="BI32" s="227">
        <f t="shared" si="67"/>
        <v>0</v>
      </c>
      <c r="BJ32" s="227">
        <f t="shared" si="67"/>
        <v>0</v>
      </c>
      <c r="BK32" s="227">
        <f t="shared" si="67"/>
        <v>0</v>
      </c>
      <c r="BL32" s="227">
        <f t="shared" si="67"/>
        <v>0</v>
      </c>
      <c r="BM32" s="227">
        <f t="shared" si="67"/>
        <v>0</v>
      </c>
      <c r="BN32" s="227">
        <f t="shared" si="67"/>
        <v>0</v>
      </c>
      <c r="BO32" s="227">
        <f t="shared" si="67"/>
        <v>0</v>
      </c>
      <c r="BP32" s="227">
        <f t="shared" si="67"/>
        <v>0</v>
      </c>
      <c r="BQ32" s="227">
        <f t="shared" si="67"/>
        <v>0</v>
      </c>
      <c r="BR32" s="227"/>
      <c r="BS32" s="227">
        <f t="shared" si="67"/>
        <v>0</v>
      </c>
      <c r="BT32" s="227"/>
      <c r="BU32" s="227"/>
      <c r="BV32" s="227">
        <f t="shared" si="67"/>
        <v>0</v>
      </c>
      <c r="BW32" s="227">
        <f t="shared" si="67"/>
        <v>0</v>
      </c>
      <c r="BX32" s="227">
        <f t="shared" si="67"/>
        <v>0</v>
      </c>
      <c r="BY32" s="227">
        <f t="shared" si="67"/>
        <v>0</v>
      </c>
      <c r="BZ32" s="227">
        <f t="shared" si="67"/>
        <v>0</v>
      </c>
      <c r="CA32" s="227">
        <f t="shared" si="67"/>
        <v>0</v>
      </c>
      <c r="CB32" s="227">
        <f t="shared" si="67"/>
        <v>0</v>
      </c>
      <c r="CC32" s="227">
        <f t="shared" si="67"/>
        <v>0</v>
      </c>
      <c r="CD32" s="227">
        <f t="shared" si="67"/>
        <v>0</v>
      </c>
      <c r="CE32" s="227">
        <f t="shared" si="67"/>
        <v>0</v>
      </c>
      <c r="CF32" s="227">
        <f t="shared" si="67"/>
        <v>0</v>
      </c>
      <c r="CG32" s="227">
        <f t="shared" si="67"/>
        <v>0</v>
      </c>
      <c r="CH32" s="227">
        <f t="shared" si="67"/>
        <v>0</v>
      </c>
      <c r="CI32" s="227">
        <f t="shared" si="67"/>
        <v>0</v>
      </c>
      <c r="CJ32" s="227">
        <f t="shared" si="67"/>
        <v>0</v>
      </c>
      <c r="CK32" s="227">
        <f t="shared" si="67"/>
        <v>0</v>
      </c>
      <c r="CL32" s="227">
        <f t="shared" si="67"/>
        <v>0</v>
      </c>
      <c r="CM32" s="227">
        <f t="shared" si="67"/>
        <v>0</v>
      </c>
      <c r="CN32" s="227">
        <f t="shared" si="67"/>
        <v>0</v>
      </c>
      <c r="CO32" s="227">
        <f t="shared" si="67"/>
        <v>0</v>
      </c>
      <c r="CP32" s="227">
        <f t="shared" si="67"/>
        <v>0</v>
      </c>
      <c r="CQ32" s="227">
        <f t="shared" si="67"/>
        <v>0</v>
      </c>
      <c r="CR32" s="227">
        <f t="shared" si="67"/>
        <v>0</v>
      </c>
      <c r="CS32" s="227">
        <f t="shared" si="67"/>
        <v>0</v>
      </c>
      <c r="CT32" s="227">
        <f t="shared" si="67"/>
        <v>0</v>
      </c>
      <c r="CU32" s="227">
        <f t="shared" si="67"/>
        <v>0</v>
      </c>
      <c r="CV32" s="227">
        <f t="shared" si="67"/>
        <v>0</v>
      </c>
      <c r="CW32" s="227">
        <f t="shared" si="67"/>
        <v>0</v>
      </c>
      <c r="CX32" s="227">
        <f t="shared" si="67"/>
        <v>0</v>
      </c>
      <c r="CY32" s="227">
        <f t="shared" si="67"/>
        <v>0</v>
      </c>
      <c r="CZ32" s="227">
        <f t="shared" si="67"/>
        <v>0</v>
      </c>
      <c r="DA32" s="227">
        <f t="shared" si="67"/>
        <v>0</v>
      </c>
      <c r="DB32" s="227">
        <f t="shared" si="67"/>
        <v>191000000</v>
      </c>
      <c r="DC32" s="227">
        <f t="shared" si="67"/>
        <v>0</v>
      </c>
      <c r="DD32" s="227">
        <f t="shared" si="67"/>
        <v>191000000</v>
      </c>
      <c r="DE32" s="227">
        <f t="shared" si="67"/>
        <v>0</v>
      </c>
      <c r="DF32" s="227">
        <f t="shared" si="67"/>
        <v>0</v>
      </c>
      <c r="DG32" s="227">
        <f t="shared" si="67"/>
        <v>0</v>
      </c>
      <c r="DH32" s="226" t="s">
        <v>200</v>
      </c>
      <c r="DI32" s="227">
        <f t="shared" ref="DI32:FY32" si="68">DI33+DI34</f>
        <v>16218119925</v>
      </c>
      <c r="DJ32" s="227">
        <f t="shared" si="68"/>
        <v>6304787925</v>
      </c>
      <c r="DK32" s="227">
        <f t="shared" si="68"/>
        <v>0</v>
      </c>
      <c r="DL32" s="227">
        <f t="shared" si="68"/>
        <v>0</v>
      </c>
      <c r="DM32" s="227">
        <f t="shared" si="68"/>
        <v>0</v>
      </c>
      <c r="DN32" s="227">
        <f t="shared" si="68"/>
        <v>0</v>
      </c>
      <c r="DO32" s="227">
        <f t="shared" si="68"/>
        <v>0</v>
      </c>
      <c r="DP32" s="227">
        <f t="shared" si="68"/>
        <v>6304787925</v>
      </c>
      <c r="DQ32" s="227">
        <f t="shared" si="68"/>
        <v>0</v>
      </c>
      <c r="DR32" s="227">
        <f t="shared" si="68"/>
        <v>0</v>
      </c>
      <c r="DS32" s="227">
        <f t="shared" si="68"/>
        <v>0</v>
      </c>
      <c r="DT32" s="227">
        <f t="shared" si="68"/>
        <v>0</v>
      </c>
      <c r="DU32" s="227">
        <f t="shared" si="68"/>
        <v>0</v>
      </c>
      <c r="DV32" s="227">
        <f t="shared" si="68"/>
        <v>0</v>
      </c>
      <c r="DW32" s="227">
        <f t="shared" si="68"/>
        <v>0</v>
      </c>
      <c r="DX32" s="227">
        <f t="shared" si="68"/>
        <v>0</v>
      </c>
      <c r="DY32" s="227">
        <f t="shared" si="68"/>
        <v>0</v>
      </c>
      <c r="DZ32" s="227">
        <f t="shared" si="68"/>
        <v>0</v>
      </c>
      <c r="EA32" s="227">
        <f t="shared" si="68"/>
        <v>0</v>
      </c>
      <c r="EB32" s="227">
        <f t="shared" si="68"/>
        <v>0</v>
      </c>
      <c r="EC32" s="227">
        <f t="shared" si="68"/>
        <v>0</v>
      </c>
      <c r="ED32" s="227">
        <f t="shared" si="68"/>
        <v>0</v>
      </c>
      <c r="EE32" s="227">
        <f t="shared" si="68"/>
        <v>0</v>
      </c>
      <c r="EF32" s="227">
        <f t="shared" si="68"/>
        <v>0</v>
      </c>
      <c r="EG32" s="227">
        <f>EG33+EG34</f>
        <v>0</v>
      </c>
      <c r="EH32" s="227">
        <f t="shared" si="68"/>
        <v>0</v>
      </c>
      <c r="EI32" s="227">
        <f t="shared" si="68"/>
        <v>0</v>
      </c>
      <c r="EJ32" s="227">
        <f t="shared" si="68"/>
        <v>0</v>
      </c>
      <c r="EK32" s="227">
        <f t="shared" si="68"/>
        <v>0</v>
      </c>
      <c r="EL32" s="227">
        <f t="shared" si="68"/>
        <v>0</v>
      </c>
      <c r="EM32" s="227">
        <f t="shared" si="68"/>
        <v>0</v>
      </c>
      <c r="EN32" s="227">
        <f t="shared" si="68"/>
        <v>0</v>
      </c>
      <c r="EO32" s="227">
        <f t="shared" si="68"/>
        <v>0</v>
      </c>
      <c r="EP32" s="227">
        <f t="shared" si="68"/>
        <v>0</v>
      </c>
      <c r="EQ32" s="227">
        <f t="shared" si="68"/>
        <v>0</v>
      </c>
      <c r="ER32" s="227">
        <f t="shared" si="68"/>
        <v>0</v>
      </c>
      <c r="ES32" s="227">
        <f t="shared" si="68"/>
        <v>0</v>
      </c>
      <c r="ET32" s="227">
        <f t="shared" si="68"/>
        <v>0</v>
      </c>
      <c r="EU32" s="227">
        <f t="shared" si="68"/>
        <v>0</v>
      </c>
      <c r="EV32" s="227">
        <f t="shared" si="68"/>
        <v>0</v>
      </c>
      <c r="EW32" s="227">
        <f t="shared" si="68"/>
        <v>0</v>
      </c>
      <c r="EX32" s="227">
        <f t="shared" si="68"/>
        <v>0</v>
      </c>
      <c r="EY32" s="227">
        <f t="shared" si="68"/>
        <v>0</v>
      </c>
      <c r="EZ32" s="227">
        <f t="shared" si="68"/>
        <v>0</v>
      </c>
      <c r="FA32" s="227">
        <f t="shared" si="68"/>
        <v>0</v>
      </c>
      <c r="FB32" s="227">
        <f t="shared" si="68"/>
        <v>0</v>
      </c>
      <c r="FC32" s="227">
        <f t="shared" si="68"/>
        <v>0</v>
      </c>
      <c r="FD32" s="227">
        <f>FD33+FD34</f>
        <v>0</v>
      </c>
      <c r="FE32" s="227">
        <f>FE33+FE34</f>
        <v>0</v>
      </c>
      <c r="FF32" s="227">
        <f>FF33+FF34</f>
        <v>0</v>
      </c>
      <c r="FG32" s="227">
        <f>FG33+FG34</f>
        <v>0</v>
      </c>
      <c r="FH32" s="227">
        <f t="shared" si="68"/>
        <v>0</v>
      </c>
      <c r="FI32" s="227">
        <f t="shared" si="68"/>
        <v>0</v>
      </c>
      <c r="FJ32" s="227">
        <f t="shared" si="68"/>
        <v>0</v>
      </c>
      <c r="FK32" s="227">
        <f t="shared" si="68"/>
        <v>0</v>
      </c>
      <c r="FL32" s="227">
        <f t="shared" si="68"/>
        <v>0</v>
      </c>
      <c r="FM32" s="227">
        <f t="shared" si="68"/>
        <v>0</v>
      </c>
      <c r="FN32" s="227">
        <f t="shared" si="68"/>
        <v>0</v>
      </c>
      <c r="FO32" s="227">
        <f t="shared" si="68"/>
        <v>0</v>
      </c>
      <c r="FP32" s="227">
        <f t="shared" si="68"/>
        <v>0</v>
      </c>
      <c r="FQ32" s="227">
        <f t="shared" si="68"/>
        <v>9789792000</v>
      </c>
      <c r="FR32" s="227">
        <f t="shared" si="68"/>
        <v>0</v>
      </c>
      <c r="FS32" s="227">
        <f t="shared" si="68"/>
        <v>9789792000</v>
      </c>
      <c r="FT32" s="227">
        <f t="shared" si="68"/>
        <v>0</v>
      </c>
      <c r="FU32" s="227">
        <f t="shared" si="68"/>
        <v>0</v>
      </c>
      <c r="FV32" s="227">
        <f t="shared" si="68"/>
        <v>0</v>
      </c>
      <c r="FW32" s="227">
        <f t="shared" si="68"/>
        <v>0</v>
      </c>
      <c r="FX32" s="227"/>
      <c r="FY32" s="227">
        <f t="shared" si="68"/>
        <v>0</v>
      </c>
      <c r="FZ32" s="227"/>
      <c r="GA32" s="227"/>
      <c r="GB32" s="227">
        <f t="shared" ref="GB32:HM32" si="69">GB33+GB34</f>
        <v>0</v>
      </c>
      <c r="GC32" s="227">
        <f t="shared" si="69"/>
        <v>0</v>
      </c>
      <c r="GD32" s="227">
        <f t="shared" si="69"/>
        <v>0</v>
      </c>
      <c r="GE32" s="227">
        <f t="shared" si="69"/>
        <v>0</v>
      </c>
      <c r="GF32" s="227">
        <f t="shared" si="69"/>
        <v>0</v>
      </c>
      <c r="GG32" s="227">
        <f t="shared" si="69"/>
        <v>0</v>
      </c>
      <c r="GH32" s="227">
        <f t="shared" si="69"/>
        <v>0</v>
      </c>
      <c r="GI32" s="227">
        <f t="shared" si="69"/>
        <v>0</v>
      </c>
      <c r="GJ32" s="227">
        <f t="shared" si="69"/>
        <v>0</v>
      </c>
      <c r="GK32" s="227">
        <f t="shared" si="69"/>
        <v>0</v>
      </c>
      <c r="GL32" s="227">
        <f t="shared" si="69"/>
        <v>0</v>
      </c>
      <c r="GM32" s="227">
        <f t="shared" si="69"/>
        <v>0</v>
      </c>
      <c r="GN32" s="227">
        <f t="shared" si="69"/>
        <v>0</v>
      </c>
      <c r="GO32" s="227">
        <f t="shared" si="69"/>
        <v>0</v>
      </c>
      <c r="GP32" s="227">
        <f t="shared" si="69"/>
        <v>0</v>
      </c>
      <c r="GQ32" s="227">
        <f t="shared" si="69"/>
        <v>0</v>
      </c>
      <c r="GR32" s="227">
        <f t="shared" si="69"/>
        <v>0</v>
      </c>
      <c r="GS32" s="227">
        <f t="shared" si="69"/>
        <v>0</v>
      </c>
      <c r="GT32" s="227">
        <f t="shared" si="69"/>
        <v>0</v>
      </c>
      <c r="GU32" s="227">
        <f t="shared" si="69"/>
        <v>0</v>
      </c>
      <c r="GV32" s="227">
        <f t="shared" si="69"/>
        <v>0</v>
      </c>
      <c r="GW32" s="227">
        <f t="shared" si="69"/>
        <v>0</v>
      </c>
      <c r="GX32" s="227">
        <f t="shared" si="69"/>
        <v>0</v>
      </c>
      <c r="GY32" s="227">
        <f t="shared" si="69"/>
        <v>0</v>
      </c>
      <c r="GZ32" s="227">
        <f t="shared" si="69"/>
        <v>0</v>
      </c>
      <c r="HA32" s="227">
        <f t="shared" si="69"/>
        <v>0</v>
      </c>
      <c r="HB32" s="227">
        <f t="shared" si="69"/>
        <v>0</v>
      </c>
      <c r="HC32" s="227">
        <f t="shared" si="69"/>
        <v>0</v>
      </c>
      <c r="HD32" s="227">
        <f t="shared" si="69"/>
        <v>0</v>
      </c>
      <c r="HE32" s="227">
        <f t="shared" si="69"/>
        <v>0</v>
      </c>
      <c r="HF32" s="227">
        <f t="shared" si="69"/>
        <v>0</v>
      </c>
      <c r="HG32" s="227">
        <f t="shared" si="69"/>
        <v>0</v>
      </c>
      <c r="HH32" s="227">
        <f t="shared" si="69"/>
        <v>123540000</v>
      </c>
      <c r="HI32" s="227">
        <f t="shared" si="69"/>
        <v>0</v>
      </c>
      <c r="HJ32" s="227">
        <f t="shared" si="69"/>
        <v>123540000</v>
      </c>
      <c r="HK32" s="227">
        <f t="shared" si="69"/>
        <v>0</v>
      </c>
      <c r="HL32" s="227">
        <f t="shared" si="69"/>
        <v>0</v>
      </c>
      <c r="HM32" s="227">
        <f t="shared" si="69"/>
        <v>0</v>
      </c>
      <c r="HN32" s="227">
        <f>HN33+HN34</f>
        <v>0</v>
      </c>
      <c r="HO32" s="156">
        <f t="shared" si="5"/>
        <v>2.2730371303433778</v>
      </c>
      <c r="HP32" s="156">
        <f t="shared" si="6"/>
        <v>0</v>
      </c>
      <c r="HQ32" s="156">
        <f t="shared" si="7"/>
        <v>0.90794756984447</v>
      </c>
      <c r="HR32" s="156">
        <f t="shared" si="8"/>
        <v>0</v>
      </c>
      <c r="HS32" s="156">
        <f t="shared" si="9"/>
        <v>0.64680628272251306</v>
      </c>
    </row>
    <row r="33" spans="1:227" s="228" customFormat="1" ht="24" customHeight="1">
      <c r="A33" s="225"/>
      <c r="B33" s="226" t="s">
        <v>99</v>
      </c>
      <c r="C33" s="227">
        <f>D33+BK33+DB33</f>
        <v>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227"/>
      <c r="CM33" s="227"/>
      <c r="CN33" s="227"/>
      <c r="CO33" s="227"/>
      <c r="CP33" s="227"/>
      <c r="CQ33" s="227"/>
      <c r="CR33" s="227"/>
      <c r="CS33" s="227"/>
      <c r="CT33" s="227"/>
      <c r="CU33" s="227"/>
      <c r="CV33" s="227"/>
      <c r="CW33" s="227"/>
      <c r="CX33" s="227"/>
      <c r="CY33" s="227"/>
      <c r="CZ33" s="227"/>
      <c r="DA33" s="227"/>
      <c r="DB33" s="227"/>
      <c r="DC33" s="227"/>
      <c r="DD33" s="227"/>
      <c r="DE33" s="227"/>
      <c r="DF33" s="227"/>
      <c r="DG33" s="227"/>
      <c r="DH33" s="226" t="s">
        <v>99</v>
      </c>
      <c r="DI33" s="227">
        <f>DJ33+FQ33+HH33+HN33</f>
        <v>0</v>
      </c>
      <c r="DJ33" s="227"/>
      <c r="DK33" s="227"/>
      <c r="DL33" s="227"/>
      <c r="DM33" s="227"/>
      <c r="DN33" s="227"/>
      <c r="DO33" s="227"/>
      <c r="DP33" s="227"/>
      <c r="DQ33" s="227"/>
      <c r="DR33" s="227"/>
      <c r="DS33" s="227"/>
      <c r="DT33" s="227"/>
      <c r="DU33" s="227"/>
      <c r="DV33" s="227"/>
      <c r="DW33" s="227"/>
      <c r="DX33" s="227"/>
      <c r="DY33" s="227"/>
      <c r="DZ33" s="227"/>
      <c r="EA33" s="227"/>
      <c r="EB33" s="227"/>
      <c r="EC33" s="227"/>
      <c r="ED33" s="227"/>
      <c r="EE33" s="227"/>
      <c r="EF33" s="227"/>
      <c r="EG33" s="227"/>
      <c r="EH33" s="227"/>
      <c r="EI33" s="227"/>
      <c r="EJ33" s="227"/>
      <c r="EK33" s="227"/>
      <c r="EL33" s="227"/>
      <c r="EM33" s="227"/>
      <c r="EN33" s="227"/>
      <c r="EO33" s="227"/>
      <c r="EP33" s="227"/>
      <c r="EQ33" s="227"/>
      <c r="ER33" s="227"/>
      <c r="ES33" s="227"/>
      <c r="ET33" s="227"/>
      <c r="EU33" s="227"/>
      <c r="EV33" s="227"/>
      <c r="EW33" s="227"/>
      <c r="EX33" s="227"/>
      <c r="EY33" s="227"/>
      <c r="EZ33" s="227"/>
      <c r="FA33" s="227"/>
      <c r="FB33" s="227"/>
      <c r="FC33" s="227"/>
      <c r="FD33" s="227"/>
      <c r="FE33" s="227"/>
      <c r="FF33" s="227"/>
      <c r="FG33" s="227"/>
      <c r="FH33" s="227"/>
      <c r="FI33" s="227"/>
      <c r="FJ33" s="227"/>
      <c r="FK33" s="227"/>
      <c r="FL33" s="227"/>
      <c r="FM33" s="227"/>
      <c r="FN33" s="227"/>
      <c r="FO33" s="227"/>
      <c r="FP33" s="227"/>
      <c r="FQ33" s="227"/>
      <c r="FR33" s="227"/>
      <c r="FS33" s="227"/>
      <c r="FT33" s="227"/>
      <c r="FU33" s="227"/>
      <c r="FV33" s="227"/>
      <c r="FW33" s="227"/>
      <c r="FX33" s="227"/>
      <c r="FY33" s="227"/>
      <c r="FZ33" s="227"/>
      <c r="GA33" s="227"/>
      <c r="GB33" s="227"/>
      <c r="GC33" s="227"/>
      <c r="GD33" s="227"/>
      <c r="GE33" s="227"/>
      <c r="GF33" s="227"/>
      <c r="GG33" s="227"/>
      <c r="GH33" s="227"/>
      <c r="GI33" s="227"/>
      <c r="GJ33" s="227"/>
      <c r="GK33" s="227"/>
      <c r="GL33" s="227"/>
      <c r="GM33" s="227"/>
      <c r="GN33" s="227"/>
      <c r="GO33" s="227"/>
      <c r="GP33" s="227"/>
      <c r="GQ33" s="227"/>
      <c r="GR33" s="227"/>
      <c r="GS33" s="227"/>
      <c r="GT33" s="227"/>
      <c r="GU33" s="227"/>
      <c r="GV33" s="227"/>
      <c r="GW33" s="227"/>
      <c r="GX33" s="227"/>
      <c r="GY33" s="227"/>
      <c r="GZ33" s="227"/>
      <c r="HA33" s="227"/>
      <c r="HB33" s="227"/>
      <c r="HC33" s="227"/>
      <c r="HD33" s="227"/>
      <c r="HE33" s="227"/>
      <c r="HF33" s="227"/>
      <c r="HG33" s="227"/>
      <c r="HH33" s="227"/>
      <c r="HI33" s="227"/>
      <c r="HJ33" s="227"/>
      <c r="HK33" s="227"/>
      <c r="HL33" s="227"/>
      <c r="HM33" s="227"/>
      <c r="HN33" s="227"/>
      <c r="HO33" s="156">
        <f t="shared" si="5"/>
        <v>0</v>
      </c>
      <c r="HP33" s="156">
        <f t="shared" si="6"/>
        <v>0</v>
      </c>
      <c r="HQ33" s="156">
        <f t="shared" si="7"/>
        <v>0</v>
      </c>
      <c r="HR33" s="156">
        <f t="shared" si="8"/>
        <v>0</v>
      </c>
      <c r="HS33" s="156">
        <f t="shared" si="9"/>
        <v>0</v>
      </c>
    </row>
    <row r="34" spans="1:227" s="228" customFormat="1" ht="24" customHeight="1">
      <c r="A34" s="225"/>
      <c r="B34" s="226" t="s">
        <v>100</v>
      </c>
      <c r="C34" s="227">
        <f>D34+BK34+DB34</f>
        <v>7135000000</v>
      </c>
      <c r="D34" s="227">
        <f>E34+J34</f>
        <v>6944000000</v>
      </c>
      <c r="E34" s="227"/>
      <c r="F34" s="227"/>
      <c r="G34" s="227"/>
      <c r="H34" s="227"/>
      <c r="I34" s="227"/>
      <c r="J34" s="227">
        <v>6944000000</v>
      </c>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f>SUM(BL34:BM34)</f>
        <v>0</v>
      </c>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c r="CI34" s="227"/>
      <c r="CJ34" s="227"/>
      <c r="CK34" s="227"/>
      <c r="CL34" s="227"/>
      <c r="CM34" s="227"/>
      <c r="CN34" s="227"/>
      <c r="CO34" s="227"/>
      <c r="CP34" s="227"/>
      <c r="CQ34" s="227"/>
      <c r="CR34" s="227"/>
      <c r="CS34" s="227"/>
      <c r="CT34" s="227"/>
      <c r="CU34" s="227"/>
      <c r="CV34" s="227"/>
      <c r="CW34" s="227"/>
      <c r="CX34" s="227"/>
      <c r="CY34" s="227"/>
      <c r="CZ34" s="227"/>
      <c r="DA34" s="227"/>
      <c r="DB34" s="227">
        <f>SUM(DC34:DD34)</f>
        <v>191000000</v>
      </c>
      <c r="DC34" s="227"/>
      <c r="DD34" s="227">
        <v>191000000</v>
      </c>
      <c r="DE34" s="227"/>
      <c r="DF34" s="227"/>
      <c r="DG34" s="227"/>
      <c r="DH34" s="226" t="s">
        <v>100</v>
      </c>
      <c r="DI34" s="227">
        <f>DJ34+FQ34+HH34+HN34</f>
        <v>16218119925</v>
      </c>
      <c r="DJ34" s="227">
        <f>DK34+DP34</f>
        <v>6304787925</v>
      </c>
      <c r="DK34" s="227"/>
      <c r="DL34" s="227"/>
      <c r="DM34" s="227"/>
      <c r="DN34" s="227"/>
      <c r="DO34" s="227"/>
      <c r="DP34" s="227">
        <f>4959715925+1345054000+18000</f>
        <v>6304787925</v>
      </c>
      <c r="DQ34" s="227"/>
      <c r="DR34" s="227"/>
      <c r="DS34" s="227"/>
      <c r="DT34" s="227"/>
      <c r="DU34" s="227"/>
      <c r="DV34" s="227"/>
      <c r="DW34" s="227"/>
      <c r="DX34" s="227"/>
      <c r="DY34" s="227"/>
      <c r="DZ34" s="227"/>
      <c r="EA34" s="227"/>
      <c r="EB34" s="227"/>
      <c r="EC34" s="227"/>
      <c r="ED34" s="227"/>
      <c r="EE34" s="227"/>
      <c r="EF34" s="227"/>
      <c r="EG34" s="227"/>
      <c r="EH34" s="227"/>
      <c r="EI34" s="227"/>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f>SUM(FR34:FS34)</f>
        <v>9789792000</v>
      </c>
      <c r="FR34" s="227"/>
      <c r="FS34" s="227">
        <f>598739000+9191053000</f>
        <v>9789792000</v>
      </c>
      <c r="FT34" s="227"/>
      <c r="FU34" s="227"/>
      <c r="FV34" s="227"/>
      <c r="FW34" s="227"/>
      <c r="FX34" s="227"/>
      <c r="FY34" s="227"/>
      <c r="FZ34" s="227"/>
      <c r="GA34" s="227"/>
      <c r="GB34" s="227"/>
      <c r="GC34" s="227"/>
      <c r="GD34" s="227"/>
      <c r="GE34" s="227"/>
      <c r="GF34" s="227"/>
      <c r="GG34" s="227"/>
      <c r="GH34" s="227"/>
      <c r="GI34" s="227"/>
      <c r="GJ34" s="227"/>
      <c r="GK34" s="227"/>
      <c r="GL34" s="227"/>
      <c r="GM34" s="227"/>
      <c r="GN34" s="227"/>
      <c r="GO34" s="227"/>
      <c r="GP34" s="227"/>
      <c r="GQ34" s="227"/>
      <c r="GR34" s="227"/>
      <c r="GS34" s="227"/>
      <c r="GT34" s="227"/>
      <c r="GU34" s="227"/>
      <c r="GV34" s="227"/>
      <c r="GW34" s="227"/>
      <c r="GX34" s="227"/>
      <c r="GY34" s="227"/>
      <c r="GZ34" s="227"/>
      <c r="HA34" s="227"/>
      <c r="HB34" s="227"/>
      <c r="HC34" s="227"/>
      <c r="HD34" s="227"/>
      <c r="HE34" s="227"/>
      <c r="HF34" s="227"/>
      <c r="HG34" s="227"/>
      <c r="HH34" s="227">
        <f>SUM(HI34:HJ34)</f>
        <v>123540000</v>
      </c>
      <c r="HI34" s="227"/>
      <c r="HJ34" s="227">
        <v>123540000</v>
      </c>
      <c r="HK34" s="227"/>
      <c r="HL34" s="227"/>
      <c r="HM34" s="227"/>
      <c r="HN34" s="227"/>
      <c r="HO34" s="156">
        <f t="shared" si="5"/>
        <v>2.2730371303433778</v>
      </c>
      <c r="HP34" s="156">
        <f t="shared" si="6"/>
        <v>0</v>
      </c>
      <c r="HQ34" s="156">
        <f t="shared" si="7"/>
        <v>0.90794756984447</v>
      </c>
      <c r="HR34" s="156">
        <f t="shared" si="8"/>
        <v>0</v>
      </c>
      <c r="HS34" s="156">
        <f t="shared" si="9"/>
        <v>0.64680628272251306</v>
      </c>
    </row>
    <row r="35" spans="1:227" s="228" customFormat="1" ht="24" customHeight="1">
      <c r="A35" s="225">
        <v>8</v>
      </c>
      <c r="B35" s="226" t="s">
        <v>199</v>
      </c>
      <c r="C35" s="227">
        <f t="shared" ref="C35:AW35" si="70">C36+C37</f>
        <v>636556000000</v>
      </c>
      <c r="D35" s="227">
        <f t="shared" si="70"/>
        <v>636556000000</v>
      </c>
      <c r="E35" s="227">
        <f t="shared" si="70"/>
        <v>0</v>
      </c>
      <c r="F35" s="227">
        <f t="shared" si="70"/>
        <v>0</v>
      </c>
      <c r="G35" s="227">
        <f t="shared" si="70"/>
        <v>0</v>
      </c>
      <c r="H35" s="227">
        <f t="shared" si="70"/>
        <v>0</v>
      </c>
      <c r="I35" s="227">
        <f t="shared" si="70"/>
        <v>0</v>
      </c>
      <c r="J35" s="227">
        <f t="shared" si="70"/>
        <v>636556000000</v>
      </c>
      <c r="K35" s="227">
        <f t="shared" si="70"/>
        <v>0</v>
      </c>
      <c r="L35" s="227">
        <f t="shared" si="70"/>
        <v>0</v>
      </c>
      <c r="M35" s="227">
        <f t="shared" si="70"/>
        <v>0</v>
      </c>
      <c r="N35" s="227">
        <f t="shared" si="70"/>
        <v>0</v>
      </c>
      <c r="O35" s="227">
        <f t="shared" si="70"/>
        <v>0</v>
      </c>
      <c r="P35" s="227">
        <f t="shared" si="70"/>
        <v>0</v>
      </c>
      <c r="Q35" s="227">
        <f t="shared" si="70"/>
        <v>0</v>
      </c>
      <c r="R35" s="227">
        <f t="shared" si="70"/>
        <v>0</v>
      </c>
      <c r="S35" s="227">
        <f t="shared" si="70"/>
        <v>0</v>
      </c>
      <c r="T35" s="227">
        <f t="shared" si="70"/>
        <v>0</v>
      </c>
      <c r="U35" s="227">
        <f t="shared" si="70"/>
        <v>0</v>
      </c>
      <c r="V35" s="227">
        <f t="shared" si="70"/>
        <v>0</v>
      </c>
      <c r="W35" s="227">
        <f t="shared" si="70"/>
        <v>0</v>
      </c>
      <c r="X35" s="227">
        <f t="shared" si="70"/>
        <v>0</v>
      </c>
      <c r="Y35" s="227">
        <f t="shared" si="70"/>
        <v>0</v>
      </c>
      <c r="Z35" s="227">
        <f t="shared" si="70"/>
        <v>0</v>
      </c>
      <c r="AA35" s="227">
        <f t="shared" si="70"/>
        <v>0</v>
      </c>
      <c r="AB35" s="227">
        <f t="shared" si="70"/>
        <v>0</v>
      </c>
      <c r="AC35" s="227">
        <f t="shared" si="70"/>
        <v>0</v>
      </c>
      <c r="AD35" s="227">
        <f t="shared" si="70"/>
        <v>0</v>
      </c>
      <c r="AE35" s="227">
        <f t="shared" si="70"/>
        <v>0</v>
      </c>
      <c r="AF35" s="227">
        <f t="shared" si="70"/>
        <v>0</v>
      </c>
      <c r="AG35" s="227">
        <f t="shared" si="70"/>
        <v>0</v>
      </c>
      <c r="AH35" s="227">
        <f t="shared" si="70"/>
        <v>0</v>
      </c>
      <c r="AI35" s="227">
        <f t="shared" si="70"/>
        <v>0</v>
      </c>
      <c r="AJ35" s="227">
        <f t="shared" si="70"/>
        <v>0</v>
      </c>
      <c r="AK35" s="227">
        <f t="shared" si="70"/>
        <v>0</v>
      </c>
      <c r="AL35" s="227">
        <f t="shared" si="70"/>
        <v>0</v>
      </c>
      <c r="AM35" s="227">
        <f t="shared" si="70"/>
        <v>0</v>
      </c>
      <c r="AN35" s="227">
        <f t="shared" si="70"/>
        <v>0</v>
      </c>
      <c r="AO35" s="227">
        <f t="shared" si="70"/>
        <v>0</v>
      </c>
      <c r="AP35" s="227">
        <f t="shared" si="70"/>
        <v>0</v>
      </c>
      <c r="AQ35" s="227">
        <f t="shared" si="70"/>
        <v>0</v>
      </c>
      <c r="AR35" s="227">
        <f t="shared" si="70"/>
        <v>0</v>
      </c>
      <c r="AS35" s="227">
        <f t="shared" si="70"/>
        <v>0</v>
      </c>
      <c r="AT35" s="227">
        <f t="shared" si="70"/>
        <v>0</v>
      </c>
      <c r="AU35" s="227">
        <f t="shared" si="70"/>
        <v>0</v>
      </c>
      <c r="AV35" s="227">
        <f t="shared" si="70"/>
        <v>0</v>
      </c>
      <c r="AW35" s="227">
        <f t="shared" si="70"/>
        <v>0</v>
      </c>
      <c r="AX35" s="227">
        <f>AX36+AX37</f>
        <v>0</v>
      </c>
      <c r="AY35" s="227">
        <f>AY36+AY37</f>
        <v>0</v>
      </c>
      <c r="AZ35" s="227">
        <f>AZ36+AZ37</f>
        <v>0</v>
      </c>
      <c r="BA35" s="227">
        <f>BA36+BA37</f>
        <v>0</v>
      </c>
      <c r="BB35" s="227">
        <f t="shared" ref="BB35:DG35" si="71">BB36+BB37</f>
        <v>0</v>
      </c>
      <c r="BC35" s="227">
        <f t="shared" si="71"/>
        <v>0</v>
      </c>
      <c r="BD35" s="227">
        <f t="shared" si="71"/>
        <v>0</v>
      </c>
      <c r="BE35" s="227">
        <f t="shared" si="71"/>
        <v>0</v>
      </c>
      <c r="BF35" s="227">
        <f t="shared" si="71"/>
        <v>0</v>
      </c>
      <c r="BG35" s="227">
        <f t="shared" si="71"/>
        <v>0</v>
      </c>
      <c r="BH35" s="227">
        <f t="shared" si="71"/>
        <v>0</v>
      </c>
      <c r="BI35" s="227">
        <f t="shared" si="71"/>
        <v>0</v>
      </c>
      <c r="BJ35" s="227">
        <f t="shared" si="71"/>
        <v>0</v>
      </c>
      <c r="BK35" s="227">
        <f t="shared" si="71"/>
        <v>0</v>
      </c>
      <c r="BL35" s="227">
        <f t="shared" si="71"/>
        <v>0</v>
      </c>
      <c r="BM35" s="227">
        <f t="shared" si="71"/>
        <v>0</v>
      </c>
      <c r="BN35" s="227">
        <f t="shared" si="71"/>
        <v>0</v>
      </c>
      <c r="BO35" s="227">
        <f t="shared" si="71"/>
        <v>0</v>
      </c>
      <c r="BP35" s="227">
        <f t="shared" si="71"/>
        <v>0</v>
      </c>
      <c r="BQ35" s="227">
        <f t="shared" si="71"/>
        <v>0</v>
      </c>
      <c r="BR35" s="227">
        <f>BR36+BR37</f>
        <v>0</v>
      </c>
      <c r="BS35" s="227">
        <f>BS36+BS37</f>
        <v>0</v>
      </c>
      <c r="BT35" s="227">
        <f t="shared" ref="BT35" si="72">BT36+BT37</f>
        <v>0</v>
      </c>
      <c r="BU35" s="227">
        <f t="shared" si="71"/>
        <v>0</v>
      </c>
      <c r="BV35" s="227">
        <f t="shared" si="71"/>
        <v>0</v>
      </c>
      <c r="BW35" s="227">
        <f t="shared" si="71"/>
        <v>0</v>
      </c>
      <c r="BX35" s="227">
        <f t="shared" si="71"/>
        <v>0</v>
      </c>
      <c r="BY35" s="227">
        <f t="shared" si="71"/>
        <v>0</v>
      </c>
      <c r="BZ35" s="227">
        <f t="shared" si="71"/>
        <v>0</v>
      </c>
      <c r="CA35" s="227">
        <f t="shared" si="71"/>
        <v>0</v>
      </c>
      <c r="CB35" s="227">
        <f t="shared" si="71"/>
        <v>0</v>
      </c>
      <c r="CC35" s="227">
        <f t="shared" si="71"/>
        <v>0</v>
      </c>
      <c r="CD35" s="227">
        <f t="shared" si="71"/>
        <v>0</v>
      </c>
      <c r="CE35" s="227">
        <f t="shared" si="71"/>
        <v>0</v>
      </c>
      <c r="CF35" s="227">
        <f t="shared" si="71"/>
        <v>0</v>
      </c>
      <c r="CG35" s="227">
        <f t="shared" si="71"/>
        <v>0</v>
      </c>
      <c r="CH35" s="227">
        <f t="shared" si="71"/>
        <v>0</v>
      </c>
      <c r="CI35" s="227">
        <f t="shared" si="71"/>
        <v>0</v>
      </c>
      <c r="CJ35" s="227">
        <f t="shared" si="71"/>
        <v>0</v>
      </c>
      <c r="CK35" s="227">
        <f t="shared" si="71"/>
        <v>0</v>
      </c>
      <c r="CL35" s="227">
        <f t="shared" si="71"/>
        <v>0</v>
      </c>
      <c r="CM35" s="227">
        <f t="shared" si="71"/>
        <v>0</v>
      </c>
      <c r="CN35" s="227">
        <f t="shared" si="71"/>
        <v>0</v>
      </c>
      <c r="CO35" s="227">
        <f t="shared" si="71"/>
        <v>0</v>
      </c>
      <c r="CP35" s="227">
        <f t="shared" si="71"/>
        <v>0</v>
      </c>
      <c r="CQ35" s="227">
        <f t="shared" si="71"/>
        <v>0</v>
      </c>
      <c r="CR35" s="227">
        <f t="shared" si="71"/>
        <v>0</v>
      </c>
      <c r="CS35" s="227">
        <f t="shared" si="71"/>
        <v>0</v>
      </c>
      <c r="CT35" s="227">
        <f t="shared" si="71"/>
        <v>0</v>
      </c>
      <c r="CU35" s="227">
        <f t="shared" si="71"/>
        <v>0</v>
      </c>
      <c r="CV35" s="227">
        <f t="shared" si="71"/>
        <v>0</v>
      </c>
      <c r="CW35" s="227">
        <f t="shared" si="71"/>
        <v>0</v>
      </c>
      <c r="CX35" s="227">
        <f t="shared" si="71"/>
        <v>0</v>
      </c>
      <c r="CY35" s="227">
        <f t="shared" si="71"/>
        <v>0</v>
      </c>
      <c r="CZ35" s="227">
        <f t="shared" si="71"/>
        <v>0</v>
      </c>
      <c r="DA35" s="227">
        <f t="shared" si="71"/>
        <v>0</v>
      </c>
      <c r="DB35" s="227">
        <f t="shared" si="71"/>
        <v>0</v>
      </c>
      <c r="DC35" s="227">
        <f t="shared" si="71"/>
        <v>0</v>
      </c>
      <c r="DD35" s="227">
        <f t="shared" si="71"/>
        <v>0</v>
      </c>
      <c r="DE35" s="227">
        <f t="shared" si="71"/>
        <v>0</v>
      </c>
      <c r="DF35" s="227">
        <f t="shared" si="71"/>
        <v>0</v>
      </c>
      <c r="DG35" s="227">
        <f t="shared" si="71"/>
        <v>0</v>
      </c>
      <c r="DH35" s="226" t="s">
        <v>109</v>
      </c>
      <c r="DI35" s="227">
        <f t="shared" ref="DI35:FC35" si="73">DI36+DI37</f>
        <v>328445152329</v>
      </c>
      <c r="DJ35" s="227">
        <f t="shared" si="73"/>
        <v>322699004129</v>
      </c>
      <c r="DK35" s="227">
        <f t="shared" si="73"/>
        <v>0</v>
      </c>
      <c r="DL35" s="227">
        <f t="shared" si="73"/>
        <v>0</v>
      </c>
      <c r="DM35" s="227">
        <f t="shared" si="73"/>
        <v>0</v>
      </c>
      <c r="DN35" s="227">
        <f t="shared" si="73"/>
        <v>0</v>
      </c>
      <c r="DO35" s="227">
        <f t="shared" si="73"/>
        <v>0</v>
      </c>
      <c r="DP35" s="227">
        <f t="shared" si="73"/>
        <v>322699004129</v>
      </c>
      <c r="DQ35" s="227">
        <f t="shared" si="73"/>
        <v>0</v>
      </c>
      <c r="DR35" s="227">
        <f t="shared" si="73"/>
        <v>0</v>
      </c>
      <c r="DS35" s="227">
        <f t="shared" si="73"/>
        <v>0</v>
      </c>
      <c r="DT35" s="227">
        <f t="shared" si="73"/>
        <v>0</v>
      </c>
      <c r="DU35" s="227">
        <f t="shared" si="73"/>
        <v>0</v>
      </c>
      <c r="DV35" s="227">
        <f t="shared" si="73"/>
        <v>0</v>
      </c>
      <c r="DW35" s="227">
        <f t="shared" si="73"/>
        <v>0</v>
      </c>
      <c r="DX35" s="227">
        <f t="shared" si="73"/>
        <v>0</v>
      </c>
      <c r="DY35" s="227">
        <f t="shared" si="73"/>
        <v>0</v>
      </c>
      <c r="DZ35" s="227">
        <f t="shared" si="73"/>
        <v>0</v>
      </c>
      <c r="EA35" s="227">
        <f t="shared" si="73"/>
        <v>0</v>
      </c>
      <c r="EB35" s="227">
        <f t="shared" si="73"/>
        <v>0</v>
      </c>
      <c r="EC35" s="227">
        <f t="shared" si="73"/>
        <v>0</v>
      </c>
      <c r="ED35" s="227">
        <f t="shared" si="73"/>
        <v>0</v>
      </c>
      <c r="EE35" s="227">
        <f t="shared" si="73"/>
        <v>0</v>
      </c>
      <c r="EF35" s="227">
        <f t="shared" si="73"/>
        <v>0</v>
      </c>
      <c r="EG35" s="227">
        <f t="shared" si="73"/>
        <v>0</v>
      </c>
      <c r="EH35" s="227">
        <f t="shared" si="73"/>
        <v>0</v>
      </c>
      <c r="EI35" s="227">
        <f t="shared" si="73"/>
        <v>0</v>
      </c>
      <c r="EJ35" s="227">
        <f t="shared" si="73"/>
        <v>0</v>
      </c>
      <c r="EK35" s="227">
        <f t="shared" si="73"/>
        <v>0</v>
      </c>
      <c r="EL35" s="227">
        <f t="shared" si="73"/>
        <v>0</v>
      </c>
      <c r="EM35" s="227">
        <f t="shared" si="73"/>
        <v>0</v>
      </c>
      <c r="EN35" s="227">
        <f t="shared" si="73"/>
        <v>0</v>
      </c>
      <c r="EO35" s="227">
        <f t="shared" si="73"/>
        <v>0</v>
      </c>
      <c r="EP35" s="227">
        <f t="shared" si="73"/>
        <v>0</v>
      </c>
      <c r="EQ35" s="227">
        <f t="shared" si="73"/>
        <v>0</v>
      </c>
      <c r="ER35" s="227">
        <f t="shared" si="73"/>
        <v>0</v>
      </c>
      <c r="ES35" s="227">
        <f t="shared" si="73"/>
        <v>0</v>
      </c>
      <c r="ET35" s="227">
        <f t="shared" si="73"/>
        <v>0</v>
      </c>
      <c r="EU35" s="227">
        <f t="shared" si="73"/>
        <v>0</v>
      </c>
      <c r="EV35" s="227">
        <f t="shared" si="73"/>
        <v>0</v>
      </c>
      <c r="EW35" s="227">
        <f t="shared" si="73"/>
        <v>0</v>
      </c>
      <c r="EX35" s="227">
        <f t="shared" si="73"/>
        <v>0</v>
      </c>
      <c r="EY35" s="227">
        <f t="shared" si="73"/>
        <v>0</v>
      </c>
      <c r="EZ35" s="227">
        <f t="shared" si="73"/>
        <v>0</v>
      </c>
      <c r="FA35" s="227">
        <f t="shared" si="73"/>
        <v>0</v>
      </c>
      <c r="FB35" s="227">
        <f t="shared" si="73"/>
        <v>0</v>
      </c>
      <c r="FC35" s="227">
        <f t="shared" si="73"/>
        <v>0</v>
      </c>
      <c r="FD35" s="227">
        <f>FD36+FD37</f>
        <v>0</v>
      </c>
      <c r="FE35" s="227">
        <f>FE36+FE37</f>
        <v>0</v>
      </c>
      <c r="FF35" s="227">
        <f>FF36+FF37</f>
        <v>0</v>
      </c>
      <c r="FG35" s="227">
        <f>FG36+FG37</f>
        <v>0</v>
      </c>
      <c r="FH35" s="227">
        <f t="shared" ref="FH35:FW35" si="74">FH36+FH37</f>
        <v>0</v>
      </c>
      <c r="FI35" s="227">
        <f t="shared" si="74"/>
        <v>0</v>
      </c>
      <c r="FJ35" s="227">
        <f t="shared" si="74"/>
        <v>0</v>
      </c>
      <c r="FK35" s="227">
        <f t="shared" si="74"/>
        <v>0</v>
      </c>
      <c r="FL35" s="227">
        <f t="shared" si="74"/>
        <v>0</v>
      </c>
      <c r="FM35" s="227">
        <f t="shared" si="74"/>
        <v>0</v>
      </c>
      <c r="FN35" s="227">
        <f t="shared" si="74"/>
        <v>0</v>
      </c>
      <c r="FO35" s="227">
        <f t="shared" si="74"/>
        <v>0</v>
      </c>
      <c r="FP35" s="227">
        <f t="shared" si="74"/>
        <v>0</v>
      </c>
      <c r="FQ35" s="227">
        <f t="shared" si="74"/>
        <v>5746148200</v>
      </c>
      <c r="FR35" s="227">
        <f t="shared" si="74"/>
        <v>0</v>
      </c>
      <c r="FS35" s="227">
        <f t="shared" si="74"/>
        <v>5746148200</v>
      </c>
      <c r="FT35" s="227">
        <f t="shared" si="74"/>
        <v>0</v>
      </c>
      <c r="FU35" s="227">
        <f t="shared" si="74"/>
        <v>0</v>
      </c>
      <c r="FV35" s="227">
        <f t="shared" si="74"/>
        <v>0</v>
      </c>
      <c r="FW35" s="227">
        <f t="shared" si="74"/>
        <v>0</v>
      </c>
      <c r="FX35" s="227">
        <f>FX36+FX37</f>
        <v>0</v>
      </c>
      <c r="FY35" s="227">
        <f>FY36+FY37</f>
        <v>0</v>
      </c>
      <c r="FZ35" s="227">
        <f t="shared" ref="FZ35:HN35" si="75">FZ36+FZ37</f>
        <v>0</v>
      </c>
      <c r="GA35" s="227">
        <f t="shared" si="75"/>
        <v>0</v>
      </c>
      <c r="GB35" s="227">
        <f t="shared" si="75"/>
        <v>0</v>
      </c>
      <c r="GC35" s="227">
        <f t="shared" si="75"/>
        <v>0</v>
      </c>
      <c r="GD35" s="227">
        <f t="shared" si="75"/>
        <v>0</v>
      </c>
      <c r="GE35" s="227">
        <f t="shared" si="75"/>
        <v>0</v>
      </c>
      <c r="GF35" s="227">
        <f t="shared" si="75"/>
        <v>0</v>
      </c>
      <c r="GG35" s="227">
        <f t="shared" si="75"/>
        <v>0</v>
      </c>
      <c r="GH35" s="227">
        <f t="shared" si="75"/>
        <v>0</v>
      </c>
      <c r="GI35" s="227">
        <f t="shared" si="75"/>
        <v>0</v>
      </c>
      <c r="GJ35" s="227">
        <f t="shared" si="75"/>
        <v>0</v>
      </c>
      <c r="GK35" s="227">
        <f t="shared" si="75"/>
        <v>0</v>
      </c>
      <c r="GL35" s="227">
        <f t="shared" si="75"/>
        <v>0</v>
      </c>
      <c r="GM35" s="227">
        <f t="shared" si="75"/>
        <v>0</v>
      </c>
      <c r="GN35" s="227">
        <f t="shared" si="75"/>
        <v>0</v>
      </c>
      <c r="GO35" s="227">
        <f t="shared" si="75"/>
        <v>0</v>
      </c>
      <c r="GP35" s="227">
        <f t="shared" si="75"/>
        <v>0</v>
      </c>
      <c r="GQ35" s="227">
        <f t="shared" si="75"/>
        <v>0</v>
      </c>
      <c r="GR35" s="227">
        <f t="shared" si="75"/>
        <v>0</v>
      </c>
      <c r="GS35" s="227">
        <f t="shared" si="75"/>
        <v>0</v>
      </c>
      <c r="GT35" s="227">
        <f t="shared" si="75"/>
        <v>0</v>
      </c>
      <c r="GU35" s="227">
        <f t="shared" si="75"/>
        <v>0</v>
      </c>
      <c r="GV35" s="227">
        <f t="shared" si="75"/>
        <v>0</v>
      </c>
      <c r="GW35" s="227">
        <f t="shared" si="75"/>
        <v>0</v>
      </c>
      <c r="GX35" s="227">
        <f t="shared" si="75"/>
        <v>0</v>
      </c>
      <c r="GY35" s="227">
        <f t="shared" si="75"/>
        <v>0</v>
      </c>
      <c r="GZ35" s="227">
        <f t="shared" si="75"/>
        <v>0</v>
      </c>
      <c r="HA35" s="227">
        <f t="shared" si="75"/>
        <v>0</v>
      </c>
      <c r="HB35" s="227">
        <f t="shared" si="75"/>
        <v>0</v>
      </c>
      <c r="HC35" s="227">
        <f t="shared" si="75"/>
        <v>0</v>
      </c>
      <c r="HD35" s="227">
        <f t="shared" si="75"/>
        <v>0</v>
      </c>
      <c r="HE35" s="227">
        <f t="shared" si="75"/>
        <v>0</v>
      </c>
      <c r="HF35" s="227">
        <f t="shared" si="75"/>
        <v>0</v>
      </c>
      <c r="HG35" s="227">
        <f t="shared" si="75"/>
        <v>0</v>
      </c>
      <c r="HH35" s="227">
        <f t="shared" si="75"/>
        <v>0</v>
      </c>
      <c r="HI35" s="227">
        <f t="shared" si="75"/>
        <v>0</v>
      </c>
      <c r="HJ35" s="227">
        <f t="shared" si="75"/>
        <v>0</v>
      </c>
      <c r="HK35" s="227">
        <f t="shared" si="75"/>
        <v>0</v>
      </c>
      <c r="HL35" s="227">
        <f t="shared" si="75"/>
        <v>0</v>
      </c>
      <c r="HM35" s="227">
        <f t="shared" si="75"/>
        <v>0</v>
      </c>
      <c r="HN35" s="227">
        <f t="shared" si="75"/>
        <v>0</v>
      </c>
      <c r="HO35" s="156">
        <f t="shared" si="5"/>
        <v>0.51597212551448735</v>
      </c>
      <c r="HP35" s="156">
        <f t="shared" si="6"/>
        <v>0</v>
      </c>
      <c r="HQ35" s="156">
        <f t="shared" si="7"/>
        <v>0.50694519277015693</v>
      </c>
      <c r="HR35" s="156">
        <f t="shared" si="8"/>
        <v>0</v>
      </c>
      <c r="HS35" s="156">
        <f t="shared" si="9"/>
        <v>0</v>
      </c>
    </row>
    <row r="36" spans="1:227" s="228" customFormat="1" ht="24" customHeight="1">
      <c r="A36" s="225"/>
      <c r="B36" s="226" t="s">
        <v>99</v>
      </c>
      <c r="C36" s="227">
        <f>D36+BK36+DB36</f>
        <v>0</v>
      </c>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6" t="s">
        <v>99</v>
      </c>
      <c r="DI36" s="227">
        <f>DJ36+FQ36+HH36+HN36</f>
        <v>0</v>
      </c>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156">
        <f t="shared" si="5"/>
        <v>0</v>
      </c>
      <c r="HP36" s="156">
        <f t="shared" si="6"/>
        <v>0</v>
      </c>
      <c r="HQ36" s="156">
        <f t="shared" si="7"/>
        <v>0</v>
      </c>
      <c r="HR36" s="156">
        <f t="shared" si="8"/>
        <v>0</v>
      </c>
      <c r="HS36" s="156">
        <f t="shared" si="9"/>
        <v>0</v>
      </c>
    </row>
    <row r="37" spans="1:227" s="228" customFormat="1" ht="24" customHeight="1">
      <c r="A37" s="225"/>
      <c r="B37" s="226" t="s">
        <v>100</v>
      </c>
      <c r="C37" s="227">
        <f>D37+BK37+DB37</f>
        <v>636556000000</v>
      </c>
      <c r="D37" s="227">
        <f>E37+J37</f>
        <v>636556000000</v>
      </c>
      <c r="E37" s="227"/>
      <c r="F37" s="227"/>
      <c r="G37" s="227"/>
      <c r="H37" s="227"/>
      <c r="I37" s="227"/>
      <c r="J37" s="227">
        <v>636556000000</v>
      </c>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f>SUM(BL37:BM37)</f>
        <v>0</v>
      </c>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6" t="s">
        <v>100</v>
      </c>
      <c r="DI37" s="227">
        <f>DJ37+FQ37+HH37+HN37</f>
        <v>328445152329</v>
      </c>
      <c r="DJ37" s="227">
        <f t="shared" ref="DJ37" si="76">DK37+DP37</f>
        <v>322699004129</v>
      </c>
      <c r="DK37" s="227"/>
      <c r="DL37" s="227"/>
      <c r="DM37" s="227"/>
      <c r="DN37" s="227"/>
      <c r="DO37" s="227"/>
      <c r="DP37" s="227">
        <f>317909787739+3582061545+1207154845</f>
        <v>322699004129</v>
      </c>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f>SUM(FR37:FS37)</f>
        <v>5746148200</v>
      </c>
      <c r="FR37" s="227"/>
      <c r="FS37" s="227">
        <f>464457000+5281691200</f>
        <v>5746148200</v>
      </c>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156">
        <f t="shared" si="5"/>
        <v>0.51597212551448735</v>
      </c>
      <c r="HP37" s="156">
        <f t="shared" si="6"/>
        <v>0</v>
      </c>
      <c r="HQ37" s="156">
        <f t="shared" si="7"/>
        <v>0.50694519277015693</v>
      </c>
      <c r="HR37" s="156">
        <f t="shared" si="8"/>
        <v>0</v>
      </c>
      <c r="HS37" s="156">
        <f t="shared" si="9"/>
        <v>0</v>
      </c>
    </row>
    <row r="38" spans="1:227" s="228" customFormat="1" ht="24" customHeight="1">
      <c r="A38" s="225">
        <v>9</v>
      </c>
      <c r="B38" s="226" t="s">
        <v>105</v>
      </c>
      <c r="C38" s="227">
        <f t="shared" ref="C38:AW38" si="77">C39+C40</f>
        <v>793000000</v>
      </c>
      <c r="D38" s="227">
        <f t="shared" si="77"/>
        <v>793000000</v>
      </c>
      <c r="E38" s="227">
        <f t="shared" si="77"/>
        <v>0</v>
      </c>
      <c r="F38" s="227">
        <f t="shared" si="77"/>
        <v>0</v>
      </c>
      <c r="G38" s="227">
        <f t="shared" si="77"/>
        <v>0</v>
      </c>
      <c r="H38" s="227">
        <f t="shared" si="77"/>
        <v>0</v>
      </c>
      <c r="I38" s="227">
        <f t="shared" si="77"/>
        <v>0</v>
      </c>
      <c r="J38" s="227">
        <f t="shared" si="77"/>
        <v>793000000</v>
      </c>
      <c r="K38" s="227">
        <f t="shared" si="77"/>
        <v>0</v>
      </c>
      <c r="L38" s="227">
        <f t="shared" si="77"/>
        <v>0</v>
      </c>
      <c r="M38" s="227">
        <f t="shared" si="77"/>
        <v>0</v>
      </c>
      <c r="N38" s="227">
        <f t="shared" si="77"/>
        <v>0</v>
      </c>
      <c r="O38" s="227">
        <f t="shared" si="77"/>
        <v>0</v>
      </c>
      <c r="P38" s="227">
        <f t="shared" si="77"/>
        <v>0</v>
      </c>
      <c r="Q38" s="227">
        <f t="shared" si="77"/>
        <v>0</v>
      </c>
      <c r="R38" s="227">
        <f t="shared" si="77"/>
        <v>0</v>
      </c>
      <c r="S38" s="227">
        <f t="shared" si="77"/>
        <v>0</v>
      </c>
      <c r="T38" s="227">
        <f t="shared" si="77"/>
        <v>0</v>
      </c>
      <c r="U38" s="227">
        <f t="shared" si="77"/>
        <v>0</v>
      </c>
      <c r="V38" s="227">
        <f t="shared" si="77"/>
        <v>0</v>
      </c>
      <c r="W38" s="227">
        <f t="shared" si="77"/>
        <v>0</v>
      </c>
      <c r="X38" s="227">
        <f t="shared" si="77"/>
        <v>0</v>
      </c>
      <c r="Y38" s="227">
        <f t="shared" si="77"/>
        <v>0</v>
      </c>
      <c r="Z38" s="227">
        <f t="shared" si="77"/>
        <v>0</v>
      </c>
      <c r="AA38" s="227">
        <f t="shared" si="77"/>
        <v>0</v>
      </c>
      <c r="AB38" s="227">
        <f t="shared" si="77"/>
        <v>0</v>
      </c>
      <c r="AC38" s="227">
        <f t="shared" si="77"/>
        <v>0</v>
      </c>
      <c r="AD38" s="227">
        <f t="shared" si="77"/>
        <v>0</v>
      </c>
      <c r="AE38" s="227">
        <f t="shared" si="77"/>
        <v>0</v>
      </c>
      <c r="AF38" s="227">
        <f t="shared" si="77"/>
        <v>0</v>
      </c>
      <c r="AG38" s="227">
        <f t="shared" si="77"/>
        <v>0</v>
      </c>
      <c r="AH38" s="227">
        <f t="shared" si="77"/>
        <v>0</v>
      </c>
      <c r="AI38" s="227">
        <f t="shared" si="77"/>
        <v>0</v>
      </c>
      <c r="AJ38" s="227">
        <f t="shared" si="77"/>
        <v>0</v>
      </c>
      <c r="AK38" s="227">
        <f t="shared" si="77"/>
        <v>0</v>
      </c>
      <c r="AL38" s="227">
        <f t="shared" si="77"/>
        <v>0</v>
      </c>
      <c r="AM38" s="227">
        <f t="shared" si="77"/>
        <v>0</v>
      </c>
      <c r="AN38" s="227">
        <f t="shared" si="77"/>
        <v>0</v>
      </c>
      <c r="AO38" s="227">
        <f t="shared" si="77"/>
        <v>0</v>
      </c>
      <c r="AP38" s="227">
        <f t="shared" si="77"/>
        <v>0</v>
      </c>
      <c r="AQ38" s="227">
        <f t="shared" si="77"/>
        <v>0</v>
      </c>
      <c r="AR38" s="227">
        <f t="shared" si="77"/>
        <v>0</v>
      </c>
      <c r="AS38" s="227">
        <f t="shared" si="77"/>
        <v>0</v>
      </c>
      <c r="AT38" s="227">
        <f t="shared" si="77"/>
        <v>0</v>
      </c>
      <c r="AU38" s="227">
        <f t="shared" si="77"/>
        <v>0</v>
      </c>
      <c r="AV38" s="227">
        <f t="shared" si="77"/>
        <v>0</v>
      </c>
      <c r="AW38" s="227">
        <f t="shared" si="77"/>
        <v>0</v>
      </c>
      <c r="AX38" s="227">
        <f>AX39+AX40</f>
        <v>0</v>
      </c>
      <c r="AY38" s="227">
        <f>AY39+AY40</f>
        <v>0</v>
      </c>
      <c r="AZ38" s="227">
        <f>AZ39+AZ40</f>
        <v>0</v>
      </c>
      <c r="BA38" s="227">
        <f>BA39+BA40</f>
        <v>0</v>
      </c>
      <c r="BB38" s="227">
        <f t="shared" ref="BB38:DG38" si="78">BB39+BB40</f>
        <v>0</v>
      </c>
      <c r="BC38" s="227">
        <f t="shared" si="78"/>
        <v>0</v>
      </c>
      <c r="BD38" s="227">
        <f t="shared" si="78"/>
        <v>0</v>
      </c>
      <c r="BE38" s="227">
        <f t="shared" si="78"/>
        <v>0</v>
      </c>
      <c r="BF38" s="227">
        <f t="shared" si="78"/>
        <v>0</v>
      </c>
      <c r="BG38" s="227">
        <f t="shared" si="78"/>
        <v>0</v>
      </c>
      <c r="BH38" s="227">
        <f t="shared" si="78"/>
        <v>0</v>
      </c>
      <c r="BI38" s="227">
        <f t="shared" si="78"/>
        <v>0</v>
      </c>
      <c r="BJ38" s="227">
        <f t="shared" si="78"/>
        <v>0</v>
      </c>
      <c r="BK38" s="227">
        <f t="shared" si="78"/>
        <v>0</v>
      </c>
      <c r="BL38" s="227">
        <f t="shared" si="78"/>
        <v>0</v>
      </c>
      <c r="BM38" s="227">
        <f t="shared" si="78"/>
        <v>0</v>
      </c>
      <c r="BN38" s="227">
        <f t="shared" si="78"/>
        <v>0</v>
      </c>
      <c r="BO38" s="227">
        <f t="shared" si="78"/>
        <v>0</v>
      </c>
      <c r="BP38" s="227">
        <f t="shared" si="78"/>
        <v>0</v>
      </c>
      <c r="BQ38" s="227">
        <f t="shared" si="78"/>
        <v>0</v>
      </c>
      <c r="BR38" s="227">
        <f>BR39+BR40</f>
        <v>0</v>
      </c>
      <c r="BS38" s="227">
        <f>BS39+BS40</f>
        <v>0</v>
      </c>
      <c r="BT38" s="227">
        <f t="shared" ref="BT38" si="79">BT39+BT40</f>
        <v>0</v>
      </c>
      <c r="BU38" s="227">
        <f t="shared" si="78"/>
        <v>0</v>
      </c>
      <c r="BV38" s="227">
        <f t="shared" si="78"/>
        <v>0</v>
      </c>
      <c r="BW38" s="227">
        <f t="shared" si="78"/>
        <v>0</v>
      </c>
      <c r="BX38" s="227">
        <f t="shared" si="78"/>
        <v>0</v>
      </c>
      <c r="BY38" s="227">
        <f t="shared" si="78"/>
        <v>0</v>
      </c>
      <c r="BZ38" s="227">
        <f t="shared" si="78"/>
        <v>0</v>
      </c>
      <c r="CA38" s="227">
        <f t="shared" si="78"/>
        <v>0</v>
      </c>
      <c r="CB38" s="227">
        <f t="shared" si="78"/>
        <v>0</v>
      </c>
      <c r="CC38" s="227">
        <f t="shared" si="78"/>
        <v>0</v>
      </c>
      <c r="CD38" s="227">
        <f t="shared" si="78"/>
        <v>0</v>
      </c>
      <c r="CE38" s="227">
        <f t="shared" si="78"/>
        <v>0</v>
      </c>
      <c r="CF38" s="227">
        <f t="shared" si="78"/>
        <v>0</v>
      </c>
      <c r="CG38" s="227">
        <f t="shared" si="78"/>
        <v>0</v>
      </c>
      <c r="CH38" s="227">
        <f t="shared" si="78"/>
        <v>0</v>
      </c>
      <c r="CI38" s="227">
        <f t="shared" si="78"/>
        <v>0</v>
      </c>
      <c r="CJ38" s="227">
        <f t="shared" si="78"/>
        <v>0</v>
      </c>
      <c r="CK38" s="227">
        <f t="shared" si="78"/>
        <v>0</v>
      </c>
      <c r="CL38" s="227">
        <f t="shared" si="78"/>
        <v>0</v>
      </c>
      <c r="CM38" s="227">
        <f t="shared" si="78"/>
        <v>0</v>
      </c>
      <c r="CN38" s="227">
        <f t="shared" si="78"/>
        <v>0</v>
      </c>
      <c r="CO38" s="227">
        <f t="shared" si="78"/>
        <v>0</v>
      </c>
      <c r="CP38" s="227">
        <f t="shared" si="78"/>
        <v>0</v>
      </c>
      <c r="CQ38" s="227">
        <f t="shared" si="78"/>
        <v>0</v>
      </c>
      <c r="CR38" s="227">
        <f t="shared" si="78"/>
        <v>0</v>
      </c>
      <c r="CS38" s="227">
        <f t="shared" si="78"/>
        <v>0</v>
      </c>
      <c r="CT38" s="227">
        <f t="shared" si="78"/>
        <v>0</v>
      </c>
      <c r="CU38" s="227">
        <f t="shared" si="78"/>
        <v>0</v>
      </c>
      <c r="CV38" s="227">
        <f t="shared" si="78"/>
        <v>0</v>
      </c>
      <c r="CW38" s="227">
        <f t="shared" si="78"/>
        <v>0</v>
      </c>
      <c r="CX38" s="227">
        <f t="shared" si="78"/>
        <v>0</v>
      </c>
      <c r="CY38" s="227">
        <f t="shared" si="78"/>
        <v>0</v>
      </c>
      <c r="CZ38" s="227">
        <f t="shared" si="78"/>
        <v>0</v>
      </c>
      <c r="DA38" s="227">
        <f t="shared" si="78"/>
        <v>0</v>
      </c>
      <c r="DB38" s="227">
        <f t="shared" si="78"/>
        <v>0</v>
      </c>
      <c r="DC38" s="227">
        <f t="shared" si="78"/>
        <v>0</v>
      </c>
      <c r="DD38" s="227">
        <f t="shared" si="78"/>
        <v>0</v>
      </c>
      <c r="DE38" s="227">
        <f t="shared" si="78"/>
        <v>0</v>
      </c>
      <c r="DF38" s="227">
        <f t="shared" si="78"/>
        <v>0</v>
      </c>
      <c r="DG38" s="227">
        <f t="shared" si="78"/>
        <v>0</v>
      </c>
      <c r="DH38" s="226" t="s">
        <v>105</v>
      </c>
      <c r="DI38" s="227">
        <f t="shared" ref="DI38:FV38" si="80">DI39+DI40</f>
        <v>55677960</v>
      </c>
      <c r="DJ38" s="227">
        <f t="shared" si="80"/>
        <v>55677960</v>
      </c>
      <c r="DK38" s="227">
        <f t="shared" si="80"/>
        <v>0</v>
      </c>
      <c r="DL38" s="227">
        <f t="shared" si="80"/>
        <v>0</v>
      </c>
      <c r="DM38" s="227">
        <f t="shared" si="80"/>
        <v>0</v>
      </c>
      <c r="DN38" s="227">
        <f t="shared" si="80"/>
        <v>0</v>
      </c>
      <c r="DO38" s="227">
        <f t="shared" si="80"/>
        <v>0</v>
      </c>
      <c r="DP38" s="227">
        <f t="shared" si="80"/>
        <v>55677960</v>
      </c>
      <c r="DQ38" s="227">
        <f t="shared" si="80"/>
        <v>0</v>
      </c>
      <c r="DR38" s="227">
        <f t="shared" si="80"/>
        <v>0</v>
      </c>
      <c r="DS38" s="227">
        <f t="shared" si="80"/>
        <v>0</v>
      </c>
      <c r="DT38" s="227">
        <f t="shared" si="80"/>
        <v>0</v>
      </c>
      <c r="DU38" s="227">
        <f t="shared" si="80"/>
        <v>0</v>
      </c>
      <c r="DV38" s="227">
        <f t="shared" si="80"/>
        <v>0</v>
      </c>
      <c r="DW38" s="227">
        <f t="shared" si="80"/>
        <v>0</v>
      </c>
      <c r="DX38" s="227">
        <f t="shared" si="80"/>
        <v>0</v>
      </c>
      <c r="DY38" s="227">
        <f t="shared" si="80"/>
        <v>0</v>
      </c>
      <c r="DZ38" s="227">
        <f t="shared" si="80"/>
        <v>0</v>
      </c>
      <c r="EA38" s="227">
        <f t="shared" si="80"/>
        <v>0</v>
      </c>
      <c r="EB38" s="227">
        <f t="shared" si="80"/>
        <v>0</v>
      </c>
      <c r="EC38" s="227">
        <f t="shared" si="80"/>
        <v>0</v>
      </c>
      <c r="ED38" s="227">
        <f t="shared" si="80"/>
        <v>0</v>
      </c>
      <c r="EE38" s="227">
        <f t="shared" si="80"/>
        <v>0</v>
      </c>
      <c r="EF38" s="227">
        <f t="shared" si="80"/>
        <v>0</v>
      </c>
      <c r="EG38" s="227">
        <f t="shared" si="80"/>
        <v>0</v>
      </c>
      <c r="EH38" s="227">
        <f t="shared" si="80"/>
        <v>0</v>
      </c>
      <c r="EI38" s="227">
        <f t="shared" si="80"/>
        <v>0</v>
      </c>
      <c r="EJ38" s="227">
        <f t="shared" si="80"/>
        <v>0</v>
      </c>
      <c r="EK38" s="227">
        <f t="shared" si="80"/>
        <v>0</v>
      </c>
      <c r="EL38" s="227">
        <f t="shared" si="80"/>
        <v>0</v>
      </c>
      <c r="EM38" s="227">
        <f t="shared" si="80"/>
        <v>0</v>
      </c>
      <c r="EN38" s="227">
        <f t="shared" si="80"/>
        <v>0</v>
      </c>
      <c r="EO38" s="227">
        <f t="shared" si="80"/>
        <v>0</v>
      </c>
      <c r="EP38" s="227">
        <f t="shared" si="80"/>
        <v>0</v>
      </c>
      <c r="EQ38" s="227">
        <f t="shared" si="80"/>
        <v>0</v>
      </c>
      <c r="ER38" s="227">
        <f t="shared" si="80"/>
        <v>0</v>
      </c>
      <c r="ES38" s="227">
        <f t="shared" si="80"/>
        <v>0</v>
      </c>
      <c r="ET38" s="227">
        <f t="shared" si="80"/>
        <v>0</v>
      </c>
      <c r="EU38" s="227">
        <f t="shared" si="80"/>
        <v>0</v>
      </c>
      <c r="EV38" s="227">
        <f t="shared" si="80"/>
        <v>0</v>
      </c>
      <c r="EW38" s="227">
        <f t="shared" si="80"/>
        <v>0</v>
      </c>
      <c r="EX38" s="227">
        <f t="shared" si="80"/>
        <v>0</v>
      </c>
      <c r="EY38" s="227">
        <f t="shared" si="80"/>
        <v>0</v>
      </c>
      <c r="EZ38" s="227">
        <f t="shared" si="80"/>
        <v>0</v>
      </c>
      <c r="FA38" s="227">
        <f t="shared" si="80"/>
        <v>0</v>
      </c>
      <c r="FB38" s="227">
        <f t="shared" si="80"/>
        <v>0</v>
      </c>
      <c r="FC38" s="227">
        <f t="shared" si="80"/>
        <v>0</v>
      </c>
      <c r="FD38" s="227">
        <f t="shared" si="80"/>
        <v>0</v>
      </c>
      <c r="FE38" s="227">
        <f>FE39+FE40</f>
        <v>0</v>
      </c>
      <c r="FF38" s="227">
        <f t="shared" ref="FF38" si="81">FF39+FF40</f>
        <v>0</v>
      </c>
      <c r="FG38" s="227">
        <f t="shared" si="80"/>
        <v>0</v>
      </c>
      <c r="FH38" s="227">
        <f t="shared" si="80"/>
        <v>0</v>
      </c>
      <c r="FI38" s="227">
        <f t="shared" si="80"/>
        <v>0</v>
      </c>
      <c r="FJ38" s="227">
        <f t="shared" si="80"/>
        <v>0</v>
      </c>
      <c r="FK38" s="227">
        <f t="shared" si="80"/>
        <v>55677960</v>
      </c>
      <c r="FL38" s="227">
        <f t="shared" si="80"/>
        <v>0</v>
      </c>
      <c r="FM38" s="227">
        <f t="shared" si="80"/>
        <v>0</v>
      </c>
      <c r="FN38" s="227">
        <f t="shared" si="80"/>
        <v>0</v>
      </c>
      <c r="FO38" s="227">
        <f t="shared" si="80"/>
        <v>0</v>
      </c>
      <c r="FP38" s="227">
        <f t="shared" si="80"/>
        <v>0</v>
      </c>
      <c r="FQ38" s="227">
        <f t="shared" si="80"/>
        <v>0</v>
      </c>
      <c r="FR38" s="227">
        <f t="shared" si="80"/>
        <v>0</v>
      </c>
      <c r="FS38" s="227">
        <f t="shared" si="80"/>
        <v>0</v>
      </c>
      <c r="FT38" s="227">
        <f t="shared" si="80"/>
        <v>0</v>
      </c>
      <c r="FU38" s="227">
        <f t="shared" si="80"/>
        <v>0</v>
      </c>
      <c r="FV38" s="227">
        <f t="shared" si="80"/>
        <v>0</v>
      </c>
      <c r="FW38" s="227">
        <f t="shared" ref="FW38:HN38" si="82">FW39+FW40</f>
        <v>0</v>
      </c>
      <c r="FX38" s="227">
        <f t="shared" si="82"/>
        <v>0</v>
      </c>
      <c r="FY38" s="227">
        <f t="shared" si="82"/>
        <v>0</v>
      </c>
      <c r="FZ38" s="227">
        <f t="shared" si="82"/>
        <v>0</v>
      </c>
      <c r="GA38" s="227">
        <f t="shared" si="82"/>
        <v>0</v>
      </c>
      <c r="GB38" s="227">
        <f t="shared" si="82"/>
        <v>0</v>
      </c>
      <c r="GC38" s="227">
        <f t="shared" si="82"/>
        <v>0</v>
      </c>
      <c r="GD38" s="227">
        <f t="shared" si="82"/>
        <v>0</v>
      </c>
      <c r="GE38" s="227">
        <f t="shared" si="82"/>
        <v>0</v>
      </c>
      <c r="GF38" s="227">
        <f t="shared" si="82"/>
        <v>0</v>
      </c>
      <c r="GG38" s="227">
        <f t="shared" si="82"/>
        <v>0</v>
      </c>
      <c r="GH38" s="227">
        <f t="shared" si="82"/>
        <v>0</v>
      </c>
      <c r="GI38" s="227">
        <f t="shared" si="82"/>
        <v>0</v>
      </c>
      <c r="GJ38" s="227">
        <f t="shared" si="82"/>
        <v>0</v>
      </c>
      <c r="GK38" s="227">
        <f t="shared" si="82"/>
        <v>0</v>
      </c>
      <c r="GL38" s="227">
        <f t="shared" si="82"/>
        <v>0</v>
      </c>
      <c r="GM38" s="227">
        <f t="shared" si="82"/>
        <v>0</v>
      </c>
      <c r="GN38" s="227">
        <f t="shared" si="82"/>
        <v>0</v>
      </c>
      <c r="GO38" s="227">
        <f t="shared" si="82"/>
        <v>0</v>
      </c>
      <c r="GP38" s="227">
        <f t="shared" si="82"/>
        <v>0</v>
      </c>
      <c r="GQ38" s="227">
        <f t="shared" si="82"/>
        <v>0</v>
      </c>
      <c r="GR38" s="227">
        <f t="shared" si="82"/>
        <v>0</v>
      </c>
      <c r="GS38" s="227">
        <f t="shared" si="82"/>
        <v>0</v>
      </c>
      <c r="GT38" s="227">
        <f t="shared" si="82"/>
        <v>0</v>
      </c>
      <c r="GU38" s="227">
        <f t="shared" si="82"/>
        <v>0</v>
      </c>
      <c r="GV38" s="227">
        <f t="shared" si="82"/>
        <v>0</v>
      </c>
      <c r="GW38" s="227">
        <f t="shared" si="82"/>
        <v>0</v>
      </c>
      <c r="GX38" s="227">
        <f t="shared" si="82"/>
        <v>0</v>
      </c>
      <c r="GY38" s="227">
        <f t="shared" si="82"/>
        <v>0</v>
      </c>
      <c r="GZ38" s="227">
        <f t="shared" si="82"/>
        <v>0</v>
      </c>
      <c r="HA38" s="227">
        <f t="shared" si="82"/>
        <v>0</v>
      </c>
      <c r="HB38" s="227">
        <f t="shared" si="82"/>
        <v>0</v>
      </c>
      <c r="HC38" s="227">
        <f t="shared" si="82"/>
        <v>0</v>
      </c>
      <c r="HD38" s="227">
        <f t="shared" si="82"/>
        <v>0</v>
      </c>
      <c r="HE38" s="227">
        <f t="shared" si="82"/>
        <v>0</v>
      </c>
      <c r="HF38" s="227">
        <f t="shared" si="82"/>
        <v>0</v>
      </c>
      <c r="HG38" s="227">
        <f t="shared" si="82"/>
        <v>0</v>
      </c>
      <c r="HH38" s="227">
        <f t="shared" si="82"/>
        <v>0</v>
      </c>
      <c r="HI38" s="227">
        <f t="shared" si="82"/>
        <v>0</v>
      </c>
      <c r="HJ38" s="227">
        <f t="shared" si="82"/>
        <v>0</v>
      </c>
      <c r="HK38" s="227">
        <f t="shared" si="82"/>
        <v>0</v>
      </c>
      <c r="HL38" s="227">
        <f t="shared" si="82"/>
        <v>0</v>
      </c>
      <c r="HM38" s="227">
        <f t="shared" si="82"/>
        <v>0</v>
      </c>
      <c r="HN38" s="227">
        <f t="shared" si="82"/>
        <v>0</v>
      </c>
      <c r="HO38" s="156">
        <f t="shared" si="5"/>
        <v>7.021180327868852E-2</v>
      </c>
      <c r="HP38" s="156">
        <f t="shared" si="6"/>
        <v>0</v>
      </c>
      <c r="HQ38" s="156">
        <f t="shared" si="7"/>
        <v>7.021180327868852E-2</v>
      </c>
      <c r="HR38" s="156">
        <f t="shared" si="8"/>
        <v>0</v>
      </c>
      <c r="HS38" s="156">
        <f t="shared" si="9"/>
        <v>0</v>
      </c>
    </row>
    <row r="39" spans="1:227" s="228" customFormat="1" ht="24" customHeight="1">
      <c r="A39" s="225"/>
      <c r="B39" s="226" t="s">
        <v>99</v>
      </c>
      <c r="C39" s="227">
        <f>D39+BK39+DB39</f>
        <v>0</v>
      </c>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c r="CI39" s="227"/>
      <c r="CJ39" s="227"/>
      <c r="CK39" s="227"/>
      <c r="CL39" s="227"/>
      <c r="CM39" s="227"/>
      <c r="CN39" s="227"/>
      <c r="CO39" s="227"/>
      <c r="CP39" s="227"/>
      <c r="CQ39" s="227"/>
      <c r="CR39" s="227"/>
      <c r="CS39" s="227"/>
      <c r="CT39" s="227"/>
      <c r="CU39" s="227"/>
      <c r="CV39" s="227"/>
      <c r="CW39" s="227"/>
      <c r="CX39" s="227"/>
      <c r="CY39" s="227"/>
      <c r="CZ39" s="227"/>
      <c r="DA39" s="227"/>
      <c r="DB39" s="227"/>
      <c r="DC39" s="227"/>
      <c r="DD39" s="227"/>
      <c r="DE39" s="227"/>
      <c r="DF39" s="227"/>
      <c r="DG39" s="227"/>
      <c r="DH39" s="226" t="s">
        <v>99</v>
      </c>
      <c r="DI39" s="227">
        <f>DJ39+FQ39+HH39+HN39</f>
        <v>0</v>
      </c>
      <c r="DJ39" s="227"/>
      <c r="DK39" s="227"/>
      <c r="DL39" s="227"/>
      <c r="DM39" s="227"/>
      <c r="DN39" s="227"/>
      <c r="DO39" s="227"/>
      <c r="DP39" s="227"/>
      <c r="DQ39" s="227"/>
      <c r="DR39" s="227"/>
      <c r="DS39" s="227"/>
      <c r="DT39" s="227"/>
      <c r="DU39" s="227"/>
      <c r="DV39" s="227"/>
      <c r="DW39" s="227"/>
      <c r="DX39" s="227"/>
      <c r="DY39" s="227"/>
      <c r="DZ39" s="227"/>
      <c r="EA39" s="227"/>
      <c r="EB39" s="227"/>
      <c r="EC39" s="227"/>
      <c r="ED39" s="227"/>
      <c r="EE39" s="227"/>
      <c r="EF39" s="227"/>
      <c r="EG39" s="227"/>
      <c r="EH39" s="227"/>
      <c r="EI39" s="227"/>
      <c r="EJ39" s="227"/>
      <c r="EK39" s="227"/>
      <c r="EL39" s="227"/>
      <c r="EM39" s="227"/>
      <c r="EN39" s="227"/>
      <c r="EO39" s="227"/>
      <c r="EP39" s="227"/>
      <c r="EQ39" s="227"/>
      <c r="ER39" s="227"/>
      <c r="ES39" s="227"/>
      <c r="ET39" s="227"/>
      <c r="EU39" s="227"/>
      <c r="EV39" s="227"/>
      <c r="EW39" s="227"/>
      <c r="EX39" s="227"/>
      <c r="EY39" s="227"/>
      <c r="EZ39" s="227"/>
      <c r="FA39" s="227"/>
      <c r="FB39" s="227"/>
      <c r="FC39" s="227"/>
      <c r="FD39" s="227"/>
      <c r="FE39" s="227"/>
      <c r="FF39" s="227"/>
      <c r="FG39" s="227"/>
      <c r="FH39" s="227"/>
      <c r="FI39" s="227"/>
      <c r="FJ39" s="227"/>
      <c r="FK39" s="227"/>
      <c r="FL39" s="227"/>
      <c r="FM39" s="227"/>
      <c r="FN39" s="227"/>
      <c r="FO39" s="227"/>
      <c r="FP39" s="227"/>
      <c r="FQ39" s="227"/>
      <c r="FR39" s="227"/>
      <c r="FS39" s="227"/>
      <c r="FT39" s="227"/>
      <c r="FU39" s="227"/>
      <c r="FV39" s="227"/>
      <c r="FW39" s="227"/>
      <c r="FX39" s="227"/>
      <c r="FY39" s="227"/>
      <c r="FZ39" s="227"/>
      <c r="GA39" s="227"/>
      <c r="GB39" s="227"/>
      <c r="GC39" s="227"/>
      <c r="GD39" s="227"/>
      <c r="GE39" s="227"/>
      <c r="GF39" s="227"/>
      <c r="GG39" s="227"/>
      <c r="GH39" s="227"/>
      <c r="GI39" s="227"/>
      <c r="GJ39" s="227"/>
      <c r="GK39" s="227"/>
      <c r="GL39" s="227"/>
      <c r="GM39" s="227"/>
      <c r="GN39" s="227"/>
      <c r="GO39" s="227"/>
      <c r="GP39" s="227"/>
      <c r="GQ39" s="227"/>
      <c r="GR39" s="227"/>
      <c r="GS39" s="227"/>
      <c r="GT39" s="227"/>
      <c r="GU39" s="227"/>
      <c r="GV39" s="227"/>
      <c r="GW39" s="227"/>
      <c r="GX39" s="227"/>
      <c r="GY39" s="227"/>
      <c r="GZ39" s="227"/>
      <c r="HA39" s="227"/>
      <c r="HB39" s="227"/>
      <c r="HC39" s="227"/>
      <c r="HD39" s="227"/>
      <c r="HE39" s="227"/>
      <c r="HF39" s="227"/>
      <c r="HG39" s="227"/>
      <c r="HH39" s="227"/>
      <c r="HI39" s="227"/>
      <c r="HJ39" s="227"/>
      <c r="HK39" s="227"/>
      <c r="HL39" s="230"/>
      <c r="HM39" s="227"/>
      <c r="HN39" s="227"/>
      <c r="HO39" s="156">
        <f t="shared" si="5"/>
        <v>0</v>
      </c>
      <c r="HP39" s="156">
        <f t="shared" si="6"/>
        <v>0</v>
      </c>
      <c r="HQ39" s="156">
        <f t="shared" si="7"/>
        <v>0</v>
      </c>
      <c r="HR39" s="156">
        <f t="shared" si="8"/>
        <v>0</v>
      </c>
      <c r="HS39" s="156">
        <f t="shared" si="9"/>
        <v>0</v>
      </c>
    </row>
    <row r="40" spans="1:227" s="228" customFormat="1" ht="24" customHeight="1">
      <c r="A40" s="225"/>
      <c r="B40" s="226" t="s">
        <v>100</v>
      </c>
      <c r="C40" s="227">
        <f>D40+BK40+DB40</f>
        <v>793000000</v>
      </c>
      <c r="D40" s="227">
        <f>E40+J40</f>
        <v>793000000</v>
      </c>
      <c r="E40" s="227"/>
      <c r="F40" s="227"/>
      <c r="G40" s="227"/>
      <c r="H40" s="227"/>
      <c r="I40" s="227"/>
      <c r="J40" s="227">
        <v>793000000</v>
      </c>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6" t="s">
        <v>100</v>
      </c>
      <c r="DI40" s="227">
        <f>DJ40+FQ40+HH40+HN40</f>
        <v>55677960</v>
      </c>
      <c r="DJ40" s="227">
        <f>DK40+DP40</f>
        <v>55677960</v>
      </c>
      <c r="DK40" s="227"/>
      <c r="DL40" s="227"/>
      <c r="DM40" s="227"/>
      <c r="DN40" s="227"/>
      <c r="DO40" s="227"/>
      <c r="DP40" s="227">
        <v>55677960</v>
      </c>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v>55677960</v>
      </c>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30"/>
      <c r="HM40" s="227"/>
      <c r="HN40" s="227"/>
      <c r="HO40" s="156">
        <f t="shared" si="5"/>
        <v>7.021180327868852E-2</v>
      </c>
      <c r="HP40" s="156">
        <f t="shared" si="6"/>
        <v>0</v>
      </c>
      <c r="HQ40" s="156">
        <f t="shared" si="7"/>
        <v>7.021180327868852E-2</v>
      </c>
      <c r="HR40" s="156">
        <f t="shared" si="8"/>
        <v>0</v>
      </c>
      <c r="HS40" s="156">
        <f t="shared" si="9"/>
        <v>0</v>
      </c>
    </row>
    <row r="41" spans="1:227" s="228" customFormat="1" ht="24" customHeight="1">
      <c r="A41" s="225">
        <v>10</v>
      </c>
      <c r="B41" s="226" t="s">
        <v>170</v>
      </c>
      <c r="C41" s="227">
        <f t="shared" ref="C41:Z41" si="83">C42+C43</f>
        <v>73699000000</v>
      </c>
      <c r="D41" s="227">
        <f t="shared" si="83"/>
        <v>73699000000</v>
      </c>
      <c r="E41" s="227">
        <f t="shared" si="83"/>
        <v>0</v>
      </c>
      <c r="F41" s="227">
        <f t="shared" si="83"/>
        <v>0</v>
      </c>
      <c r="G41" s="227">
        <f t="shared" si="83"/>
        <v>0</v>
      </c>
      <c r="H41" s="227">
        <f t="shared" si="83"/>
        <v>0</v>
      </c>
      <c r="I41" s="227">
        <f t="shared" si="83"/>
        <v>0</v>
      </c>
      <c r="J41" s="227">
        <f t="shared" si="83"/>
        <v>73699000000</v>
      </c>
      <c r="K41" s="227">
        <f t="shared" si="83"/>
        <v>0</v>
      </c>
      <c r="L41" s="227">
        <f t="shared" si="83"/>
        <v>0</v>
      </c>
      <c r="M41" s="227">
        <f t="shared" si="83"/>
        <v>0</v>
      </c>
      <c r="N41" s="227">
        <f t="shared" si="83"/>
        <v>0</v>
      </c>
      <c r="O41" s="227">
        <f t="shared" si="83"/>
        <v>0</v>
      </c>
      <c r="P41" s="227">
        <f t="shared" si="83"/>
        <v>0</v>
      </c>
      <c r="Q41" s="227">
        <f t="shared" si="83"/>
        <v>0</v>
      </c>
      <c r="R41" s="227">
        <f t="shared" si="83"/>
        <v>0</v>
      </c>
      <c r="S41" s="227">
        <f t="shared" si="83"/>
        <v>0</v>
      </c>
      <c r="T41" s="227">
        <f t="shared" si="83"/>
        <v>0</v>
      </c>
      <c r="U41" s="227">
        <f t="shared" si="83"/>
        <v>0</v>
      </c>
      <c r="V41" s="227">
        <f t="shared" si="83"/>
        <v>0</v>
      </c>
      <c r="W41" s="227">
        <f t="shared" si="83"/>
        <v>0</v>
      </c>
      <c r="X41" s="227">
        <f t="shared" si="83"/>
        <v>0</v>
      </c>
      <c r="Y41" s="227">
        <f t="shared" si="83"/>
        <v>0</v>
      </c>
      <c r="Z41" s="227">
        <f t="shared" si="83"/>
        <v>0</v>
      </c>
      <c r="AA41" s="227">
        <f>AA42+AA43</f>
        <v>0</v>
      </c>
      <c r="AB41" s="227">
        <f>AB42+AB43</f>
        <v>0</v>
      </c>
      <c r="AC41" s="227">
        <f>AC42+AC43</f>
        <v>0</v>
      </c>
      <c r="AD41" s="227">
        <f>AD42+AD43</f>
        <v>0</v>
      </c>
      <c r="AE41" s="227">
        <f t="shared" ref="AE41:AW41" si="84">AE42+AE43</f>
        <v>0</v>
      </c>
      <c r="AF41" s="227">
        <f t="shared" si="84"/>
        <v>0</v>
      </c>
      <c r="AG41" s="227">
        <f t="shared" si="84"/>
        <v>0</v>
      </c>
      <c r="AH41" s="227">
        <f t="shared" si="84"/>
        <v>0</v>
      </c>
      <c r="AI41" s="227">
        <f t="shared" si="84"/>
        <v>0</v>
      </c>
      <c r="AJ41" s="227">
        <f t="shared" si="84"/>
        <v>0</v>
      </c>
      <c r="AK41" s="227">
        <f t="shared" si="84"/>
        <v>0</v>
      </c>
      <c r="AL41" s="227">
        <f t="shared" si="84"/>
        <v>0</v>
      </c>
      <c r="AM41" s="227">
        <f t="shared" si="84"/>
        <v>0</v>
      </c>
      <c r="AN41" s="227">
        <f t="shared" si="84"/>
        <v>0</v>
      </c>
      <c r="AO41" s="227">
        <f t="shared" si="84"/>
        <v>0</v>
      </c>
      <c r="AP41" s="227">
        <f t="shared" si="84"/>
        <v>0</v>
      </c>
      <c r="AQ41" s="227">
        <f t="shared" si="84"/>
        <v>0</v>
      </c>
      <c r="AR41" s="227">
        <f t="shared" si="84"/>
        <v>0</v>
      </c>
      <c r="AS41" s="227">
        <f t="shared" si="84"/>
        <v>0</v>
      </c>
      <c r="AT41" s="227">
        <f t="shared" si="84"/>
        <v>0</v>
      </c>
      <c r="AU41" s="227">
        <f t="shared" si="84"/>
        <v>0</v>
      </c>
      <c r="AV41" s="227">
        <f t="shared" si="84"/>
        <v>0</v>
      </c>
      <c r="AW41" s="227">
        <f t="shared" si="84"/>
        <v>0</v>
      </c>
      <c r="AX41" s="227">
        <f>AX42+AX43</f>
        <v>0</v>
      </c>
      <c r="AY41" s="227">
        <f>AY42+AY43</f>
        <v>0</v>
      </c>
      <c r="AZ41" s="227">
        <f>AZ42+AZ43</f>
        <v>0</v>
      </c>
      <c r="BA41" s="227">
        <f>BA42+BA43</f>
        <v>0</v>
      </c>
      <c r="BB41" s="227">
        <f t="shared" ref="BB41:DG41" si="85">BB42+BB43</f>
        <v>0</v>
      </c>
      <c r="BC41" s="227">
        <f t="shared" si="85"/>
        <v>0</v>
      </c>
      <c r="BD41" s="227">
        <f t="shared" si="85"/>
        <v>0</v>
      </c>
      <c r="BE41" s="227">
        <f t="shared" si="85"/>
        <v>0</v>
      </c>
      <c r="BF41" s="227">
        <f t="shared" si="85"/>
        <v>0</v>
      </c>
      <c r="BG41" s="227">
        <f t="shared" si="85"/>
        <v>0</v>
      </c>
      <c r="BH41" s="227">
        <f t="shared" si="85"/>
        <v>0</v>
      </c>
      <c r="BI41" s="227">
        <f t="shared" si="85"/>
        <v>0</v>
      </c>
      <c r="BJ41" s="227">
        <f t="shared" si="85"/>
        <v>0</v>
      </c>
      <c r="BK41" s="227">
        <f t="shared" si="85"/>
        <v>0</v>
      </c>
      <c r="BL41" s="227">
        <f t="shared" si="85"/>
        <v>0</v>
      </c>
      <c r="BM41" s="227">
        <f t="shared" si="85"/>
        <v>0</v>
      </c>
      <c r="BN41" s="227">
        <f t="shared" si="85"/>
        <v>0</v>
      </c>
      <c r="BO41" s="227">
        <f t="shared" si="85"/>
        <v>0</v>
      </c>
      <c r="BP41" s="227">
        <f t="shared" si="85"/>
        <v>0</v>
      </c>
      <c r="BQ41" s="227">
        <f t="shared" si="85"/>
        <v>0</v>
      </c>
      <c r="BR41" s="227"/>
      <c r="BS41" s="227">
        <f t="shared" si="85"/>
        <v>0</v>
      </c>
      <c r="BT41" s="227"/>
      <c r="BU41" s="227"/>
      <c r="BV41" s="227">
        <f t="shared" si="85"/>
        <v>0</v>
      </c>
      <c r="BW41" s="227">
        <f t="shared" si="85"/>
        <v>0</v>
      </c>
      <c r="BX41" s="227">
        <f t="shared" si="85"/>
        <v>0</v>
      </c>
      <c r="BY41" s="227">
        <f t="shared" si="85"/>
        <v>0</v>
      </c>
      <c r="BZ41" s="227">
        <f t="shared" si="85"/>
        <v>0</v>
      </c>
      <c r="CA41" s="227">
        <f t="shared" si="85"/>
        <v>0</v>
      </c>
      <c r="CB41" s="227">
        <f t="shared" si="85"/>
        <v>0</v>
      </c>
      <c r="CC41" s="227">
        <f t="shared" si="85"/>
        <v>0</v>
      </c>
      <c r="CD41" s="227">
        <f t="shared" si="85"/>
        <v>0</v>
      </c>
      <c r="CE41" s="227">
        <f t="shared" si="85"/>
        <v>0</v>
      </c>
      <c r="CF41" s="227">
        <f t="shared" si="85"/>
        <v>0</v>
      </c>
      <c r="CG41" s="227">
        <f t="shared" si="85"/>
        <v>0</v>
      </c>
      <c r="CH41" s="227">
        <f t="shared" si="85"/>
        <v>0</v>
      </c>
      <c r="CI41" s="227">
        <f t="shared" si="85"/>
        <v>0</v>
      </c>
      <c r="CJ41" s="227">
        <f t="shared" si="85"/>
        <v>0</v>
      </c>
      <c r="CK41" s="227">
        <f t="shared" si="85"/>
        <v>0</v>
      </c>
      <c r="CL41" s="227">
        <f t="shared" si="85"/>
        <v>0</v>
      </c>
      <c r="CM41" s="227">
        <f t="shared" si="85"/>
        <v>0</v>
      </c>
      <c r="CN41" s="227">
        <f t="shared" si="85"/>
        <v>0</v>
      </c>
      <c r="CO41" s="227">
        <f t="shared" si="85"/>
        <v>0</v>
      </c>
      <c r="CP41" s="227">
        <f t="shared" si="85"/>
        <v>0</v>
      </c>
      <c r="CQ41" s="227">
        <f t="shared" si="85"/>
        <v>0</v>
      </c>
      <c r="CR41" s="227">
        <f t="shared" si="85"/>
        <v>0</v>
      </c>
      <c r="CS41" s="227">
        <f t="shared" si="85"/>
        <v>0</v>
      </c>
      <c r="CT41" s="227">
        <f t="shared" si="85"/>
        <v>0</v>
      </c>
      <c r="CU41" s="227">
        <f t="shared" si="85"/>
        <v>0</v>
      </c>
      <c r="CV41" s="227">
        <f t="shared" si="85"/>
        <v>0</v>
      </c>
      <c r="CW41" s="227">
        <f t="shared" si="85"/>
        <v>0</v>
      </c>
      <c r="CX41" s="227">
        <f t="shared" si="85"/>
        <v>0</v>
      </c>
      <c r="CY41" s="227">
        <f t="shared" si="85"/>
        <v>0</v>
      </c>
      <c r="CZ41" s="227">
        <f t="shared" si="85"/>
        <v>0</v>
      </c>
      <c r="DA41" s="227">
        <f t="shared" si="85"/>
        <v>0</v>
      </c>
      <c r="DB41" s="227">
        <f t="shared" si="85"/>
        <v>0</v>
      </c>
      <c r="DC41" s="227">
        <f t="shared" si="85"/>
        <v>0</v>
      </c>
      <c r="DD41" s="227">
        <f t="shared" si="85"/>
        <v>0</v>
      </c>
      <c r="DE41" s="227">
        <f t="shared" si="85"/>
        <v>0</v>
      </c>
      <c r="DF41" s="227">
        <f t="shared" si="85"/>
        <v>0</v>
      </c>
      <c r="DG41" s="227">
        <f t="shared" si="85"/>
        <v>0</v>
      </c>
      <c r="DH41" s="226" t="s">
        <v>107</v>
      </c>
      <c r="DI41" s="227">
        <f t="shared" ref="DI41:FY41" si="86">DI42+DI43</f>
        <v>11290374407</v>
      </c>
      <c r="DJ41" s="227">
        <f t="shared" si="86"/>
        <v>11290374407</v>
      </c>
      <c r="DK41" s="227">
        <f t="shared" si="86"/>
        <v>0</v>
      </c>
      <c r="DL41" s="227">
        <f t="shared" si="86"/>
        <v>0</v>
      </c>
      <c r="DM41" s="227">
        <f t="shared" si="86"/>
        <v>0</v>
      </c>
      <c r="DN41" s="227">
        <f t="shared" si="86"/>
        <v>0</v>
      </c>
      <c r="DO41" s="227">
        <f t="shared" si="86"/>
        <v>0</v>
      </c>
      <c r="DP41" s="227">
        <f t="shared" si="86"/>
        <v>11290374407</v>
      </c>
      <c r="DQ41" s="227">
        <f t="shared" si="86"/>
        <v>0</v>
      </c>
      <c r="DR41" s="227">
        <f t="shared" si="86"/>
        <v>0</v>
      </c>
      <c r="DS41" s="227">
        <f t="shared" si="86"/>
        <v>0</v>
      </c>
      <c r="DT41" s="227">
        <f t="shared" si="86"/>
        <v>0</v>
      </c>
      <c r="DU41" s="227">
        <f t="shared" si="86"/>
        <v>0</v>
      </c>
      <c r="DV41" s="227">
        <f t="shared" si="86"/>
        <v>0</v>
      </c>
      <c r="DW41" s="227">
        <f t="shared" si="86"/>
        <v>0</v>
      </c>
      <c r="DX41" s="227">
        <f t="shared" si="86"/>
        <v>0</v>
      </c>
      <c r="DY41" s="227">
        <f t="shared" si="86"/>
        <v>0</v>
      </c>
      <c r="DZ41" s="227">
        <f t="shared" si="86"/>
        <v>0</v>
      </c>
      <c r="EA41" s="227">
        <f t="shared" si="86"/>
        <v>0</v>
      </c>
      <c r="EB41" s="227">
        <f t="shared" si="86"/>
        <v>0</v>
      </c>
      <c r="EC41" s="227">
        <f t="shared" si="86"/>
        <v>0</v>
      </c>
      <c r="ED41" s="227">
        <f t="shared" si="86"/>
        <v>0</v>
      </c>
      <c r="EE41" s="227">
        <f t="shared" si="86"/>
        <v>0</v>
      </c>
      <c r="EF41" s="227">
        <f t="shared" si="86"/>
        <v>0</v>
      </c>
      <c r="EG41" s="227">
        <f>EG42+EG43</f>
        <v>0</v>
      </c>
      <c r="EH41" s="227">
        <f t="shared" si="86"/>
        <v>0</v>
      </c>
      <c r="EI41" s="227">
        <f t="shared" si="86"/>
        <v>0</v>
      </c>
      <c r="EJ41" s="227">
        <f t="shared" si="86"/>
        <v>0</v>
      </c>
      <c r="EK41" s="227">
        <f t="shared" si="86"/>
        <v>0</v>
      </c>
      <c r="EL41" s="227">
        <f t="shared" si="86"/>
        <v>0</v>
      </c>
      <c r="EM41" s="227">
        <f t="shared" si="86"/>
        <v>0</v>
      </c>
      <c r="EN41" s="227">
        <f t="shared" si="86"/>
        <v>0</v>
      </c>
      <c r="EO41" s="227">
        <f t="shared" si="86"/>
        <v>0</v>
      </c>
      <c r="EP41" s="227">
        <f t="shared" si="86"/>
        <v>0</v>
      </c>
      <c r="EQ41" s="227">
        <f t="shared" si="86"/>
        <v>0</v>
      </c>
      <c r="ER41" s="227">
        <f t="shared" si="86"/>
        <v>0</v>
      </c>
      <c r="ES41" s="227">
        <f t="shared" si="86"/>
        <v>0</v>
      </c>
      <c r="ET41" s="227">
        <f t="shared" si="86"/>
        <v>0</v>
      </c>
      <c r="EU41" s="227">
        <f t="shared" si="86"/>
        <v>0</v>
      </c>
      <c r="EV41" s="227">
        <f t="shared" si="86"/>
        <v>0</v>
      </c>
      <c r="EW41" s="227">
        <f t="shared" si="86"/>
        <v>0</v>
      </c>
      <c r="EX41" s="227">
        <f t="shared" si="86"/>
        <v>0</v>
      </c>
      <c r="EY41" s="227">
        <f t="shared" si="86"/>
        <v>0</v>
      </c>
      <c r="EZ41" s="227">
        <f t="shared" si="86"/>
        <v>0</v>
      </c>
      <c r="FA41" s="227">
        <f t="shared" si="86"/>
        <v>0</v>
      </c>
      <c r="FB41" s="227">
        <f t="shared" si="86"/>
        <v>0</v>
      </c>
      <c r="FC41" s="227">
        <f t="shared" si="86"/>
        <v>0</v>
      </c>
      <c r="FD41" s="227">
        <f>FD42+FD43</f>
        <v>0</v>
      </c>
      <c r="FE41" s="227">
        <f>FE42+FE43</f>
        <v>0</v>
      </c>
      <c r="FF41" s="227">
        <f>FF42+FF43</f>
        <v>0</v>
      </c>
      <c r="FG41" s="227">
        <f>FG42+FG43</f>
        <v>0</v>
      </c>
      <c r="FH41" s="227">
        <f t="shared" si="86"/>
        <v>0</v>
      </c>
      <c r="FI41" s="227">
        <f t="shared" si="86"/>
        <v>0</v>
      </c>
      <c r="FJ41" s="227">
        <f t="shared" si="86"/>
        <v>0</v>
      </c>
      <c r="FK41" s="227">
        <f t="shared" si="86"/>
        <v>0</v>
      </c>
      <c r="FL41" s="227">
        <f t="shared" si="86"/>
        <v>0</v>
      </c>
      <c r="FM41" s="227">
        <f t="shared" si="86"/>
        <v>0</v>
      </c>
      <c r="FN41" s="227">
        <f t="shared" si="86"/>
        <v>0</v>
      </c>
      <c r="FO41" s="227">
        <f t="shared" si="86"/>
        <v>0</v>
      </c>
      <c r="FP41" s="227">
        <f t="shared" si="86"/>
        <v>0</v>
      </c>
      <c r="FQ41" s="227">
        <f t="shared" si="86"/>
        <v>0</v>
      </c>
      <c r="FR41" s="227">
        <f t="shared" si="86"/>
        <v>0</v>
      </c>
      <c r="FS41" s="227">
        <f t="shared" si="86"/>
        <v>0</v>
      </c>
      <c r="FT41" s="227">
        <f t="shared" si="86"/>
        <v>0</v>
      </c>
      <c r="FU41" s="227">
        <f t="shared" si="86"/>
        <v>0</v>
      </c>
      <c r="FV41" s="227">
        <f t="shared" si="86"/>
        <v>0</v>
      </c>
      <c r="FW41" s="227">
        <f t="shared" si="86"/>
        <v>0</v>
      </c>
      <c r="FX41" s="227"/>
      <c r="FY41" s="227">
        <f t="shared" si="86"/>
        <v>0</v>
      </c>
      <c r="FZ41" s="227"/>
      <c r="GA41" s="227"/>
      <c r="GB41" s="227">
        <f t="shared" ref="GB41:HM41" si="87">GB42+GB43</f>
        <v>0</v>
      </c>
      <c r="GC41" s="227">
        <f t="shared" si="87"/>
        <v>0</v>
      </c>
      <c r="GD41" s="227">
        <f t="shared" si="87"/>
        <v>0</v>
      </c>
      <c r="GE41" s="227">
        <f t="shared" si="87"/>
        <v>0</v>
      </c>
      <c r="GF41" s="227">
        <f t="shared" si="87"/>
        <v>0</v>
      </c>
      <c r="GG41" s="227">
        <f t="shared" si="87"/>
        <v>0</v>
      </c>
      <c r="GH41" s="227">
        <f t="shared" si="87"/>
        <v>0</v>
      </c>
      <c r="GI41" s="227">
        <f t="shared" si="87"/>
        <v>0</v>
      </c>
      <c r="GJ41" s="227">
        <f t="shared" si="87"/>
        <v>0</v>
      </c>
      <c r="GK41" s="227">
        <f t="shared" si="87"/>
        <v>0</v>
      </c>
      <c r="GL41" s="227">
        <f t="shared" si="87"/>
        <v>0</v>
      </c>
      <c r="GM41" s="227">
        <f t="shared" si="87"/>
        <v>0</v>
      </c>
      <c r="GN41" s="227">
        <f t="shared" si="87"/>
        <v>0</v>
      </c>
      <c r="GO41" s="227">
        <f t="shared" si="87"/>
        <v>0</v>
      </c>
      <c r="GP41" s="227">
        <f t="shared" si="87"/>
        <v>0</v>
      </c>
      <c r="GQ41" s="227">
        <f t="shared" si="87"/>
        <v>0</v>
      </c>
      <c r="GR41" s="227">
        <f t="shared" si="87"/>
        <v>0</v>
      </c>
      <c r="GS41" s="227">
        <f t="shared" si="87"/>
        <v>0</v>
      </c>
      <c r="GT41" s="227">
        <f t="shared" si="87"/>
        <v>0</v>
      </c>
      <c r="GU41" s="227">
        <f t="shared" si="87"/>
        <v>0</v>
      </c>
      <c r="GV41" s="227">
        <f t="shared" si="87"/>
        <v>0</v>
      </c>
      <c r="GW41" s="227">
        <f t="shared" si="87"/>
        <v>0</v>
      </c>
      <c r="GX41" s="227">
        <f t="shared" si="87"/>
        <v>0</v>
      </c>
      <c r="GY41" s="227">
        <f t="shared" si="87"/>
        <v>0</v>
      </c>
      <c r="GZ41" s="227">
        <f t="shared" si="87"/>
        <v>0</v>
      </c>
      <c r="HA41" s="227">
        <f t="shared" si="87"/>
        <v>0</v>
      </c>
      <c r="HB41" s="227">
        <f t="shared" si="87"/>
        <v>0</v>
      </c>
      <c r="HC41" s="227">
        <f t="shared" si="87"/>
        <v>0</v>
      </c>
      <c r="HD41" s="227">
        <f t="shared" si="87"/>
        <v>0</v>
      </c>
      <c r="HE41" s="227">
        <f t="shared" si="87"/>
        <v>0</v>
      </c>
      <c r="HF41" s="227">
        <f t="shared" si="87"/>
        <v>0</v>
      </c>
      <c r="HG41" s="227">
        <f t="shared" si="87"/>
        <v>0</v>
      </c>
      <c r="HH41" s="227">
        <f t="shared" si="87"/>
        <v>0</v>
      </c>
      <c r="HI41" s="227">
        <f t="shared" si="87"/>
        <v>0</v>
      </c>
      <c r="HJ41" s="227">
        <f t="shared" si="87"/>
        <v>0</v>
      </c>
      <c r="HK41" s="227">
        <f t="shared" si="87"/>
        <v>0</v>
      </c>
      <c r="HL41" s="227">
        <f t="shared" si="87"/>
        <v>0</v>
      </c>
      <c r="HM41" s="227">
        <f t="shared" si="87"/>
        <v>0</v>
      </c>
      <c r="HN41" s="227">
        <f>HN42+HN43</f>
        <v>0</v>
      </c>
      <c r="HO41" s="156">
        <f t="shared" si="5"/>
        <v>0.15319576123149567</v>
      </c>
      <c r="HP41" s="156">
        <f t="shared" si="6"/>
        <v>0</v>
      </c>
      <c r="HQ41" s="156">
        <f t="shared" si="7"/>
        <v>0.15319576123149567</v>
      </c>
      <c r="HR41" s="156">
        <f t="shared" si="8"/>
        <v>0</v>
      </c>
      <c r="HS41" s="156">
        <f t="shared" si="9"/>
        <v>0</v>
      </c>
    </row>
    <row r="42" spans="1:227" s="228" customFormat="1" ht="24" customHeight="1">
      <c r="A42" s="225"/>
      <c r="B42" s="226" t="s">
        <v>99</v>
      </c>
      <c r="C42" s="227">
        <f>D42+BK42+DB42</f>
        <v>0</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7"/>
      <c r="BU42" s="227"/>
      <c r="BV42" s="227"/>
      <c r="BW42" s="227"/>
      <c r="BX42" s="227"/>
      <c r="BY42" s="227"/>
      <c r="BZ42" s="227"/>
      <c r="CA42" s="227"/>
      <c r="CB42" s="227"/>
      <c r="CC42" s="227"/>
      <c r="CD42" s="227"/>
      <c r="CE42" s="227"/>
      <c r="CF42" s="227"/>
      <c r="CG42" s="227"/>
      <c r="CH42" s="227"/>
      <c r="CI42" s="227"/>
      <c r="CJ42" s="227"/>
      <c r="CK42" s="227"/>
      <c r="CL42" s="227"/>
      <c r="CM42" s="227"/>
      <c r="CN42" s="227"/>
      <c r="CO42" s="227"/>
      <c r="CP42" s="227"/>
      <c r="CQ42" s="227"/>
      <c r="CR42" s="227"/>
      <c r="CS42" s="227"/>
      <c r="CT42" s="227"/>
      <c r="CU42" s="227"/>
      <c r="CV42" s="227"/>
      <c r="CW42" s="227"/>
      <c r="CX42" s="227"/>
      <c r="CY42" s="227"/>
      <c r="CZ42" s="227"/>
      <c r="DA42" s="227"/>
      <c r="DB42" s="227"/>
      <c r="DC42" s="227"/>
      <c r="DD42" s="227"/>
      <c r="DE42" s="227"/>
      <c r="DF42" s="227"/>
      <c r="DG42" s="227"/>
      <c r="DH42" s="226" t="s">
        <v>99</v>
      </c>
      <c r="DI42" s="227">
        <f>DJ42+FQ42+HH42+HN42</f>
        <v>0</v>
      </c>
      <c r="DJ42" s="227"/>
      <c r="DK42" s="227"/>
      <c r="DL42" s="227"/>
      <c r="DM42" s="227"/>
      <c r="DN42" s="227"/>
      <c r="DO42" s="227"/>
      <c r="DP42" s="227"/>
      <c r="DQ42" s="227"/>
      <c r="DR42" s="227"/>
      <c r="DS42" s="227"/>
      <c r="DT42" s="227"/>
      <c r="DU42" s="227"/>
      <c r="DV42" s="227"/>
      <c r="DW42" s="227"/>
      <c r="DX42" s="227"/>
      <c r="DY42" s="227"/>
      <c r="DZ42" s="227"/>
      <c r="EA42" s="227"/>
      <c r="EB42" s="227"/>
      <c r="EC42" s="227"/>
      <c r="ED42" s="227"/>
      <c r="EE42" s="227"/>
      <c r="EF42" s="227"/>
      <c r="EG42" s="227"/>
      <c r="EH42" s="227"/>
      <c r="EI42" s="227"/>
      <c r="EJ42" s="227"/>
      <c r="EK42" s="227"/>
      <c r="EL42" s="227"/>
      <c r="EM42" s="227"/>
      <c r="EN42" s="227"/>
      <c r="EO42" s="227"/>
      <c r="EP42" s="227"/>
      <c r="EQ42" s="227"/>
      <c r="ER42" s="227"/>
      <c r="ES42" s="227"/>
      <c r="ET42" s="227"/>
      <c r="EU42" s="227"/>
      <c r="EV42" s="227"/>
      <c r="EW42" s="227"/>
      <c r="EX42" s="227"/>
      <c r="EY42" s="227"/>
      <c r="EZ42" s="227"/>
      <c r="FA42" s="227"/>
      <c r="FB42" s="227"/>
      <c r="FC42" s="227"/>
      <c r="FD42" s="227"/>
      <c r="FE42" s="227"/>
      <c r="FF42" s="227"/>
      <c r="FG42" s="227"/>
      <c r="FH42" s="227"/>
      <c r="FI42" s="227"/>
      <c r="FJ42" s="227"/>
      <c r="FK42" s="227"/>
      <c r="FL42" s="227"/>
      <c r="FM42" s="227"/>
      <c r="FN42" s="227"/>
      <c r="FO42" s="227"/>
      <c r="FP42" s="227"/>
      <c r="FQ42" s="227"/>
      <c r="FR42" s="227"/>
      <c r="FS42" s="227"/>
      <c r="FT42" s="227"/>
      <c r="FU42" s="227"/>
      <c r="FV42" s="227"/>
      <c r="FW42" s="227"/>
      <c r="FX42" s="227"/>
      <c r="FY42" s="227"/>
      <c r="FZ42" s="227"/>
      <c r="GA42" s="227"/>
      <c r="GB42" s="227"/>
      <c r="GC42" s="227"/>
      <c r="GD42" s="227"/>
      <c r="GE42" s="227"/>
      <c r="GF42" s="227"/>
      <c r="GG42" s="227"/>
      <c r="GH42" s="227"/>
      <c r="GI42" s="227"/>
      <c r="GJ42" s="227"/>
      <c r="GK42" s="227"/>
      <c r="GL42" s="227"/>
      <c r="GM42" s="227"/>
      <c r="GN42" s="227"/>
      <c r="GO42" s="227"/>
      <c r="GP42" s="227"/>
      <c r="GQ42" s="227"/>
      <c r="GR42" s="227"/>
      <c r="GS42" s="227"/>
      <c r="GT42" s="227"/>
      <c r="GU42" s="227"/>
      <c r="GV42" s="227"/>
      <c r="GW42" s="227"/>
      <c r="GX42" s="227"/>
      <c r="GY42" s="227"/>
      <c r="GZ42" s="227"/>
      <c r="HA42" s="227"/>
      <c r="HB42" s="227"/>
      <c r="HC42" s="227"/>
      <c r="HD42" s="227"/>
      <c r="HE42" s="227"/>
      <c r="HF42" s="227"/>
      <c r="HG42" s="227"/>
      <c r="HH42" s="227"/>
      <c r="HI42" s="227"/>
      <c r="HJ42" s="227"/>
      <c r="HK42" s="227"/>
      <c r="HL42" s="227"/>
      <c r="HM42" s="227"/>
      <c r="HN42" s="227"/>
      <c r="HO42" s="156">
        <f t="shared" si="5"/>
        <v>0</v>
      </c>
      <c r="HP42" s="156">
        <f t="shared" si="6"/>
        <v>0</v>
      </c>
      <c r="HQ42" s="156">
        <f t="shared" si="7"/>
        <v>0</v>
      </c>
      <c r="HR42" s="156">
        <f t="shared" si="8"/>
        <v>0</v>
      </c>
      <c r="HS42" s="156">
        <f t="shared" si="9"/>
        <v>0</v>
      </c>
    </row>
    <row r="43" spans="1:227" s="228" customFormat="1" ht="24" customHeight="1">
      <c r="A43" s="225"/>
      <c r="B43" s="226" t="s">
        <v>100</v>
      </c>
      <c r="C43" s="227">
        <f>D43+BK43+DB43</f>
        <v>73699000000</v>
      </c>
      <c r="D43" s="227">
        <f>E43+J43</f>
        <v>73699000000</v>
      </c>
      <c r="E43" s="227"/>
      <c r="F43" s="227"/>
      <c r="G43" s="227"/>
      <c r="H43" s="227"/>
      <c r="I43" s="227"/>
      <c r="J43" s="227">
        <v>73699000000</v>
      </c>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c r="CB43" s="227"/>
      <c r="CC43" s="227"/>
      <c r="CD43" s="227"/>
      <c r="CE43" s="227"/>
      <c r="CF43" s="227"/>
      <c r="CG43" s="227"/>
      <c r="CH43" s="227"/>
      <c r="CI43" s="227"/>
      <c r="CJ43" s="227"/>
      <c r="CK43" s="227"/>
      <c r="CL43" s="227"/>
      <c r="CM43" s="227"/>
      <c r="CN43" s="227"/>
      <c r="CO43" s="227"/>
      <c r="CP43" s="227"/>
      <c r="CQ43" s="227"/>
      <c r="CR43" s="227"/>
      <c r="CS43" s="227"/>
      <c r="CT43" s="227"/>
      <c r="CU43" s="227"/>
      <c r="CV43" s="227"/>
      <c r="CW43" s="227"/>
      <c r="CX43" s="227"/>
      <c r="CY43" s="227"/>
      <c r="CZ43" s="227"/>
      <c r="DA43" s="227"/>
      <c r="DB43" s="227"/>
      <c r="DC43" s="227"/>
      <c r="DD43" s="227"/>
      <c r="DE43" s="227"/>
      <c r="DF43" s="227"/>
      <c r="DG43" s="227"/>
      <c r="DH43" s="226" t="s">
        <v>100</v>
      </c>
      <c r="DI43" s="227">
        <f>DJ43+FQ43+HH43+HN43</f>
        <v>11290374407</v>
      </c>
      <c r="DJ43" s="227">
        <f>DK43+DP43</f>
        <v>11290374407</v>
      </c>
      <c r="DK43" s="227"/>
      <c r="DL43" s="227"/>
      <c r="DM43" s="227"/>
      <c r="DN43" s="227"/>
      <c r="DO43" s="227"/>
      <c r="DP43" s="227">
        <v>11290374407</v>
      </c>
      <c r="DQ43" s="227"/>
      <c r="DR43" s="227"/>
      <c r="DS43" s="227"/>
      <c r="DT43" s="227"/>
      <c r="DU43" s="227"/>
      <c r="DV43" s="227"/>
      <c r="DW43" s="227"/>
      <c r="DX43" s="227"/>
      <c r="DY43" s="227"/>
      <c r="DZ43" s="227"/>
      <c r="EA43" s="227"/>
      <c r="EB43" s="227"/>
      <c r="EC43" s="227"/>
      <c r="ED43" s="227"/>
      <c r="EE43" s="227"/>
      <c r="EF43" s="227"/>
      <c r="EG43" s="227"/>
      <c r="EH43" s="227"/>
      <c r="EI43" s="227"/>
      <c r="EJ43" s="227"/>
      <c r="EK43" s="227"/>
      <c r="EL43" s="227"/>
      <c r="EM43" s="227"/>
      <c r="EN43" s="227"/>
      <c r="EO43" s="227"/>
      <c r="EP43" s="227"/>
      <c r="EQ43" s="227"/>
      <c r="ER43" s="227"/>
      <c r="ES43" s="227"/>
      <c r="ET43" s="227"/>
      <c r="EU43" s="227"/>
      <c r="EV43" s="227"/>
      <c r="EW43" s="227"/>
      <c r="EX43" s="227"/>
      <c r="EY43" s="227"/>
      <c r="EZ43" s="227"/>
      <c r="FA43" s="227"/>
      <c r="FB43" s="227"/>
      <c r="FC43" s="227"/>
      <c r="FD43" s="227"/>
      <c r="FE43" s="227"/>
      <c r="FF43" s="227"/>
      <c r="FG43" s="227"/>
      <c r="FH43" s="227"/>
      <c r="FI43" s="227"/>
      <c r="FJ43" s="227"/>
      <c r="FK43" s="227"/>
      <c r="FL43" s="227"/>
      <c r="FM43" s="227"/>
      <c r="FN43" s="227"/>
      <c r="FO43" s="227"/>
      <c r="FP43" s="227"/>
      <c r="FQ43" s="227"/>
      <c r="FR43" s="227"/>
      <c r="FS43" s="227"/>
      <c r="FT43" s="227"/>
      <c r="FU43" s="227"/>
      <c r="FV43" s="227"/>
      <c r="FW43" s="227"/>
      <c r="FX43" s="227"/>
      <c r="FY43" s="227"/>
      <c r="FZ43" s="227"/>
      <c r="GA43" s="227"/>
      <c r="GB43" s="227"/>
      <c r="GC43" s="227"/>
      <c r="GD43" s="227"/>
      <c r="GE43" s="227"/>
      <c r="GF43" s="227"/>
      <c r="GG43" s="227"/>
      <c r="GH43" s="227"/>
      <c r="GI43" s="227"/>
      <c r="GJ43" s="227"/>
      <c r="GK43" s="227"/>
      <c r="GL43" s="227"/>
      <c r="GM43" s="227"/>
      <c r="GN43" s="227"/>
      <c r="GO43" s="227"/>
      <c r="GP43" s="227"/>
      <c r="GQ43" s="227"/>
      <c r="GR43" s="227"/>
      <c r="GS43" s="227"/>
      <c r="GT43" s="227"/>
      <c r="GU43" s="227"/>
      <c r="GV43" s="227"/>
      <c r="GW43" s="227"/>
      <c r="GX43" s="227"/>
      <c r="GY43" s="227"/>
      <c r="GZ43" s="227"/>
      <c r="HA43" s="227"/>
      <c r="HB43" s="227"/>
      <c r="HC43" s="227"/>
      <c r="HD43" s="227"/>
      <c r="HE43" s="227"/>
      <c r="HF43" s="227"/>
      <c r="HG43" s="227"/>
      <c r="HH43" s="227"/>
      <c r="HI43" s="227"/>
      <c r="HJ43" s="227"/>
      <c r="HK43" s="227"/>
      <c r="HL43" s="227"/>
      <c r="HM43" s="227"/>
      <c r="HN43" s="227"/>
      <c r="HO43" s="156">
        <f t="shared" si="5"/>
        <v>0.15319576123149567</v>
      </c>
      <c r="HP43" s="156">
        <f t="shared" si="6"/>
        <v>0</v>
      </c>
      <c r="HQ43" s="156">
        <f t="shared" si="7"/>
        <v>0.15319576123149567</v>
      </c>
      <c r="HR43" s="156">
        <f t="shared" si="8"/>
        <v>0</v>
      </c>
      <c r="HS43" s="156">
        <f t="shared" si="9"/>
        <v>0</v>
      </c>
    </row>
    <row r="44" spans="1:227" s="228" customFormat="1" ht="24" customHeight="1">
      <c r="A44" s="225">
        <v>11</v>
      </c>
      <c r="B44" s="226" t="s">
        <v>111</v>
      </c>
      <c r="C44" s="227">
        <f t="shared" ref="C44:AW44" si="88">C45+C46</f>
        <v>1239000000</v>
      </c>
      <c r="D44" s="227">
        <f t="shared" si="88"/>
        <v>1239000000</v>
      </c>
      <c r="E44" s="227">
        <f t="shared" si="88"/>
        <v>0</v>
      </c>
      <c r="F44" s="227">
        <f t="shared" si="88"/>
        <v>0</v>
      </c>
      <c r="G44" s="227">
        <f t="shared" si="88"/>
        <v>0</v>
      </c>
      <c r="H44" s="227">
        <f t="shared" si="88"/>
        <v>0</v>
      </c>
      <c r="I44" s="227">
        <f t="shared" si="88"/>
        <v>0</v>
      </c>
      <c r="J44" s="227">
        <f t="shared" si="88"/>
        <v>1239000000</v>
      </c>
      <c r="K44" s="227">
        <f t="shared" si="88"/>
        <v>0</v>
      </c>
      <c r="L44" s="227">
        <f t="shared" si="88"/>
        <v>0</v>
      </c>
      <c r="M44" s="227">
        <f t="shared" si="88"/>
        <v>0</v>
      </c>
      <c r="N44" s="227">
        <f t="shared" si="88"/>
        <v>0</v>
      </c>
      <c r="O44" s="227">
        <f t="shared" si="88"/>
        <v>0</v>
      </c>
      <c r="P44" s="227">
        <f t="shared" si="88"/>
        <v>0</v>
      </c>
      <c r="Q44" s="227">
        <f t="shared" si="88"/>
        <v>0</v>
      </c>
      <c r="R44" s="227">
        <f t="shared" si="88"/>
        <v>0</v>
      </c>
      <c r="S44" s="227">
        <f t="shared" si="88"/>
        <v>0</v>
      </c>
      <c r="T44" s="227">
        <f t="shared" si="88"/>
        <v>0</v>
      </c>
      <c r="U44" s="227">
        <f t="shared" si="88"/>
        <v>0</v>
      </c>
      <c r="V44" s="227">
        <f t="shared" si="88"/>
        <v>0</v>
      </c>
      <c r="W44" s="227">
        <f t="shared" si="88"/>
        <v>0</v>
      </c>
      <c r="X44" s="227">
        <f t="shared" si="88"/>
        <v>0</v>
      </c>
      <c r="Y44" s="227">
        <f t="shared" si="88"/>
        <v>0</v>
      </c>
      <c r="Z44" s="227">
        <f t="shared" si="88"/>
        <v>0</v>
      </c>
      <c r="AA44" s="227">
        <f t="shared" si="88"/>
        <v>0</v>
      </c>
      <c r="AB44" s="227">
        <f t="shared" si="88"/>
        <v>0</v>
      </c>
      <c r="AC44" s="227">
        <f t="shared" si="88"/>
        <v>0</v>
      </c>
      <c r="AD44" s="227">
        <f t="shared" si="88"/>
        <v>0</v>
      </c>
      <c r="AE44" s="227">
        <f t="shared" si="88"/>
        <v>0</v>
      </c>
      <c r="AF44" s="227">
        <f t="shared" si="88"/>
        <v>0</v>
      </c>
      <c r="AG44" s="227">
        <f t="shared" si="88"/>
        <v>0</v>
      </c>
      <c r="AH44" s="227">
        <f t="shared" si="88"/>
        <v>0</v>
      </c>
      <c r="AI44" s="227">
        <f t="shared" si="88"/>
        <v>0</v>
      </c>
      <c r="AJ44" s="227">
        <f t="shared" si="88"/>
        <v>0</v>
      </c>
      <c r="AK44" s="227">
        <f t="shared" si="88"/>
        <v>0</v>
      </c>
      <c r="AL44" s="227">
        <f t="shared" si="88"/>
        <v>0</v>
      </c>
      <c r="AM44" s="227"/>
      <c r="AN44" s="227">
        <f t="shared" si="88"/>
        <v>0</v>
      </c>
      <c r="AO44" s="227">
        <f t="shared" si="88"/>
        <v>0</v>
      </c>
      <c r="AP44" s="227">
        <f t="shared" si="88"/>
        <v>0</v>
      </c>
      <c r="AQ44" s="227">
        <f t="shared" si="88"/>
        <v>0</v>
      </c>
      <c r="AR44" s="227">
        <f t="shared" si="88"/>
        <v>0</v>
      </c>
      <c r="AS44" s="227">
        <f t="shared" si="88"/>
        <v>0</v>
      </c>
      <c r="AT44" s="227">
        <f t="shared" si="88"/>
        <v>0</v>
      </c>
      <c r="AU44" s="227">
        <f t="shared" si="88"/>
        <v>0</v>
      </c>
      <c r="AV44" s="227">
        <f t="shared" si="88"/>
        <v>0</v>
      </c>
      <c r="AW44" s="227">
        <f t="shared" si="88"/>
        <v>0</v>
      </c>
      <c r="AX44" s="227">
        <f>AX45+AX46</f>
        <v>0</v>
      </c>
      <c r="AY44" s="227">
        <f>AY45+AY46</f>
        <v>0</v>
      </c>
      <c r="AZ44" s="227">
        <f>AZ45+AZ46</f>
        <v>0</v>
      </c>
      <c r="BA44" s="227">
        <f>BA45+BA46</f>
        <v>0</v>
      </c>
      <c r="BB44" s="227">
        <f t="shared" ref="BB44:DG44" si="89">BB45+BB46</f>
        <v>0</v>
      </c>
      <c r="BC44" s="227">
        <f t="shared" si="89"/>
        <v>0</v>
      </c>
      <c r="BD44" s="227">
        <f t="shared" si="89"/>
        <v>0</v>
      </c>
      <c r="BE44" s="227">
        <f t="shared" si="89"/>
        <v>0</v>
      </c>
      <c r="BF44" s="227">
        <f t="shared" si="89"/>
        <v>0</v>
      </c>
      <c r="BG44" s="227">
        <f t="shared" si="89"/>
        <v>0</v>
      </c>
      <c r="BH44" s="227">
        <f t="shared" si="89"/>
        <v>0</v>
      </c>
      <c r="BI44" s="227">
        <f t="shared" si="89"/>
        <v>0</v>
      </c>
      <c r="BJ44" s="227">
        <f t="shared" si="89"/>
        <v>0</v>
      </c>
      <c r="BK44" s="227">
        <f t="shared" si="89"/>
        <v>0</v>
      </c>
      <c r="BL44" s="227">
        <f t="shared" si="89"/>
        <v>0</v>
      </c>
      <c r="BM44" s="227">
        <f t="shared" si="89"/>
        <v>0</v>
      </c>
      <c r="BN44" s="227">
        <f t="shared" si="89"/>
        <v>0</v>
      </c>
      <c r="BO44" s="227">
        <f t="shared" si="89"/>
        <v>0</v>
      </c>
      <c r="BP44" s="227">
        <f t="shared" si="89"/>
        <v>0</v>
      </c>
      <c r="BQ44" s="227">
        <f t="shared" si="89"/>
        <v>0</v>
      </c>
      <c r="BR44" s="227"/>
      <c r="BS44" s="227">
        <f t="shared" si="89"/>
        <v>0</v>
      </c>
      <c r="BT44" s="227"/>
      <c r="BU44" s="227"/>
      <c r="BV44" s="227">
        <f t="shared" si="89"/>
        <v>0</v>
      </c>
      <c r="BW44" s="227">
        <f t="shared" si="89"/>
        <v>0</v>
      </c>
      <c r="BX44" s="227">
        <f t="shared" si="89"/>
        <v>0</v>
      </c>
      <c r="BY44" s="227">
        <f t="shared" si="89"/>
        <v>0</v>
      </c>
      <c r="BZ44" s="227">
        <f t="shared" si="89"/>
        <v>0</v>
      </c>
      <c r="CA44" s="227">
        <f t="shared" si="89"/>
        <v>0</v>
      </c>
      <c r="CB44" s="227">
        <f t="shared" si="89"/>
        <v>0</v>
      </c>
      <c r="CC44" s="227">
        <f t="shared" si="89"/>
        <v>0</v>
      </c>
      <c r="CD44" s="227">
        <f t="shared" si="89"/>
        <v>0</v>
      </c>
      <c r="CE44" s="227">
        <f t="shared" si="89"/>
        <v>0</v>
      </c>
      <c r="CF44" s="227">
        <f t="shared" si="89"/>
        <v>0</v>
      </c>
      <c r="CG44" s="227">
        <f t="shared" si="89"/>
        <v>0</v>
      </c>
      <c r="CH44" s="227">
        <f t="shared" si="89"/>
        <v>0</v>
      </c>
      <c r="CI44" s="227">
        <f t="shared" si="89"/>
        <v>0</v>
      </c>
      <c r="CJ44" s="227">
        <f t="shared" si="89"/>
        <v>0</v>
      </c>
      <c r="CK44" s="227">
        <f t="shared" si="89"/>
        <v>0</v>
      </c>
      <c r="CL44" s="227">
        <f t="shared" si="89"/>
        <v>0</v>
      </c>
      <c r="CM44" s="227">
        <f t="shared" si="89"/>
        <v>0</v>
      </c>
      <c r="CN44" s="227">
        <f t="shared" si="89"/>
        <v>0</v>
      </c>
      <c r="CO44" s="227">
        <f t="shared" si="89"/>
        <v>0</v>
      </c>
      <c r="CP44" s="227">
        <f t="shared" si="89"/>
        <v>0</v>
      </c>
      <c r="CQ44" s="227">
        <f t="shared" si="89"/>
        <v>0</v>
      </c>
      <c r="CR44" s="227">
        <f t="shared" si="89"/>
        <v>0</v>
      </c>
      <c r="CS44" s="227">
        <f t="shared" si="89"/>
        <v>0</v>
      </c>
      <c r="CT44" s="227">
        <f t="shared" si="89"/>
        <v>0</v>
      </c>
      <c r="CU44" s="227">
        <f t="shared" si="89"/>
        <v>0</v>
      </c>
      <c r="CV44" s="227">
        <f t="shared" si="89"/>
        <v>0</v>
      </c>
      <c r="CW44" s="227">
        <f t="shared" si="89"/>
        <v>0</v>
      </c>
      <c r="CX44" s="227">
        <f t="shared" si="89"/>
        <v>0</v>
      </c>
      <c r="CY44" s="227">
        <f t="shared" si="89"/>
        <v>0</v>
      </c>
      <c r="CZ44" s="227">
        <f t="shared" si="89"/>
        <v>0</v>
      </c>
      <c r="DA44" s="227">
        <f t="shared" si="89"/>
        <v>0</v>
      </c>
      <c r="DB44" s="227">
        <f t="shared" si="89"/>
        <v>0</v>
      </c>
      <c r="DC44" s="227">
        <f t="shared" si="89"/>
        <v>0</v>
      </c>
      <c r="DD44" s="227">
        <f t="shared" si="89"/>
        <v>0</v>
      </c>
      <c r="DE44" s="227">
        <f t="shared" si="89"/>
        <v>0</v>
      </c>
      <c r="DF44" s="227">
        <f t="shared" si="89"/>
        <v>0</v>
      </c>
      <c r="DG44" s="227">
        <f t="shared" si="89"/>
        <v>0</v>
      </c>
      <c r="DH44" s="226" t="s">
        <v>111</v>
      </c>
      <c r="DI44" s="227">
        <f>DI45+DI46</f>
        <v>949332912</v>
      </c>
      <c r="DJ44" s="227">
        <f t="shared" ref="DJ44:FY44" si="90">DJ45+DJ46</f>
        <v>949332912</v>
      </c>
      <c r="DK44" s="227">
        <f t="shared" si="90"/>
        <v>0</v>
      </c>
      <c r="DL44" s="227">
        <f t="shared" si="90"/>
        <v>0</v>
      </c>
      <c r="DM44" s="227">
        <f t="shared" si="90"/>
        <v>0</v>
      </c>
      <c r="DN44" s="227">
        <f t="shared" si="90"/>
        <v>0</v>
      </c>
      <c r="DO44" s="227">
        <f t="shared" si="90"/>
        <v>0</v>
      </c>
      <c r="DP44" s="227">
        <f t="shared" si="90"/>
        <v>949332912</v>
      </c>
      <c r="DQ44" s="227">
        <f t="shared" si="90"/>
        <v>0</v>
      </c>
      <c r="DR44" s="227">
        <f t="shared" si="90"/>
        <v>0</v>
      </c>
      <c r="DS44" s="227">
        <f t="shared" si="90"/>
        <v>0</v>
      </c>
      <c r="DT44" s="227">
        <f t="shared" si="90"/>
        <v>0</v>
      </c>
      <c r="DU44" s="227">
        <f t="shared" si="90"/>
        <v>0</v>
      </c>
      <c r="DV44" s="227">
        <f t="shared" si="90"/>
        <v>0</v>
      </c>
      <c r="DW44" s="227">
        <f t="shared" si="90"/>
        <v>0</v>
      </c>
      <c r="DX44" s="227">
        <f t="shared" si="90"/>
        <v>0</v>
      </c>
      <c r="DY44" s="227">
        <f t="shared" si="90"/>
        <v>0</v>
      </c>
      <c r="DZ44" s="227">
        <f t="shared" si="90"/>
        <v>0</v>
      </c>
      <c r="EA44" s="227">
        <f t="shared" si="90"/>
        <v>0</v>
      </c>
      <c r="EB44" s="227">
        <f t="shared" si="90"/>
        <v>0</v>
      </c>
      <c r="EC44" s="227">
        <f t="shared" si="90"/>
        <v>0</v>
      </c>
      <c r="ED44" s="227">
        <f t="shared" si="90"/>
        <v>0</v>
      </c>
      <c r="EE44" s="227">
        <f t="shared" si="90"/>
        <v>0</v>
      </c>
      <c r="EF44" s="227">
        <f t="shared" si="90"/>
        <v>0</v>
      </c>
      <c r="EG44" s="227">
        <f>EG45+EG46</f>
        <v>0</v>
      </c>
      <c r="EH44" s="227">
        <f t="shared" si="90"/>
        <v>0</v>
      </c>
      <c r="EI44" s="227">
        <f t="shared" si="90"/>
        <v>0</v>
      </c>
      <c r="EJ44" s="227">
        <f t="shared" si="90"/>
        <v>0</v>
      </c>
      <c r="EK44" s="227">
        <f t="shared" si="90"/>
        <v>0</v>
      </c>
      <c r="EL44" s="227">
        <f t="shared" si="90"/>
        <v>0</v>
      </c>
      <c r="EM44" s="227">
        <f t="shared" si="90"/>
        <v>0</v>
      </c>
      <c r="EN44" s="227">
        <f t="shared" si="90"/>
        <v>0</v>
      </c>
      <c r="EO44" s="227">
        <f t="shared" si="90"/>
        <v>0</v>
      </c>
      <c r="EP44" s="227">
        <f t="shared" si="90"/>
        <v>0</v>
      </c>
      <c r="EQ44" s="227">
        <f t="shared" si="90"/>
        <v>0</v>
      </c>
      <c r="ER44" s="227">
        <f t="shared" si="90"/>
        <v>0</v>
      </c>
      <c r="ES44" s="227"/>
      <c r="ET44" s="227">
        <f t="shared" si="90"/>
        <v>0</v>
      </c>
      <c r="EU44" s="227">
        <f t="shared" si="90"/>
        <v>0</v>
      </c>
      <c r="EV44" s="227">
        <f t="shared" si="90"/>
        <v>0</v>
      </c>
      <c r="EW44" s="227">
        <f t="shared" si="90"/>
        <v>0</v>
      </c>
      <c r="EX44" s="227">
        <f t="shared" si="90"/>
        <v>0</v>
      </c>
      <c r="EY44" s="227">
        <f t="shared" si="90"/>
        <v>0</v>
      </c>
      <c r="EZ44" s="227">
        <f t="shared" si="90"/>
        <v>0</v>
      </c>
      <c r="FA44" s="227">
        <f t="shared" si="90"/>
        <v>0</v>
      </c>
      <c r="FB44" s="227">
        <f t="shared" si="90"/>
        <v>0</v>
      </c>
      <c r="FC44" s="227">
        <f t="shared" si="90"/>
        <v>0</v>
      </c>
      <c r="FD44" s="227">
        <f>FD45+FD46</f>
        <v>0</v>
      </c>
      <c r="FE44" s="227">
        <f>FE45+FE46</f>
        <v>0</v>
      </c>
      <c r="FF44" s="227">
        <f>FF45+FF46</f>
        <v>0</v>
      </c>
      <c r="FG44" s="227">
        <f>FG45+FG46</f>
        <v>0</v>
      </c>
      <c r="FH44" s="227">
        <f t="shared" si="90"/>
        <v>0</v>
      </c>
      <c r="FI44" s="227">
        <f t="shared" si="90"/>
        <v>0</v>
      </c>
      <c r="FJ44" s="227">
        <f t="shared" si="90"/>
        <v>0</v>
      </c>
      <c r="FK44" s="227">
        <f t="shared" si="90"/>
        <v>0</v>
      </c>
      <c r="FL44" s="227">
        <v>0</v>
      </c>
      <c r="FM44" s="227">
        <v>0</v>
      </c>
      <c r="FN44" s="227">
        <v>0</v>
      </c>
      <c r="FO44" s="227">
        <f t="shared" si="90"/>
        <v>0</v>
      </c>
      <c r="FP44" s="227">
        <f t="shared" si="90"/>
        <v>0</v>
      </c>
      <c r="FQ44" s="227">
        <f t="shared" si="90"/>
        <v>0</v>
      </c>
      <c r="FR44" s="227">
        <f t="shared" si="90"/>
        <v>0</v>
      </c>
      <c r="FS44" s="227">
        <f t="shared" si="90"/>
        <v>0</v>
      </c>
      <c r="FT44" s="227">
        <f t="shared" si="90"/>
        <v>0</v>
      </c>
      <c r="FU44" s="227">
        <f t="shared" si="90"/>
        <v>0</v>
      </c>
      <c r="FV44" s="227">
        <f t="shared" si="90"/>
        <v>0</v>
      </c>
      <c r="FW44" s="227">
        <f t="shared" si="90"/>
        <v>0</v>
      </c>
      <c r="FX44" s="227"/>
      <c r="FY44" s="227">
        <f t="shared" si="90"/>
        <v>0</v>
      </c>
      <c r="FZ44" s="227"/>
      <c r="GA44" s="227"/>
      <c r="GB44" s="227">
        <f t="shared" ref="GB44:HM44" si="91">GB45+GB46</f>
        <v>0</v>
      </c>
      <c r="GC44" s="227">
        <f t="shared" si="91"/>
        <v>0</v>
      </c>
      <c r="GD44" s="227">
        <f t="shared" si="91"/>
        <v>0</v>
      </c>
      <c r="GE44" s="227">
        <f t="shared" si="91"/>
        <v>0</v>
      </c>
      <c r="GF44" s="227">
        <f t="shared" si="91"/>
        <v>0</v>
      </c>
      <c r="GG44" s="227">
        <f t="shared" si="91"/>
        <v>0</v>
      </c>
      <c r="GH44" s="227">
        <f t="shared" si="91"/>
        <v>0</v>
      </c>
      <c r="GI44" s="227">
        <f t="shared" si="91"/>
        <v>0</v>
      </c>
      <c r="GJ44" s="227">
        <f t="shared" si="91"/>
        <v>0</v>
      </c>
      <c r="GK44" s="227">
        <f t="shared" si="91"/>
        <v>0</v>
      </c>
      <c r="GL44" s="227">
        <f t="shared" si="91"/>
        <v>0</v>
      </c>
      <c r="GM44" s="227">
        <f t="shared" si="91"/>
        <v>0</v>
      </c>
      <c r="GN44" s="227">
        <f t="shared" si="91"/>
        <v>0</v>
      </c>
      <c r="GO44" s="227">
        <f t="shared" si="91"/>
        <v>0</v>
      </c>
      <c r="GP44" s="227">
        <f t="shared" si="91"/>
        <v>0</v>
      </c>
      <c r="GQ44" s="227">
        <f t="shared" si="91"/>
        <v>0</v>
      </c>
      <c r="GR44" s="227">
        <f t="shared" si="91"/>
        <v>0</v>
      </c>
      <c r="GS44" s="227">
        <f t="shared" si="91"/>
        <v>0</v>
      </c>
      <c r="GT44" s="227">
        <f t="shared" si="91"/>
        <v>0</v>
      </c>
      <c r="GU44" s="227">
        <f t="shared" si="91"/>
        <v>0</v>
      </c>
      <c r="GV44" s="227">
        <f t="shared" si="91"/>
        <v>0</v>
      </c>
      <c r="GW44" s="227">
        <f t="shared" si="91"/>
        <v>0</v>
      </c>
      <c r="GX44" s="227">
        <f t="shared" si="91"/>
        <v>0</v>
      </c>
      <c r="GY44" s="227">
        <f t="shared" si="91"/>
        <v>0</v>
      </c>
      <c r="GZ44" s="227">
        <f t="shared" si="91"/>
        <v>0</v>
      </c>
      <c r="HA44" s="227">
        <f t="shared" si="91"/>
        <v>0</v>
      </c>
      <c r="HB44" s="227">
        <f t="shared" si="91"/>
        <v>0</v>
      </c>
      <c r="HC44" s="227">
        <f t="shared" si="91"/>
        <v>0</v>
      </c>
      <c r="HD44" s="227">
        <f t="shared" si="91"/>
        <v>0</v>
      </c>
      <c r="HE44" s="227">
        <f t="shared" si="91"/>
        <v>0</v>
      </c>
      <c r="HF44" s="227">
        <f t="shared" si="91"/>
        <v>0</v>
      </c>
      <c r="HG44" s="227">
        <f t="shared" si="91"/>
        <v>0</v>
      </c>
      <c r="HH44" s="227">
        <f t="shared" si="91"/>
        <v>0</v>
      </c>
      <c r="HI44" s="227">
        <f t="shared" si="91"/>
        <v>0</v>
      </c>
      <c r="HJ44" s="227">
        <f t="shared" si="91"/>
        <v>0</v>
      </c>
      <c r="HK44" s="227">
        <f t="shared" si="91"/>
        <v>0</v>
      </c>
      <c r="HL44" s="227">
        <f t="shared" si="91"/>
        <v>0</v>
      </c>
      <c r="HM44" s="227">
        <f t="shared" si="91"/>
        <v>0</v>
      </c>
      <c r="HN44" s="227">
        <f>HN45+HN46</f>
        <v>0</v>
      </c>
      <c r="HO44" s="156">
        <f t="shared" si="5"/>
        <v>0.76620896852300246</v>
      </c>
      <c r="HP44" s="156">
        <f t="shared" si="6"/>
        <v>0</v>
      </c>
      <c r="HQ44" s="156">
        <f t="shared" si="7"/>
        <v>0.76620896852300246</v>
      </c>
      <c r="HR44" s="156">
        <f t="shared" si="8"/>
        <v>0</v>
      </c>
      <c r="HS44" s="156">
        <f t="shared" si="9"/>
        <v>0</v>
      </c>
    </row>
    <row r="45" spans="1:227" s="228" customFormat="1" ht="24" customHeight="1">
      <c r="A45" s="225"/>
      <c r="B45" s="226" t="s">
        <v>99</v>
      </c>
      <c r="C45" s="227">
        <f>D45+BK45+DB45</f>
        <v>0</v>
      </c>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c r="BR45" s="227"/>
      <c r="BS45" s="227"/>
      <c r="BT45" s="227"/>
      <c r="BU45" s="227"/>
      <c r="BV45" s="227"/>
      <c r="BW45" s="227"/>
      <c r="BX45" s="227"/>
      <c r="BY45" s="227"/>
      <c r="BZ45" s="227"/>
      <c r="CA45" s="227"/>
      <c r="CB45" s="227"/>
      <c r="CC45" s="227"/>
      <c r="CD45" s="227"/>
      <c r="CE45" s="227"/>
      <c r="CF45" s="227"/>
      <c r="CG45" s="227"/>
      <c r="CH45" s="227"/>
      <c r="CI45" s="227"/>
      <c r="CJ45" s="227"/>
      <c r="CK45" s="227"/>
      <c r="CL45" s="227"/>
      <c r="CM45" s="227"/>
      <c r="CN45" s="227"/>
      <c r="CO45" s="227"/>
      <c r="CP45" s="227"/>
      <c r="CQ45" s="227"/>
      <c r="CR45" s="227"/>
      <c r="CS45" s="227"/>
      <c r="CT45" s="227"/>
      <c r="CU45" s="227"/>
      <c r="CV45" s="227"/>
      <c r="CW45" s="227"/>
      <c r="CX45" s="227"/>
      <c r="CY45" s="227"/>
      <c r="CZ45" s="227"/>
      <c r="DA45" s="227"/>
      <c r="DB45" s="227"/>
      <c r="DC45" s="227"/>
      <c r="DD45" s="227"/>
      <c r="DE45" s="227"/>
      <c r="DF45" s="227"/>
      <c r="DG45" s="227"/>
      <c r="DH45" s="226" t="s">
        <v>99</v>
      </c>
      <c r="DI45" s="227">
        <f>DJ45+FQ45+HH45+HN45</f>
        <v>0</v>
      </c>
      <c r="DJ45" s="227"/>
      <c r="DK45" s="227"/>
      <c r="DL45" s="227"/>
      <c r="DM45" s="227"/>
      <c r="DN45" s="227"/>
      <c r="DO45" s="227"/>
      <c r="DP45" s="227"/>
      <c r="DQ45" s="227"/>
      <c r="DR45" s="227"/>
      <c r="DS45" s="227"/>
      <c r="DT45" s="227"/>
      <c r="DU45" s="227"/>
      <c r="DV45" s="227"/>
      <c r="DW45" s="227"/>
      <c r="DX45" s="227"/>
      <c r="DY45" s="227"/>
      <c r="DZ45" s="227"/>
      <c r="EA45" s="227"/>
      <c r="EB45" s="227"/>
      <c r="EC45" s="227"/>
      <c r="ED45" s="227"/>
      <c r="EE45" s="227"/>
      <c r="EF45" s="227"/>
      <c r="EG45" s="227"/>
      <c r="EH45" s="227"/>
      <c r="EI45" s="227"/>
      <c r="EJ45" s="227"/>
      <c r="EK45" s="227"/>
      <c r="EL45" s="227"/>
      <c r="EM45" s="227"/>
      <c r="EN45" s="227"/>
      <c r="EO45" s="227"/>
      <c r="EP45" s="227"/>
      <c r="EQ45" s="227"/>
      <c r="ER45" s="227"/>
      <c r="ES45" s="227"/>
      <c r="ET45" s="227"/>
      <c r="EU45" s="227"/>
      <c r="EV45" s="227"/>
      <c r="EW45" s="227"/>
      <c r="EX45" s="227"/>
      <c r="EY45" s="227"/>
      <c r="EZ45" s="227"/>
      <c r="FA45" s="227"/>
      <c r="FB45" s="227"/>
      <c r="FC45" s="227"/>
      <c r="FD45" s="227"/>
      <c r="FE45" s="227"/>
      <c r="FF45" s="227"/>
      <c r="FG45" s="227"/>
      <c r="FH45" s="227"/>
      <c r="FI45" s="227"/>
      <c r="FJ45" s="227"/>
      <c r="FK45" s="227"/>
      <c r="FL45" s="227"/>
      <c r="FM45" s="227"/>
      <c r="FN45" s="227"/>
      <c r="FO45" s="227"/>
      <c r="FP45" s="227"/>
      <c r="FQ45" s="227"/>
      <c r="FR45" s="227"/>
      <c r="FS45" s="227"/>
      <c r="FT45" s="227"/>
      <c r="FU45" s="227"/>
      <c r="FV45" s="227"/>
      <c r="FW45" s="227"/>
      <c r="FX45" s="227"/>
      <c r="FY45" s="227"/>
      <c r="FZ45" s="227"/>
      <c r="GA45" s="227"/>
      <c r="GB45" s="227"/>
      <c r="GC45" s="227"/>
      <c r="GD45" s="227"/>
      <c r="GE45" s="227"/>
      <c r="GF45" s="227"/>
      <c r="GG45" s="227"/>
      <c r="GH45" s="227"/>
      <c r="GI45" s="227"/>
      <c r="GJ45" s="227"/>
      <c r="GK45" s="227"/>
      <c r="GL45" s="227"/>
      <c r="GM45" s="227"/>
      <c r="GN45" s="227"/>
      <c r="GO45" s="227"/>
      <c r="GP45" s="227"/>
      <c r="GQ45" s="227"/>
      <c r="GR45" s="227"/>
      <c r="GS45" s="227"/>
      <c r="GT45" s="227"/>
      <c r="GU45" s="227"/>
      <c r="GV45" s="227"/>
      <c r="GW45" s="227"/>
      <c r="GX45" s="227"/>
      <c r="GY45" s="227"/>
      <c r="GZ45" s="227"/>
      <c r="HA45" s="227"/>
      <c r="HB45" s="227"/>
      <c r="HC45" s="227"/>
      <c r="HD45" s="227"/>
      <c r="HE45" s="227"/>
      <c r="HF45" s="227"/>
      <c r="HG45" s="227"/>
      <c r="HH45" s="227"/>
      <c r="HI45" s="227"/>
      <c r="HJ45" s="227"/>
      <c r="HK45" s="227"/>
      <c r="HL45" s="227"/>
      <c r="HM45" s="227"/>
      <c r="HN45" s="227"/>
      <c r="HO45" s="156">
        <f t="shared" si="5"/>
        <v>0</v>
      </c>
      <c r="HP45" s="156">
        <f t="shared" si="6"/>
        <v>0</v>
      </c>
      <c r="HQ45" s="156">
        <f t="shared" si="7"/>
        <v>0</v>
      </c>
      <c r="HR45" s="156">
        <f t="shared" si="8"/>
        <v>0</v>
      </c>
      <c r="HS45" s="156">
        <f t="shared" si="9"/>
        <v>0</v>
      </c>
    </row>
    <row r="46" spans="1:227" s="228" customFormat="1" ht="24" customHeight="1">
      <c r="A46" s="225"/>
      <c r="B46" s="226" t="s">
        <v>100</v>
      </c>
      <c r="C46" s="227">
        <f>D46+BK46+DB46</f>
        <v>1239000000</v>
      </c>
      <c r="D46" s="227">
        <f>E46+J46</f>
        <v>1239000000</v>
      </c>
      <c r="E46" s="227"/>
      <c r="F46" s="227"/>
      <c r="G46" s="227"/>
      <c r="H46" s="227"/>
      <c r="I46" s="227"/>
      <c r="J46" s="227">
        <v>1239000000</v>
      </c>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f>SUM(BL46:BM46)</f>
        <v>0</v>
      </c>
      <c r="BL46" s="227"/>
      <c r="BM46" s="227"/>
      <c r="BN46" s="227"/>
      <c r="BO46" s="227"/>
      <c r="BP46" s="227"/>
      <c r="BQ46" s="227"/>
      <c r="BR46" s="227"/>
      <c r="BS46" s="227"/>
      <c r="BT46" s="227"/>
      <c r="BU46" s="227"/>
      <c r="BV46" s="227"/>
      <c r="BW46" s="227"/>
      <c r="BX46" s="227"/>
      <c r="BY46" s="227"/>
      <c r="BZ46" s="227"/>
      <c r="CA46" s="227"/>
      <c r="CB46" s="227"/>
      <c r="CC46" s="227"/>
      <c r="CD46" s="227"/>
      <c r="CE46" s="227"/>
      <c r="CF46" s="227"/>
      <c r="CG46" s="227"/>
      <c r="CH46" s="227"/>
      <c r="CI46" s="227"/>
      <c r="CJ46" s="227"/>
      <c r="CK46" s="227"/>
      <c r="CL46" s="227"/>
      <c r="CM46" s="227"/>
      <c r="CN46" s="227"/>
      <c r="CO46" s="227"/>
      <c r="CP46" s="227"/>
      <c r="CQ46" s="227"/>
      <c r="CR46" s="227"/>
      <c r="CS46" s="227"/>
      <c r="CT46" s="227"/>
      <c r="CU46" s="227"/>
      <c r="CV46" s="227"/>
      <c r="CW46" s="227"/>
      <c r="CX46" s="227"/>
      <c r="CY46" s="227"/>
      <c r="CZ46" s="227"/>
      <c r="DA46" s="227"/>
      <c r="DB46" s="227"/>
      <c r="DC46" s="227"/>
      <c r="DD46" s="227"/>
      <c r="DE46" s="227"/>
      <c r="DF46" s="227"/>
      <c r="DG46" s="227"/>
      <c r="DH46" s="226" t="s">
        <v>100</v>
      </c>
      <c r="DI46" s="227">
        <f>DJ46+FQ46+HH46+HN46</f>
        <v>949332912</v>
      </c>
      <c r="DJ46" s="227">
        <f>DK46+DP46</f>
        <v>949332912</v>
      </c>
      <c r="DK46" s="227"/>
      <c r="DL46" s="227"/>
      <c r="DM46" s="227"/>
      <c r="DN46" s="227"/>
      <c r="DO46" s="227"/>
      <c r="DP46" s="227">
        <v>949332912</v>
      </c>
      <c r="DQ46" s="227"/>
      <c r="DR46" s="227"/>
      <c r="DS46" s="227"/>
      <c r="DT46" s="227"/>
      <c r="DU46" s="227"/>
      <c r="DV46" s="227"/>
      <c r="DW46" s="227"/>
      <c r="DX46" s="227"/>
      <c r="DY46" s="227"/>
      <c r="DZ46" s="227"/>
      <c r="EA46" s="227"/>
      <c r="EB46" s="227"/>
      <c r="EC46" s="227"/>
      <c r="ED46" s="227"/>
      <c r="EE46" s="227"/>
      <c r="EF46" s="227"/>
      <c r="EG46" s="227"/>
      <c r="EH46" s="227"/>
      <c r="EI46" s="227"/>
      <c r="EJ46" s="227"/>
      <c r="EK46" s="227"/>
      <c r="EL46" s="227"/>
      <c r="EM46" s="227"/>
      <c r="EN46" s="227"/>
      <c r="EO46" s="227"/>
      <c r="EP46" s="227"/>
      <c r="EQ46" s="227"/>
      <c r="ER46" s="227"/>
      <c r="ES46" s="227"/>
      <c r="ET46" s="227"/>
      <c r="EU46" s="227"/>
      <c r="EV46" s="227"/>
      <c r="EW46" s="227"/>
      <c r="EX46" s="227"/>
      <c r="EY46" s="227"/>
      <c r="EZ46" s="227"/>
      <c r="FA46" s="227"/>
      <c r="FB46" s="227"/>
      <c r="FC46" s="227"/>
      <c r="FD46" s="227"/>
      <c r="FE46" s="227"/>
      <c r="FF46" s="227"/>
      <c r="FG46" s="227"/>
      <c r="FH46" s="227"/>
      <c r="FI46" s="227"/>
      <c r="FJ46" s="227"/>
      <c r="FK46" s="227"/>
      <c r="FL46" s="227">
        <v>0</v>
      </c>
      <c r="FM46" s="227">
        <v>0</v>
      </c>
      <c r="FN46" s="227">
        <v>0</v>
      </c>
      <c r="FO46" s="227"/>
      <c r="FP46" s="227"/>
      <c r="FQ46" s="227"/>
      <c r="FR46" s="227"/>
      <c r="FS46" s="227"/>
      <c r="FT46" s="227"/>
      <c r="FU46" s="227"/>
      <c r="FV46" s="227"/>
      <c r="FW46" s="227"/>
      <c r="FX46" s="227"/>
      <c r="FY46" s="227"/>
      <c r="FZ46" s="227"/>
      <c r="GA46" s="227"/>
      <c r="GB46" s="227"/>
      <c r="GC46" s="227"/>
      <c r="GD46" s="227"/>
      <c r="GE46" s="227"/>
      <c r="GF46" s="227"/>
      <c r="GG46" s="227"/>
      <c r="GH46" s="227"/>
      <c r="GI46" s="227"/>
      <c r="GJ46" s="227"/>
      <c r="GK46" s="227"/>
      <c r="GL46" s="227"/>
      <c r="GM46" s="227"/>
      <c r="GN46" s="227"/>
      <c r="GO46" s="227"/>
      <c r="GP46" s="227"/>
      <c r="GQ46" s="227"/>
      <c r="GR46" s="227"/>
      <c r="GS46" s="227"/>
      <c r="GT46" s="227"/>
      <c r="GU46" s="227"/>
      <c r="GV46" s="227"/>
      <c r="GW46" s="227"/>
      <c r="GX46" s="227"/>
      <c r="GY46" s="227"/>
      <c r="GZ46" s="227"/>
      <c r="HA46" s="227"/>
      <c r="HB46" s="227"/>
      <c r="HC46" s="227"/>
      <c r="HD46" s="227"/>
      <c r="HE46" s="227"/>
      <c r="HF46" s="227"/>
      <c r="HG46" s="227"/>
      <c r="HH46" s="227"/>
      <c r="HI46" s="227"/>
      <c r="HJ46" s="227"/>
      <c r="HK46" s="227"/>
      <c r="HL46" s="227"/>
      <c r="HM46" s="227"/>
      <c r="HN46" s="227"/>
      <c r="HO46" s="156">
        <f t="shared" si="5"/>
        <v>0.76620896852300246</v>
      </c>
      <c r="HP46" s="156">
        <f t="shared" si="6"/>
        <v>0</v>
      </c>
      <c r="HQ46" s="156">
        <f t="shared" si="7"/>
        <v>0.76620896852300246</v>
      </c>
      <c r="HR46" s="156">
        <f t="shared" si="8"/>
        <v>0</v>
      </c>
      <c r="HS46" s="156">
        <f t="shared" si="9"/>
        <v>0</v>
      </c>
    </row>
    <row r="47" spans="1:227" s="228" customFormat="1" ht="24" customHeight="1">
      <c r="A47" s="225">
        <v>12</v>
      </c>
      <c r="B47" s="226" t="s">
        <v>103</v>
      </c>
      <c r="C47" s="227">
        <f t="shared" ref="C47:Z47" si="92">C48+C49</f>
        <v>14749000000</v>
      </c>
      <c r="D47" s="227">
        <f t="shared" si="92"/>
        <v>14749000000</v>
      </c>
      <c r="E47" s="227">
        <f t="shared" si="92"/>
        <v>0</v>
      </c>
      <c r="F47" s="227">
        <f t="shared" si="92"/>
        <v>0</v>
      </c>
      <c r="G47" s="227">
        <f t="shared" si="92"/>
        <v>0</v>
      </c>
      <c r="H47" s="227">
        <f t="shared" si="92"/>
        <v>0</v>
      </c>
      <c r="I47" s="227">
        <f t="shared" si="92"/>
        <v>0</v>
      </c>
      <c r="J47" s="227">
        <f t="shared" si="92"/>
        <v>14749000000</v>
      </c>
      <c r="K47" s="227">
        <f t="shared" si="92"/>
        <v>0</v>
      </c>
      <c r="L47" s="227">
        <f t="shared" si="92"/>
        <v>0</v>
      </c>
      <c r="M47" s="227">
        <f t="shared" si="92"/>
        <v>0</v>
      </c>
      <c r="N47" s="227">
        <f t="shared" si="92"/>
        <v>0</v>
      </c>
      <c r="O47" s="227">
        <f t="shared" si="92"/>
        <v>0</v>
      </c>
      <c r="P47" s="227">
        <f t="shared" si="92"/>
        <v>0</v>
      </c>
      <c r="Q47" s="227">
        <f t="shared" si="92"/>
        <v>0</v>
      </c>
      <c r="R47" s="227">
        <f t="shared" si="92"/>
        <v>0</v>
      </c>
      <c r="S47" s="227">
        <f t="shared" si="92"/>
        <v>0</v>
      </c>
      <c r="T47" s="227">
        <f t="shared" si="92"/>
        <v>0</v>
      </c>
      <c r="U47" s="227">
        <f t="shared" si="92"/>
        <v>0</v>
      </c>
      <c r="V47" s="227">
        <f t="shared" si="92"/>
        <v>0</v>
      </c>
      <c r="W47" s="227">
        <f t="shared" si="92"/>
        <v>0</v>
      </c>
      <c r="X47" s="227">
        <f t="shared" si="92"/>
        <v>0</v>
      </c>
      <c r="Y47" s="227">
        <f t="shared" si="92"/>
        <v>0</v>
      </c>
      <c r="Z47" s="227">
        <f t="shared" si="92"/>
        <v>0</v>
      </c>
      <c r="AA47" s="227">
        <f>AA48+AA49</f>
        <v>0</v>
      </c>
      <c r="AB47" s="227">
        <f>AB48+AB49</f>
        <v>0</v>
      </c>
      <c r="AC47" s="227">
        <f>AC48+AC49</f>
        <v>0</v>
      </c>
      <c r="AD47" s="227">
        <f>AD48+AD49</f>
        <v>0</v>
      </c>
      <c r="AE47" s="227">
        <f t="shared" ref="AE47:AW47" si="93">AE48+AE49</f>
        <v>0</v>
      </c>
      <c r="AF47" s="227">
        <f t="shared" si="93"/>
        <v>0</v>
      </c>
      <c r="AG47" s="227">
        <f t="shared" si="93"/>
        <v>0</v>
      </c>
      <c r="AH47" s="227">
        <f t="shared" si="93"/>
        <v>0</v>
      </c>
      <c r="AI47" s="227">
        <f t="shared" si="93"/>
        <v>0</v>
      </c>
      <c r="AJ47" s="227">
        <f t="shared" si="93"/>
        <v>0</v>
      </c>
      <c r="AK47" s="227">
        <f t="shared" si="93"/>
        <v>0</v>
      </c>
      <c r="AL47" s="227">
        <f t="shared" si="93"/>
        <v>0</v>
      </c>
      <c r="AM47" s="227">
        <f t="shared" si="93"/>
        <v>0</v>
      </c>
      <c r="AN47" s="227">
        <f t="shared" si="93"/>
        <v>0</v>
      </c>
      <c r="AO47" s="227">
        <f t="shared" si="93"/>
        <v>0</v>
      </c>
      <c r="AP47" s="227">
        <f t="shared" si="93"/>
        <v>0</v>
      </c>
      <c r="AQ47" s="227">
        <f t="shared" si="93"/>
        <v>0</v>
      </c>
      <c r="AR47" s="227">
        <f t="shared" si="93"/>
        <v>0</v>
      </c>
      <c r="AS47" s="227">
        <f t="shared" si="93"/>
        <v>0</v>
      </c>
      <c r="AT47" s="227">
        <f t="shared" si="93"/>
        <v>0</v>
      </c>
      <c r="AU47" s="227">
        <f t="shared" si="93"/>
        <v>0</v>
      </c>
      <c r="AV47" s="227">
        <f t="shared" si="93"/>
        <v>0</v>
      </c>
      <c r="AW47" s="227">
        <f t="shared" si="93"/>
        <v>0</v>
      </c>
      <c r="AX47" s="227">
        <f>AX48+AX49</f>
        <v>0</v>
      </c>
      <c r="AY47" s="227">
        <f>AY48+AY49</f>
        <v>0</v>
      </c>
      <c r="AZ47" s="227">
        <f>AZ48+AZ49</f>
        <v>0</v>
      </c>
      <c r="BA47" s="227">
        <f>BA48+BA49</f>
        <v>0</v>
      </c>
      <c r="BB47" s="227">
        <f t="shared" ref="BB47:DG47" si="94">BB48+BB49</f>
        <v>0</v>
      </c>
      <c r="BC47" s="227">
        <f t="shared" si="94"/>
        <v>0</v>
      </c>
      <c r="BD47" s="227">
        <f t="shared" si="94"/>
        <v>0</v>
      </c>
      <c r="BE47" s="227">
        <f t="shared" si="94"/>
        <v>0</v>
      </c>
      <c r="BF47" s="227">
        <f t="shared" si="94"/>
        <v>0</v>
      </c>
      <c r="BG47" s="227">
        <f t="shared" si="94"/>
        <v>0</v>
      </c>
      <c r="BH47" s="227">
        <f t="shared" si="94"/>
        <v>0</v>
      </c>
      <c r="BI47" s="227">
        <f t="shared" si="94"/>
        <v>0</v>
      </c>
      <c r="BJ47" s="227">
        <f t="shared" si="94"/>
        <v>0</v>
      </c>
      <c r="BK47" s="227">
        <f t="shared" si="94"/>
        <v>0</v>
      </c>
      <c r="BL47" s="227">
        <f t="shared" si="94"/>
        <v>0</v>
      </c>
      <c r="BM47" s="227">
        <f t="shared" si="94"/>
        <v>0</v>
      </c>
      <c r="BN47" s="227">
        <f t="shared" si="94"/>
        <v>0</v>
      </c>
      <c r="BO47" s="227">
        <f t="shared" si="94"/>
        <v>0</v>
      </c>
      <c r="BP47" s="227">
        <f t="shared" si="94"/>
        <v>0</v>
      </c>
      <c r="BQ47" s="227">
        <f t="shared" si="94"/>
        <v>0</v>
      </c>
      <c r="BR47" s="227"/>
      <c r="BS47" s="227">
        <f t="shared" si="94"/>
        <v>0</v>
      </c>
      <c r="BT47" s="227"/>
      <c r="BU47" s="227"/>
      <c r="BV47" s="227">
        <f t="shared" si="94"/>
        <v>0</v>
      </c>
      <c r="BW47" s="227">
        <f t="shared" si="94"/>
        <v>0</v>
      </c>
      <c r="BX47" s="227">
        <f t="shared" si="94"/>
        <v>0</v>
      </c>
      <c r="BY47" s="227">
        <f t="shared" si="94"/>
        <v>0</v>
      </c>
      <c r="BZ47" s="227">
        <f t="shared" si="94"/>
        <v>0</v>
      </c>
      <c r="CA47" s="227">
        <f t="shared" si="94"/>
        <v>0</v>
      </c>
      <c r="CB47" s="227">
        <f t="shared" si="94"/>
        <v>0</v>
      </c>
      <c r="CC47" s="227">
        <f t="shared" si="94"/>
        <v>0</v>
      </c>
      <c r="CD47" s="227">
        <f t="shared" si="94"/>
        <v>0</v>
      </c>
      <c r="CE47" s="227">
        <f t="shared" si="94"/>
        <v>0</v>
      </c>
      <c r="CF47" s="227">
        <f t="shared" si="94"/>
        <v>0</v>
      </c>
      <c r="CG47" s="227">
        <f t="shared" si="94"/>
        <v>0</v>
      </c>
      <c r="CH47" s="227">
        <f t="shared" si="94"/>
        <v>0</v>
      </c>
      <c r="CI47" s="227">
        <f t="shared" si="94"/>
        <v>0</v>
      </c>
      <c r="CJ47" s="227">
        <f t="shared" si="94"/>
        <v>0</v>
      </c>
      <c r="CK47" s="227">
        <f t="shared" si="94"/>
        <v>0</v>
      </c>
      <c r="CL47" s="227">
        <f t="shared" si="94"/>
        <v>0</v>
      </c>
      <c r="CM47" s="227">
        <f t="shared" si="94"/>
        <v>0</v>
      </c>
      <c r="CN47" s="227">
        <f t="shared" si="94"/>
        <v>0</v>
      </c>
      <c r="CO47" s="227">
        <f t="shared" si="94"/>
        <v>0</v>
      </c>
      <c r="CP47" s="227">
        <f t="shared" si="94"/>
        <v>0</v>
      </c>
      <c r="CQ47" s="227">
        <f t="shared" si="94"/>
        <v>0</v>
      </c>
      <c r="CR47" s="227">
        <f t="shared" si="94"/>
        <v>0</v>
      </c>
      <c r="CS47" s="227">
        <f t="shared" si="94"/>
        <v>0</v>
      </c>
      <c r="CT47" s="227">
        <f t="shared" si="94"/>
        <v>0</v>
      </c>
      <c r="CU47" s="227">
        <f t="shared" si="94"/>
        <v>0</v>
      </c>
      <c r="CV47" s="227">
        <f t="shared" si="94"/>
        <v>0</v>
      </c>
      <c r="CW47" s="227">
        <f t="shared" si="94"/>
        <v>0</v>
      </c>
      <c r="CX47" s="227">
        <f t="shared" si="94"/>
        <v>0</v>
      </c>
      <c r="CY47" s="227">
        <f t="shared" si="94"/>
        <v>0</v>
      </c>
      <c r="CZ47" s="227">
        <f t="shared" si="94"/>
        <v>0</v>
      </c>
      <c r="DA47" s="227">
        <f t="shared" si="94"/>
        <v>0</v>
      </c>
      <c r="DB47" s="227">
        <f t="shared" si="94"/>
        <v>0</v>
      </c>
      <c r="DC47" s="227">
        <f t="shared" si="94"/>
        <v>0</v>
      </c>
      <c r="DD47" s="227">
        <f t="shared" si="94"/>
        <v>0</v>
      </c>
      <c r="DE47" s="227">
        <f t="shared" si="94"/>
        <v>0</v>
      </c>
      <c r="DF47" s="227">
        <f t="shared" si="94"/>
        <v>0</v>
      </c>
      <c r="DG47" s="227">
        <f t="shared" si="94"/>
        <v>0</v>
      </c>
      <c r="DH47" s="226" t="s">
        <v>103</v>
      </c>
      <c r="DI47" s="227">
        <f t="shared" ref="DI47:FY47" si="95">DI48+DI49</f>
        <v>1707824457</v>
      </c>
      <c r="DJ47" s="227">
        <f t="shared" si="95"/>
        <v>1707824457</v>
      </c>
      <c r="DK47" s="227">
        <f t="shared" si="95"/>
        <v>0</v>
      </c>
      <c r="DL47" s="227">
        <f t="shared" si="95"/>
        <v>0</v>
      </c>
      <c r="DM47" s="227">
        <f t="shared" si="95"/>
        <v>0</v>
      </c>
      <c r="DN47" s="227">
        <f t="shared" si="95"/>
        <v>0</v>
      </c>
      <c r="DO47" s="227">
        <f t="shared" si="95"/>
        <v>0</v>
      </c>
      <c r="DP47" s="227">
        <f t="shared" si="95"/>
        <v>1707824457</v>
      </c>
      <c r="DQ47" s="227">
        <f t="shared" si="95"/>
        <v>0</v>
      </c>
      <c r="DR47" s="227">
        <f t="shared" si="95"/>
        <v>0</v>
      </c>
      <c r="DS47" s="227">
        <f t="shared" si="95"/>
        <v>0</v>
      </c>
      <c r="DT47" s="227">
        <f t="shared" si="95"/>
        <v>0</v>
      </c>
      <c r="DU47" s="227">
        <f t="shared" si="95"/>
        <v>0</v>
      </c>
      <c r="DV47" s="227">
        <f t="shared" si="95"/>
        <v>0</v>
      </c>
      <c r="DW47" s="227">
        <f t="shared" si="95"/>
        <v>0</v>
      </c>
      <c r="DX47" s="227">
        <f t="shared" si="95"/>
        <v>0</v>
      </c>
      <c r="DY47" s="227">
        <f t="shared" si="95"/>
        <v>0</v>
      </c>
      <c r="DZ47" s="227">
        <f t="shared" si="95"/>
        <v>0</v>
      </c>
      <c r="EA47" s="227">
        <f t="shared" si="95"/>
        <v>0</v>
      </c>
      <c r="EB47" s="227">
        <f t="shared" si="95"/>
        <v>0</v>
      </c>
      <c r="EC47" s="227">
        <f t="shared" si="95"/>
        <v>0</v>
      </c>
      <c r="ED47" s="227">
        <f t="shared" si="95"/>
        <v>0</v>
      </c>
      <c r="EE47" s="227">
        <f t="shared" si="95"/>
        <v>0</v>
      </c>
      <c r="EF47" s="227">
        <f t="shared" si="95"/>
        <v>0</v>
      </c>
      <c r="EG47" s="227">
        <f>EG48+EG49</f>
        <v>0</v>
      </c>
      <c r="EH47" s="227">
        <f t="shared" si="95"/>
        <v>0</v>
      </c>
      <c r="EI47" s="227">
        <f t="shared" si="95"/>
        <v>0</v>
      </c>
      <c r="EJ47" s="227">
        <f t="shared" si="95"/>
        <v>0</v>
      </c>
      <c r="EK47" s="227">
        <f t="shared" si="95"/>
        <v>0</v>
      </c>
      <c r="EL47" s="227">
        <f t="shared" si="95"/>
        <v>0</v>
      </c>
      <c r="EM47" s="227">
        <f t="shared" si="95"/>
        <v>0</v>
      </c>
      <c r="EN47" s="227">
        <f t="shared" si="95"/>
        <v>0</v>
      </c>
      <c r="EO47" s="227">
        <f t="shared" si="95"/>
        <v>0</v>
      </c>
      <c r="EP47" s="227">
        <f t="shared" si="95"/>
        <v>0</v>
      </c>
      <c r="EQ47" s="227">
        <f t="shared" si="95"/>
        <v>0</v>
      </c>
      <c r="ER47" s="227">
        <f t="shared" si="95"/>
        <v>0</v>
      </c>
      <c r="ES47" s="227">
        <f t="shared" si="95"/>
        <v>0</v>
      </c>
      <c r="ET47" s="227">
        <f t="shared" si="95"/>
        <v>0</v>
      </c>
      <c r="EU47" s="227">
        <f t="shared" si="95"/>
        <v>0</v>
      </c>
      <c r="EV47" s="227">
        <f t="shared" si="95"/>
        <v>0</v>
      </c>
      <c r="EW47" s="227">
        <f t="shared" si="95"/>
        <v>0</v>
      </c>
      <c r="EX47" s="227">
        <f t="shared" si="95"/>
        <v>0</v>
      </c>
      <c r="EY47" s="227">
        <f t="shared" si="95"/>
        <v>0</v>
      </c>
      <c r="EZ47" s="227">
        <f t="shared" si="95"/>
        <v>0</v>
      </c>
      <c r="FA47" s="227">
        <f t="shared" si="95"/>
        <v>0</v>
      </c>
      <c r="FB47" s="227">
        <f t="shared" si="95"/>
        <v>0</v>
      </c>
      <c r="FC47" s="227">
        <f t="shared" si="95"/>
        <v>0</v>
      </c>
      <c r="FD47" s="227">
        <f>FD48+FD49</f>
        <v>0</v>
      </c>
      <c r="FE47" s="227">
        <f>FE48+FE49</f>
        <v>0</v>
      </c>
      <c r="FF47" s="227">
        <f>FF48+FF49</f>
        <v>0</v>
      </c>
      <c r="FG47" s="227">
        <f>FG48+FG49</f>
        <v>0</v>
      </c>
      <c r="FH47" s="227">
        <f t="shared" si="95"/>
        <v>0</v>
      </c>
      <c r="FI47" s="227">
        <f t="shared" si="95"/>
        <v>0</v>
      </c>
      <c r="FJ47" s="227">
        <f t="shared" si="95"/>
        <v>0</v>
      </c>
      <c r="FK47" s="227">
        <f t="shared" si="95"/>
        <v>0</v>
      </c>
      <c r="FL47" s="227">
        <f t="shared" si="95"/>
        <v>0</v>
      </c>
      <c r="FM47" s="227">
        <f t="shared" si="95"/>
        <v>0</v>
      </c>
      <c r="FN47" s="227">
        <f t="shared" si="95"/>
        <v>0</v>
      </c>
      <c r="FO47" s="227">
        <f t="shared" si="95"/>
        <v>0</v>
      </c>
      <c r="FP47" s="227">
        <f t="shared" si="95"/>
        <v>0</v>
      </c>
      <c r="FQ47" s="227">
        <f t="shared" si="95"/>
        <v>0</v>
      </c>
      <c r="FR47" s="227">
        <f t="shared" si="95"/>
        <v>0</v>
      </c>
      <c r="FS47" s="227">
        <f t="shared" si="95"/>
        <v>0</v>
      </c>
      <c r="FT47" s="227">
        <f t="shared" si="95"/>
        <v>0</v>
      </c>
      <c r="FU47" s="227">
        <f t="shared" si="95"/>
        <v>0</v>
      </c>
      <c r="FV47" s="227">
        <f t="shared" si="95"/>
        <v>0</v>
      </c>
      <c r="FW47" s="227">
        <f t="shared" si="95"/>
        <v>0</v>
      </c>
      <c r="FX47" s="227"/>
      <c r="FY47" s="227">
        <f t="shared" si="95"/>
        <v>0</v>
      </c>
      <c r="FZ47" s="227"/>
      <c r="GA47" s="227"/>
      <c r="GB47" s="227">
        <f t="shared" ref="GB47:HM47" si="96">GB48+GB49</f>
        <v>0</v>
      </c>
      <c r="GC47" s="227">
        <f t="shared" si="96"/>
        <v>0</v>
      </c>
      <c r="GD47" s="227">
        <f t="shared" si="96"/>
        <v>0</v>
      </c>
      <c r="GE47" s="227">
        <f t="shared" si="96"/>
        <v>0</v>
      </c>
      <c r="GF47" s="227">
        <f t="shared" si="96"/>
        <v>0</v>
      </c>
      <c r="GG47" s="227">
        <f t="shared" si="96"/>
        <v>0</v>
      </c>
      <c r="GH47" s="227">
        <f t="shared" si="96"/>
        <v>0</v>
      </c>
      <c r="GI47" s="227">
        <f t="shared" si="96"/>
        <v>0</v>
      </c>
      <c r="GJ47" s="227">
        <f t="shared" si="96"/>
        <v>0</v>
      </c>
      <c r="GK47" s="227">
        <f t="shared" si="96"/>
        <v>0</v>
      </c>
      <c r="GL47" s="227">
        <f t="shared" si="96"/>
        <v>0</v>
      </c>
      <c r="GM47" s="227">
        <f t="shared" si="96"/>
        <v>0</v>
      </c>
      <c r="GN47" s="227">
        <f t="shared" si="96"/>
        <v>0</v>
      </c>
      <c r="GO47" s="227">
        <f t="shared" si="96"/>
        <v>0</v>
      </c>
      <c r="GP47" s="227">
        <f t="shared" si="96"/>
        <v>0</v>
      </c>
      <c r="GQ47" s="227">
        <f t="shared" si="96"/>
        <v>0</v>
      </c>
      <c r="GR47" s="227">
        <f t="shared" si="96"/>
        <v>0</v>
      </c>
      <c r="GS47" s="227">
        <f t="shared" si="96"/>
        <v>0</v>
      </c>
      <c r="GT47" s="227">
        <f t="shared" si="96"/>
        <v>0</v>
      </c>
      <c r="GU47" s="227">
        <f t="shared" si="96"/>
        <v>0</v>
      </c>
      <c r="GV47" s="227">
        <f t="shared" si="96"/>
        <v>0</v>
      </c>
      <c r="GW47" s="227">
        <f t="shared" si="96"/>
        <v>0</v>
      </c>
      <c r="GX47" s="227">
        <f t="shared" si="96"/>
        <v>0</v>
      </c>
      <c r="GY47" s="227">
        <f t="shared" si="96"/>
        <v>0</v>
      </c>
      <c r="GZ47" s="227">
        <f t="shared" si="96"/>
        <v>0</v>
      </c>
      <c r="HA47" s="227">
        <f t="shared" si="96"/>
        <v>0</v>
      </c>
      <c r="HB47" s="227">
        <f t="shared" si="96"/>
        <v>0</v>
      </c>
      <c r="HC47" s="227">
        <f t="shared" si="96"/>
        <v>0</v>
      </c>
      <c r="HD47" s="227">
        <f t="shared" si="96"/>
        <v>0</v>
      </c>
      <c r="HE47" s="227">
        <f t="shared" si="96"/>
        <v>0</v>
      </c>
      <c r="HF47" s="227">
        <f t="shared" si="96"/>
        <v>0</v>
      </c>
      <c r="HG47" s="227">
        <f t="shared" si="96"/>
        <v>0</v>
      </c>
      <c r="HH47" s="227">
        <f t="shared" si="96"/>
        <v>0</v>
      </c>
      <c r="HI47" s="227">
        <f t="shared" si="96"/>
        <v>0</v>
      </c>
      <c r="HJ47" s="227">
        <f t="shared" si="96"/>
        <v>0</v>
      </c>
      <c r="HK47" s="227">
        <f t="shared" si="96"/>
        <v>0</v>
      </c>
      <c r="HL47" s="227">
        <f t="shared" si="96"/>
        <v>0</v>
      </c>
      <c r="HM47" s="227">
        <f t="shared" si="96"/>
        <v>0</v>
      </c>
      <c r="HN47" s="227">
        <f>HN48+HN49</f>
        <v>0</v>
      </c>
      <c r="HO47" s="156">
        <f t="shared" si="5"/>
        <v>0.1157925592921554</v>
      </c>
      <c r="HP47" s="156">
        <f t="shared" si="6"/>
        <v>0</v>
      </c>
      <c r="HQ47" s="156">
        <f t="shared" si="7"/>
        <v>0.1157925592921554</v>
      </c>
      <c r="HR47" s="156">
        <f t="shared" si="8"/>
        <v>0</v>
      </c>
      <c r="HS47" s="156">
        <f t="shared" si="9"/>
        <v>0</v>
      </c>
    </row>
    <row r="48" spans="1:227" s="228" customFormat="1" ht="24" customHeight="1">
      <c r="A48" s="225"/>
      <c r="B48" s="226" t="s">
        <v>99</v>
      </c>
      <c r="C48" s="227">
        <f>D48+BK48+DB48</f>
        <v>0</v>
      </c>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7"/>
      <c r="CF48" s="227"/>
      <c r="CG48" s="227"/>
      <c r="CH48" s="227"/>
      <c r="CI48" s="227"/>
      <c r="CJ48" s="227"/>
      <c r="CK48" s="227"/>
      <c r="CL48" s="227"/>
      <c r="CM48" s="227"/>
      <c r="CN48" s="227"/>
      <c r="CO48" s="227"/>
      <c r="CP48" s="227"/>
      <c r="CQ48" s="227"/>
      <c r="CR48" s="227"/>
      <c r="CS48" s="227"/>
      <c r="CT48" s="227"/>
      <c r="CU48" s="227"/>
      <c r="CV48" s="227"/>
      <c r="CW48" s="227"/>
      <c r="CX48" s="227"/>
      <c r="CY48" s="227"/>
      <c r="CZ48" s="227"/>
      <c r="DA48" s="227"/>
      <c r="DB48" s="227"/>
      <c r="DC48" s="227"/>
      <c r="DD48" s="227"/>
      <c r="DE48" s="227"/>
      <c r="DF48" s="227"/>
      <c r="DG48" s="227"/>
      <c r="DH48" s="226" t="s">
        <v>99</v>
      </c>
      <c r="DI48" s="227">
        <f>DJ48+FQ48+HH48+HN48</f>
        <v>0</v>
      </c>
      <c r="DJ48" s="227"/>
      <c r="DK48" s="227"/>
      <c r="DL48" s="227"/>
      <c r="DM48" s="227"/>
      <c r="DN48" s="227"/>
      <c r="DO48" s="227"/>
      <c r="DP48" s="227"/>
      <c r="DQ48" s="227"/>
      <c r="DR48" s="227"/>
      <c r="DS48" s="227"/>
      <c r="DT48" s="227"/>
      <c r="DU48" s="227"/>
      <c r="DV48" s="227"/>
      <c r="DW48" s="227"/>
      <c r="DX48" s="227"/>
      <c r="DY48" s="227"/>
      <c r="DZ48" s="227"/>
      <c r="EA48" s="227"/>
      <c r="EB48" s="227"/>
      <c r="EC48" s="227"/>
      <c r="ED48" s="227"/>
      <c r="EE48" s="227"/>
      <c r="EF48" s="227"/>
      <c r="EG48" s="227"/>
      <c r="EH48" s="227"/>
      <c r="EI48" s="227"/>
      <c r="EJ48" s="227"/>
      <c r="EK48" s="227"/>
      <c r="EL48" s="227"/>
      <c r="EM48" s="227"/>
      <c r="EN48" s="227"/>
      <c r="EO48" s="227"/>
      <c r="EP48" s="227"/>
      <c r="EQ48" s="227"/>
      <c r="ER48" s="227"/>
      <c r="ES48" s="227"/>
      <c r="ET48" s="227"/>
      <c r="EU48" s="227"/>
      <c r="EV48" s="227"/>
      <c r="EW48" s="227"/>
      <c r="EX48" s="227"/>
      <c r="EY48" s="227"/>
      <c r="EZ48" s="227"/>
      <c r="FA48" s="227"/>
      <c r="FB48" s="227"/>
      <c r="FC48" s="227"/>
      <c r="FD48" s="227"/>
      <c r="FE48" s="227"/>
      <c r="FF48" s="227"/>
      <c r="FG48" s="227"/>
      <c r="FH48" s="227"/>
      <c r="FI48" s="227"/>
      <c r="FJ48" s="227"/>
      <c r="FK48" s="227"/>
      <c r="FL48" s="227"/>
      <c r="FM48" s="227"/>
      <c r="FN48" s="227"/>
      <c r="FO48" s="227"/>
      <c r="FP48" s="227"/>
      <c r="FQ48" s="227"/>
      <c r="FR48" s="227"/>
      <c r="FS48" s="227"/>
      <c r="FT48" s="227"/>
      <c r="FU48" s="227"/>
      <c r="FV48" s="227"/>
      <c r="FW48" s="227"/>
      <c r="FX48" s="227"/>
      <c r="FY48" s="227"/>
      <c r="FZ48" s="227"/>
      <c r="GA48" s="227"/>
      <c r="GB48" s="227"/>
      <c r="GC48" s="227"/>
      <c r="GD48" s="227"/>
      <c r="GE48" s="227"/>
      <c r="GF48" s="227"/>
      <c r="GG48" s="227"/>
      <c r="GH48" s="227"/>
      <c r="GI48" s="227"/>
      <c r="GJ48" s="227"/>
      <c r="GK48" s="227"/>
      <c r="GL48" s="227"/>
      <c r="GM48" s="227"/>
      <c r="GN48" s="227"/>
      <c r="GO48" s="227"/>
      <c r="GP48" s="227"/>
      <c r="GQ48" s="227"/>
      <c r="GR48" s="227"/>
      <c r="GS48" s="227"/>
      <c r="GT48" s="227"/>
      <c r="GU48" s="227"/>
      <c r="GV48" s="227"/>
      <c r="GW48" s="227"/>
      <c r="GX48" s="227"/>
      <c r="GY48" s="227"/>
      <c r="GZ48" s="227"/>
      <c r="HA48" s="227"/>
      <c r="HB48" s="227"/>
      <c r="HC48" s="227"/>
      <c r="HD48" s="227"/>
      <c r="HE48" s="227"/>
      <c r="HF48" s="227"/>
      <c r="HG48" s="227"/>
      <c r="HH48" s="227"/>
      <c r="HI48" s="227"/>
      <c r="HJ48" s="227"/>
      <c r="HK48" s="227"/>
      <c r="HL48" s="227"/>
      <c r="HM48" s="227"/>
      <c r="HN48" s="227"/>
      <c r="HO48" s="156">
        <f t="shared" si="5"/>
        <v>0</v>
      </c>
      <c r="HP48" s="156">
        <f t="shared" si="6"/>
        <v>0</v>
      </c>
      <c r="HQ48" s="156">
        <f t="shared" si="7"/>
        <v>0</v>
      </c>
      <c r="HR48" s="156">
        <f t="shared" si="8"/>
        <v>0</v>
      </c>
      <c r="HS48" s="156">
        <f t="shared" si="9"/>
        <v>0</v>
      </c>
    </row>
    <row r="49" spans="1:227" s="228" customFormat="1" ht="24" customHeight="1">
      <c r="A49" s="225"/>
      <c r="B49" s="226" t="s">
        <v>100</v>
      </c>
      <c r="C49" s="227">
        <f>D49+BK49+DB49</f>
        <v>14749000000</v>
      </c>
      <c r="D49" s="227">
        <f>E49+J49</f>
        <v>14749000000</v>
      </c>
      <c r="E49" s="227"/>
      <c r="F49" s="227"/>
      <c r="G49" s="227"/>
      <c r="H49" s="227"/>
      <c r="I49" s="227"/>
      <c r="J49" s="227">
        <f>12749000000+2000000000</f>
        <v>14749000000</v>
      </c>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7"/>
      <c r="BR49" s="227"/>
      <c r="BS49" s="227"/>
      <c r="BT49" s="227"/>
      <c r="BU49" s="227"/>
      <c r="BV49" s="227"/>
      <c r="BW49" s="227"/>
      <c r="BX49" s="227"/>
      <c r="BY49" s="227"/>
      <c r="BZ49" s="227"/>
      <c r="CA49" s="227"/>
      <c r="CB49" s="227"/>
      <c r="CC49" s="227"/>
      <c r="CD49" s="227"/>
      <c r="CE49" s="227"/>
      <c r="CF49" s="227"/>
      <c r="CG49" s="227"/>
      <c r="CH49" s="227"/>
      <c r="CI49" s="227"/>
      <c r="CJ49" s="227"/>
      <c r="CK49" s="227"/>
      <c r="CL49" s="227"/>
      <c r="CM49" s="227"/>
      <c r="CN49" s="227"/>
      <c r="CO49" s="227"/>
      <c r="CP49" s="227"/>
      <c r="CQ49" s="227"/>
      <c r="CR49" s="227"/>
      <c r="CS49" s="227"/>
      <c r="CT49" s="227"/>
      <c r="CU49" s="227"/>
      <c r="CV49" s="227"/>
      <c r="CW49" s="227"/>
      <c r="CX49" s="227"/>
      <c r="CY49" s="227"/>
      <c r="CZ49" s="227"/>
      <c r="DA49" s="227"/>
      <c r="DB49" s="227"/>
      <c r="DC49" s="227"/>
      <c r="DD49" s="227"/>
      <c r="DE49" s="227"/>
      <c r="DF49" s="227"/>
      <c r="DG49" s="227"/>
      <c r="DH49" s="226" t="s">
        <v>100</v>
      </c>
      <c r="DI49" s="227">
        <f>DJ49+FQ49+HH49+HN49</f>
        <v>1707824457</v>
      </c>
      <c r="DJ49" s="227">
        <f>DK49+DP49</f>
        <v>1707824457</v>
      </c>
      <c r="DK49" s="227"/>
      <c r="DL49" s="227"/>
      <c r="DM49" s="227"/>
      <c r="DN49" s="227"/>
      <c r="DO49" s="227"/>
      <c r="DP49" s="227">
        <v>1707824457</v>
      </c>
      <c r="DQ49" s="227"/>
      <c r="DR49" s="227"/>
      <c r="DS49" s="227"/>
      <c r="DT49" s="227"/>
      <c r="DU49" s="227"/>
      <c r="DV49" s="227"/>
      <c r="DW49" s="227"/>
      <c r="DX49" s="227"/>
      <c r="DY49" s="227"/>
      <c r="DZ49" s="227"/>
      <c r="EA49" s="227"/>
      <c r="EB49" s="227"/>
      <c r="EC49" s="227"/>
      <c r="ED49" s="227"/>
      <c r="EE49" s="227"/>
      <c r="EF49" s="227"/>
      <c r="EG49" s="227"/>
      <c r="EH49" s="227"/>
      <c r="EI49" s="227"/>
      <c r="EJ49" s="227"/>
      <c r="EK49" s="227"/>
      <c r="EL49" s="227"/>
      <c r="EM49" s="227"/>
      <c r="EN49" s="227"/>
      <c r="EO49" s="227"/>
      <c r="EP49" s="227"/>
      <c r="EQ49" s="227"/>
      <c r="ER49" s="227"/>
      <c r="ES49" s="227"/>
      <c r="ET49" s="227"/>
      <c r="EU49" s="227"/>
      <c r="EV49" s="227"/>
      <c r="EW49" s="227"/>
      <c r="EX49" s="227"/>
      <c r="EY49" s="227"/>
      <c r="EZ49" s="227"/>
      <c r="FA49" s="227"/>
      <c r="FB49" s="227"/>
      <c r="FC49" s="227"/>
      <c r="FD49" s="227"/>
      <c r="FE49" s="227"/>
      <c r="FF49" s="227"/>
      <c r="FG49" s="227"/>
      <c r="FH49" s="227"/>
      <c r="FI49" s="227"/>
      <c r="FJ49" s="227"/>
      <c r="FK49" s="227"/>
      <c r="FL49" s="227"/>
      <c r="FM49" s="227"/>
      <c r="FN49" s="227"/>
      <c r="FO49" s="227"/>
      <c r="FP49" s="227"/>
      <c r="FQ49" s="227"/>
      <c r="FR49" s="227"/>
      <c r="FS49" s="227"/>
      <c r="FT49" s="227"/>
      <c r="FU49" s="227"/>
      <c r="FV49" s="227"/>
      <c r="FW49" s="227"/>
      <c r="FX49" s="227"/>
      <c r="FY49" s="227"/>
      <c r="FZ49" s="227"/>
      <c r="GA49" s="227"/>
      <c r="GB49" s="227"/>
      <c r="GC49" s="227"/>
      <c r="GD49" s="227"/>
      <c r="GE49" s="227"/>
      <c r="GF49" s="227"/>
      <c r="GG49" s="227"/>
      <c r="GH49" s="227"/>
      <c r="GI49" s="227"/>
      <c r="GJ49" s="227"/>
      <c r="GK49" s="227"/>
      <c r="GL49" s="227"/>
      <c r="GM49" s="227"/>
      <c r="GN49" s="227"/>
      <c r="GO49" s="227"/>
      <c r="GP49" s="227"/>
      <c r="GQ49" s="227"/>
      <c r="GR49" s="227"/>
      <c r="GS49" s="227"/>
      <c r="GT49" s="227"/>
      <c r="GU49" s="227"/>
      <c r="GV49" s="227"/>
      <c r="GW49" s="227"/>
      <c r="GX49" s="227"/>
      <c r="GY49" s="227"/>
      <c r="GZ49" s="227"/>
      <c r="HA49" s="227"/>
      <c r="HB49" s="227"/>
      <c r="HC49" s="227"/>
      <c r="HD49" s="227"/>
      <c r="HE49" s="227"/>
      <c r="HF49" s="227"/>
      <c r="HG49" s="227"/>
      <c r="HH49" s="227"/>
      <c r="HI49" s="227"/>
      <c r="HJ49" s="227"/>
      <c r="HK49" s="227"/>
      <c r="HL49" s="227"/>
      <c r="HM49" s="227"/>
      <c r="HN49" s="227"/>
      <c r="HO49" s="156">
        <f t="shared" si="5"/>
        <v>0.1157925592921554</v>
      </c>
      <c r="HP49" s="156">
        <f t="shared" si="6"/>
        <v>0</v>
      </c>
      <c r="HQ49" s="156">
        <f t="shared" si="7"/>
        <v>0.1157925592921554</v>
      </c>
      <c r="HR49" s="156">
        <f t="shared" si="8"/>
        <v>0</v>
      </c>
      <c r="HS49" s="156">
        <f t="shared" si="9"/>
        <v>0</v>
      </c>
    </row>
    <row r="50" spans="1:227" s="228" customFormat="1" ht="24" customHeight="1">
      <c r="A50" s="225">
        <v>13</v>
      </c>
      <c r="B50" s="226" t="s">
        <v>106</v>
      </c>
      <c r="C50" s="227">
        <f t="shared" ref="C50:Z50" si="97">C51+C52</f>
        <v>6073000000</v>
      </c>
      <c r="D50" s="227">
        <f t="shared" si="97"/>
        <v>6073000000</v>
      </c>
      <c r="E50" s="227">
        <f t="shared" si="97"/>
        <v>0</v>
      </c>
      <c r="F50" s="227">
        <f t="shared" si="97"/>
        <v>0</v>
      </c>
      <c r="G50" s="227">
        <f t="shared" si="97"/>
        <v>0</v>
      </c>
      <c r="H50" s="227">
        <f t="shared" si="97"/>
        <v>0</v>
      </c>
      <c r="I50" s="227">
        <f t="shared" si="97"/>
        <v>0</v>
      </c>
      <c r="J50" s="227">
        <f t="shared" si="97"/>
        <v>6073000000</v>
      </c>
      <c r="K50" s="227">
        <f t="shared" si="97"/>
        <v>0</v>
      </c>
      <c r="L50" s="227">
        <f t="shared" si="97"/>
        <v>0</v>
      </c>
      <c r="M50" s="227">
        <f t="shared" si="97"/>
        <v>0</v>
      </c>
      <c r="N50" s="227">
        <f t="shared" si="97"/>
        <v>0</v>
      </c>
      <c r="O50" s="227">
        <f t="shared" si="97"/>
        <v>0</v>
      </c>
      <c r="P50" s="227">
        <f t="shared" si="97"/>
        <v>0</v>
      </c>
      <c r="Q50" s="227">
        <f t="shared" si="97"/>
        <v>0</v>
      </c>
      <c r="R50" s="227">
        <f t="shared" si="97"/>
        <v>0</v>
      </c>
      <c r="S50" s="227">
        <f t="shared" si="97"/>
        <v>0</v>
      </c>
      <c r="T50" s="227">
        <f t="shared" si="97"/>
        <v>0</v>
      </c>
      <c r="U50" s="227">
        <f t="shared" si="97"/>
        <v>0</v>
      </c>
      <c r="V50" s="227">
        <f t="shared" si="97"/>
        <v>0</v>
      </c>
      <c r="W50" s="227">
        <f t="shared" si="97"/>
        <v>0</v>
      </c>
      <c r="X50" s="227">
        <f t="shared" si="97"/>
        <v>0</v>
      </c>
      <c r="Y50" s="227">
        <f t="shared" si="97"/>
        <v>0</v>
      </c>
      <c r="Z50" s="227">
        <f t="shared" si="97"/>
        <v>0</v>
      </c>
      <c r="AA50" s="227">
        <f>AA51+AA52</f>
        <v>0</v>
      </c>
      <c r="AB50" s="227">
        <f>AB51+AB52</f>
        <v>0</v>
      </c>
      <c r="AC50" s="227">
        <f>AC51+AC52</f>
        <v>0</v>
      </c>
      <c r="AD50" s="227">
        <f>AD51+AD52</f>
        <v>0</v>
      </c>
      <c r="AE50" s="227">
        <f t="shared" ref="AE50:AW50" si="98">AE51+AE52</f>
        <v>0</v>
      </c>
      <c r="AF50" s="227">
        <f t="shared" si="98"/>
        <v>0</v>
      </c>
      <c r="AG50" s="227">
        <f t="shared" si="98"/>
        <v>0</v>
      </c>
      <c r="AH50" s="227">
        <f t="shared" si="98"/>
        <v>0</v>
      </c>
      <c r="AI50" s="227">
        <f t="shared" si="98"/>
        <v>0</v>
      </c>
      <c r="AJ50" s="227">
        <f t="shared" si="98"/>
        <v>0</v>
      </c>
      <c r="AK50" s="227">
        <f t="shared" si="98"/>
        <v>0</v>
      </c>
      <c r="AL50" s="227">
        <f t="shared" si="98"/>
        <v>0</v>
      </c>
      <c r="AM50" s="227">
        <f t="shared" si="98"/>
        <v>0</v>
      </c>
      <c r="AN50" s="227">
        <f t="shared" si="98"/>
        <v>0</v>
      </c>
      <c r="AO50" s="227">
        <f t="shared" si="98"/>
        <v>0</v>
      </c>
      <c r="AP50" s="227">
        <f t="shared" si="98"/>
        <v>0</v>
      </c>
      <c r="AQ50" s="227">
        <f t="shared" si="98"/>
        <v>0</v>
      </c>
      <c r="AR50" s="227">
        <f t="shared" si="98"/>
        <v>0</v>
      </c>
      <c r="AS50" s="227">
        <f t="shared" si="98"/>
        <v>0</v>
      </c>
      <c r="AT50" s="227">
        <f t="shared" si="98"/>
        <v>0</v>
      </c>
      <c r="AU50" s="227">
        <f t="shared" si="98"/>
        <v>0</v>
      </c>
      <c r="AV50" s="227">
        <f t="shared" si="98"/>
        <v>0</v>
      </c>
      <c r="AW50" s="227">
        <f t="shared" si="98"/>
        <v>0</v>
      </c>
      <c r="AX50" s="227">
        <f>AX51+AX52</f>
        <v>0</v>
      </c>
      <c r="AY50" s="227">
        <f>AY51+AY52</f>
        <v>0</v>
      </c>
      <c r="AZ50" s="227">
        <f>AZ51+AZ52</f>
        <v>0</v>
      </c>
      <c r="BA50" s="227">
        <f>BA51+BA52</f>
        <v>0</v>
      </c>
      <c r="BB50" s="227">
        <f t="shared" ref="BB50:DG50" si="99">BB51+BB52</f>
        <v>0</v>
      </c>
      <c r="BC50" s="227">
        <f t="shared" si="99"/>
        <v>0</v>
      </c>
      <c r="BD50" s="227">
        <f t="shared" si="99"/>
        <v>0</v>
      </c>
      <c r="BE50" s="227">
        <f t="shared" si="99"/>
        <v>0</v>
      </c>
      <c r="BF50" s="227">
        <f t="shared" si="99"/>
        <v>0</v>
      </c>
      <c r="BG50" s="227">
        <f t="shared" si="99"/>
        <v>0</v>
      </c>
      <c r="BH50" s="227">
        <f t="shared" si="99"/>
        <v>0</v>
      </c>
      <c r="BI50" s="227">
        <f t="shared" si="99"/>
        <v>0</v>
      </c>
      <c r="BJ50" s="227">
        <f t="shared" si="99"/>
        <v>0</v>
      </c>
      <c r="BK50" s="227">
        <f t="shared" si="99"/>
        <v>0</v>
      </c>
      <c r="BL50" s="227">
        <f t="shared" si="99"/>
        <v>0</v>
      </c>
      <c r="BM50" s="227">
        <f t="shared" si="99"/>
        <v>0</v>
      </c>
      <c r="BN50" s="227">
        <f t="shared" si="99"/>
        <v>0</v>
      </c>
      <c r="BO50" s="227">
        <f t="shared" si="99"/>
        <v>0</v>
      </c>
      <c r="BP50" s="227">
        <f t="shared" si="99"/>
        <v>0</v>
      </c>
      <c r="BQ50" s="227">
        <f t="shared" si="99"/>
        <v>0</v>
      </c>
      <c r="BR50" s="227"/>
      <c r="BS50" s="227">
        <f t="shared" si="99"/>
        <v>0</v>
      </c>
      <c r="BT50" s="227"/>
      <c r="BU50" s="227"/>
      <c r="BV50" s="227">
        <f t="shared" si="99"/>
        <v>0</v>
      </c>
      <c r="BW50" s="227">
        <f t="shared" si="99"/>
        <v>0</v>
      </c>
      <c r="BX50" s="227">
        <f t="shared" si="99"/>
        <v>0</v>
      </c>
      <c r="BY50" s="227">
        <f t="shared" si="99"/>
        <v>0</v>
      </c>
      <c r="BZ50" s="227">
        <f t="shared" si="99"/>
        <v>0</v>
      </c>
      <c r="CA50" s="227">
        <f t="shared" si="99"/>
        <v>0</v>
      </c>
      <c r="CB50" s="227">
        <f t="shared" si="99"/>
        <v>0</v>
      </c>
      <c r="CC50" s="227">
        <f t="shared" si="99"/>
        <v>0</v>
      </c>
      <c r="CD50" s="227">
        <f t="shared" si="99"/>
        <v>0</v>
      </c>
      <c r="CE50" s="227">
        <f t="shared" si="99"/>
        <v>0</v>
      </c>
      <c r="CF50" s="227">
        <f t="shared" si="99"/>
        <v>0</v>
      </c>
      <c r="CG50" s="227">
        <f t="shared" si="99"/>
        <v>0</v>
      </c>
      <c r="CH50" s="227">
        <f t="shared" si="99"/>
        <v>0</v>
      </c>
      <c r="CI50" s="227">
        <f t="shared" si="99"/>
        <v>0</v>
      </c>
      <c r="CJ50" s="227">
        <f t="shared" si="99"/>
        <v>0</v>
      </c>
      <c r="CK50" s="227">
        <f t="shared" si="99"/>
        <v>0</v>
      </c>
      <c r="CL50" s="227">
        <f t="shared" si="99"/>
        <v>0</v>
      </c>
      <c r="CM50" s="227">
        <f t="shared" si="99"/>
        <v>0</v>
      </c>
      <c r="CN50" s="227">
        <f t="shared" si="99"/>
        <v>0</v>
      </c>
      <c r="CO50" s="227">
        <f t="shared" si="99"/>
        <v>0</v>
      </c>
      <c r="CP50" s="227">
        <f t="shared" si="99"/>
        <v>0</v>
      </c>
      <c r="CQ50" s="227">
        <f t="shared" si="99"/>
        <v>0</v>
      </c>
      <c r="CR50" s="227">
        <f t="shared" si="99"/>
        <v>0</v>
      </c>
      <c r="CS50" s="227">
        <f t="shared" si="99"/>
        <v>0</v>
      </c>
      <c r="CT50" s="227">
        <f t="shared" si="99"/>
        <v>0</v>
      </c>
      <c r="CU50" s="227">
        <f t="shared" si="99"/>
        <v>0</v>
      </c>
      <c r="CV50" s="227">
        <f t="shared" si="99"/>
        <v>0</v>
      </c>
      <c r="CW50" s="227">
        <f t="shared" si="99"/>
        <v>0</v>
      </c>
      <c r="CX50" s="227">
        <f t="shared" si="99"/>
        <v>0</v>
      </c>
      <c r="CY50" s="227">
        <f t="shared" si="99"/>
        <v>0</v>
      </c>
      <c r="CZ50" s="227">
        <f t="shared" si="99"/>
        <v>0</v>
      </c>
      <c r="DA50" s="227">
        <f t="shared" si="99"/>
        <v>0</v>
      </c>
      <c r="DB50" s="227">
        <f t="shared" si="99"/>
        <v>0</v>
      </c>
      <c r="DC50" s="227">
        <f t="shared" si="99"/>
        <v>0</v>
      </c>
      <c r="DD50" s="227">
        <f t="shared" si="99"/>
        <v>0</v>
      </c>
      <c r="DE50" s="227">
        <f t="shared" si="99"/>
        <v>0</v>
      </c>
      <c r="DF50" s="227">
        <f t="shared" si="99"/>
        <v>0</v>
      </c>
      <c r="DG50" s="227">
        <f t="shared" si="99"/>
        <v>0</v>
      </c>
      <c r="DH50" s="226" t="s">
        <v>106</v>
      </c>
      <c r="DI50" s="227">
        <f t="shared" ref="DI50:FY50" si="100">DI51+DI52</f>
        <v>4007890595</v>
      </c>
      <c r="DJ50" s="227">
        <f t="shared" si="100"/>
        <v>4007890595</v>
      </c>
      <c r="DK50" s="227">
        <f t="shared" si="100"/>
        <v>0</v>
      </c>
      <c r="DL50" s="227">
        <f t="shared" si="100"/>
        <v>0</v>
      </c>
      <c r="DM50" s="227">
        <f t="shared" si="100"/>
        <v>0</v>
      </c>
      <c r="DN50" s="227">
        <f t="shared" si="100"/>
        <v>0</v>
      </c>
      <c r="DO50" s="227">
        <f t="shared" si="100"/>
        <v>0</v>
      </c>
      <c r="DP50" s="227">
        <f t="shared" si="100"/>
        <v>4007890595</v>
      </c>
      <c r="DQ50" s="227">
        <f t="shared" si="100"/>
        <v>0</v>
      </c>
      <c r="DR50" s="227">
        <f t="shared" si="100"/>
        <v>0</v>
      </c>
      <c r="DS50" s="227">
        <f t="shared" si="100"/>
        <v>68600000</v>
      </c>
      <c r="DT50" s="227">
        <f t="shared" si="100"/>
        <v>0</v>
      </c>
      <c r="DU50" s="227">
        <f t="shared" si="100"/>
        <v>0</v>
      </c>
      <c r="DV50" s="227">
        <f t="shared" si="100"/>
        <v>0</v>
      </c>
      <c r="DW50" s="227">
        <f t="shared" si="100"/>
        <v>0</v>
      </c>
      <c r="DX50" s="227">
        <f t="shared" si="100"/>
        <v>0</v>
      </c>
      <c r="DY50" s="227">
        <f t="shared" si="100"/>
        <v>0</v>
      </c>
      <c r="DZ50" s="227">
        <f t="shared" si="100"/>
        <v>0</v>
      </c>
      <c r="EA50" s="227">
        <f t="shared" si="100"/>
        <v>0</v>
      </c>
      <c r="EB50" s="227">
        <f t="shared" si="100"/>
        <v>0</v>
      </c>
      <c r="EC50" s="227">
        <f t="shared" si="100"/>
        <v>0</v>
      </c>
      <c r="ED50" s="227">
        <f t="shared" si="100"/>
        <v>0</v>
      </c>
      <c r="EE50" s="227">
        <f t="shared" si="100"/>
        <v>0</v>
      </c>
      <c r="EF50" s="227">
        <f t="shared" si="100"/>
        <v>0</v>
      </c>
      <c r="EG50" s="227">
        <f>EG51+EG52</f>
        <v>0</v>
      </c>
      <c r="EH50" s="227">
        <f t="shared" si="100"/>
        <v>0</v>
      </c>
      <c r="EI50" s="227">
        <f t="shared" si="100"/>
        <v>0</v>
      </c>
      <c r="EJ50" s="227">
        <f t="shared" si="100"/>
        <v>0</v>
      </c>
      <c r="EK50" s="227">
        <f t="shared" si="100"/>
        <v>0</v>
      </c>
      <c r="EL50" s="227">
        <f t="shared" si="100"/>
        <v>0</v>
      </c>
      <c r="EM50" s="227">
        <f t="shared" si="100"/>
        <v>0</v>
      </c>
      <c r="EN50" s="227">
        <f t="shared" si="100"/>
        <v>0</v>
      </c>
      <c r="EO50" s="227">
        <f t="shared" si="100"/>
        <v>0</v>
      </c>
      <c r="EP50" s="227">
        <f t="shared" si="100"/>
        <v>572185000</v>
      </c>
      <c r="EQ50" s="227">
        <f t="shared" si="100"/>
        <v>0</v>
      </c>
      <c r="ER50" s="227">
        <f t="shared" si="100"/>
        <v>0</v>
      </c>
      <c r="ES50" s="227">
        <f t="shared" si="100"/>
        <v>0</v>
      </c>
      <c r="ET50" s="227">
        <f t="shared" si="100"/>
        <v>0</v>
      </c>
      <c r="EU50" s="227">
        <f t="shared" si="100"/>
        <v>0</v>
      </c>
      <c r="EV50" s="227">
        <f t="shared" si="100"/>
        <v>0</v>
      </c>
      <c r="EW50" s="227">
        <f t="shared" si="100"/>
        <v>0</v>
      </c>
      <c r="EX50" s="227">
        <f t="shared" si="100"/>
        <v>0</v>
      </c>
      <c r="EY50" s="227">
        <f t="shared" si="100"/>
        <v>0</v>
      </c>
      <c r="EZ50" s="227">
        <f t="shared" si="100"/>
        <v>0</v>
      </c>
      <c r="FA50" s="227">
        <f t="shared" si="100"/>
        <v>0</v>
      </c>
      <c r="FB50" s="227">
        <f t="shared" si="100"/>
        <v>0</v>
      </c>
      <c r="FC50" s="227">
        <f t="shared" si="100"/>
        <v>0</v>
      </c>
      <c r="FD50" s="227">
        <f>FD51+FD52</f>
        <v>0</v>
      </c>
      <c r="FE50" s="227">
        <f>FE51+FE52</f>
        <v>0</v>
      </c>
      <c r="FF50" s="227">
        <f>FF51+FF52</f>
        <v>0</v>
      </c>
      <c r="FG50" s="227">
        <f>FG51+FG52</f>
        <v>0</v>
      </c>
      <c r="FH50" s="227">
        <f t="shared" si="100"/>
        <v>0</v>
      </c>
      <c r="FI50" s="227">
        <f t="shared" si="100"/>
        <v>0</v>
      </c>
      <c r="FJ50" s="227">
        <f t="shared" si="100"/>
        <v>0</v>
      </c>
      <c r="FK50" s="227">
        <f t="shared" si="100"/>
        <v>2088880550</v>
      </c>
      <c r="FL50" s="227">
        <f t="shared" si="100"/>
        <v>0</v>
      </c>
      <c r="FM50" s="227">
        <f t="shared" si="100"/>
        <v>0</v>
      </c>
      <c r="FN50" s="227">
        <f t="shared" si="100"/>
        <v>0</v>
      </c>
      <c r="FO50" s="227">
        <f t="shared" si="100"/>
        <v>0</v>
      </c>
      <c r="FP50" s="227">
        <f t="shared" si="100"/>
        <v>0</v>
      </c>
      <c r="FQ50" s="227">
        <f t="shared" si="100"/>
        <v>0</v>
      </c>
      <c r="FR50" s="227">
        <f t="shared" si="100"/>
        <v>0</v>
      </c>
      <c r="FS50" s="227">
        <f t="shared" si="100"/>
        <v>0</v>
      </c>
      <c r="FT50" s="227">
        <f t="shared" si="100"/>
        <v>0</v>
      </c>
      <c r="FU50" s="227">
        <f t="shared" si="100"/>
        <v>0</v>
      </c>
      <c r="FV50" s="227">
        <f t="shared" si="100"/>
        <v>0</v>
      </c>
      <c r="FW50" s="227">
        <f t="shared" si="100"/>
        <v>0</v>
      </c>
      <c r="FX50" s="227"/>
      <c r="FY50" s="227">
        <f t="shared" si="100"/>
        <v>0</v>
      </c>
      <c r="FZ50" s="227"/>
      <c r="GA50" s="227"/>
      <c r="GB50" s="227">
        <f t="shared" ref="GB50:HM50" si="101">GB51+GB52</f>
        <v>0</v>
      </c>
      <c r="GC50" s="227">
        <f t="shared" si="101"/>
        <v>0</v>
      </c>
      <c r="GD50" s="227">
        <f t="shared" si="101"/>
        <v>0</v>
      </c>
      <c r="GE50" s="227">
        <f t="shared" si="101"/>
        <v>0</v>
      </c>
      <c r="GF50" s="227">
        <f t="shared" si="101"/>
        <v>0</v>
      </c>
      <c r="GG50" s="227">
        <f t="shared" si="101"/>
        <v>0</v>
      </c>
      <c r="GH50" s="227">
        <f t="shared" si="101"/>
        <v>0</v>
      </c>
      <c r="GI50" s="227">
        <f t="shared" si="101"/>
        <v>0</v>
      </c>
      <c r="GJ50" s="227">
        <f t="shared" si="101"/>
        <v>0</v>
      </c>
      <c r="GK50" s="227">
        <f t="shared" si="101"/>
        <v>0</v>
      </c>
      <c r="GL50" s="227">
        <f t="shared" si="101"/>
        <v>0</v>
      </c>
      <c r="GM50" s="227">
        <f t="shared" si="101"/>
        <v>0</v>
      </c>
      <c r="GN50" s="227">
        <f t="shared" si="101"/>
        <v>0</v>
      </c>
      <c r="GO50" s="227">
        <f t="shared" si="101"/>
        <v>0</v>
      </c>
      <c r="GP50" s="227">
        <f t="shared" si="101"/>
        <v>0</v>
      </c>
      <c r="GQ50" s="227">
        <f t="shared" si="101"/>
        <v>0</v>
      </c>
      <c r="GR50" s="227">
        <f t="shared" si="101"/>
        <v>0</v>
      </c>
      <c r="GS50" s="227">
        <f t="shared" si="101"/>
        <v>0</v>
      </c>
      <c r="GT50" s="227">
        <f t="shared" si="101"/>
        <v>0</v>
      </c>
      <c r="GU50" s="227">
        <f t="shared" si="101"/>
        <v>0</v>
      </c>
      <c r="GV50" s="227">
        <f t="shared" si="101"/>
        <v>0</v>
      </c>
      <c r="GW50" s="227">
        <f t="shared" si="101"/>
        <v>0</v>
      </c>
      <c r="GX50" s="227">
        <f t="shared" si="101"/>
        <v>0</v>
      </c>
      <c r="GY50" s="227">
        <f t="shared" si="101"/>
        <v>0</v>
      </c>
      <c r="GZ50" s="227">
        <f t="shared" si="101"/>
        <v>0</v>
      </c>
      <c r="HA50" s="227">
        <f t="shared" si="101"/>
        <v>0</v>
      </c>
      <c r="HB50" s="227">
        <f t="shared" si="101"/>
        <v>0</v>
      </c>
      <c r="HC50" s="227">
        <f t="shared" si="101"/>
        <v>0</v>
      </c>
      <c r="HD50" s="227">
        <f t="shared" si="101"/>
        <v>0</v>
      </c>
      <c r="HE50" s="227">
        <f t="shared" si="101"/>
        <v>0</v>
      </c>
      <c r="HF50" s="227">
        <f t="shared" si="101"/>
        <v>0</v>
      </c>
      <c r="HG50" s="227">
        <f t="shared" si="101"/>
        <v>0</v>
      </c>
      <c r="HH50" s="227">
        <f t="shared" si="101"/>
        <v>0</v>
      </c>
      <c r="HI50" s="227">
        <f t="shared" si="101"/>
        <v>0</v>
      </c>
      <c r="HJ50" s="227">
        <f t="shared" si="101"/>
        <v>0</v>
      </c>
      <c r="HK50" s="227">
        <f t="shared" si="101"/>
        <v>0</v>
      </c>
      <c r="HL50" s="227">
        <f t="shared" si="101"/>
        <v>0</v>
      </c>
      <c r="HM50" s="227">
        <f t="shared" si="101"/>
        <v>0</v>
      </c>
      <c r="HN50" s="227">
        <f>HN51+HN52</f>
        <v>0</v>
      </c>
      <c r="HO50" s="156">
        <f t="shared" si="5"/>
        <v>0.65995234562819038</v>
      </c>
      <c r="HP50" s="156">
        <f t="shared" si="6"/>
        <v>0</v>
      </c>
      <c r="HQ50" s="156">
        <f t="shared" si="7"/>
        <v>0.65995234562819038</v>
      </c>
      <c r="HR50" s="156">
        <f t="shared" si="8"/>
        <v>0</v>
      </c>
      <c r="HS50" s="156">
        <f t="shared" si="9"/>
        <v>0</v>
      </c>
    </row>
    <row r="51" spans="1:227" s="228" customFormat="1" ht="24" customHeight="1">
      <c r="A51" s="225"/>
      <c r="B51" s="226" t="s">
        <v>99</v>
      </c>
      <c r="C51" s="227">
        <f>D51+BK51+DB51</f>
        <v>0</v>
      </c>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c r="CB51" s="227"/>
      <c r="CC51" s="227"/>
      <c r="CD51" s="227"/>
      <c r="CE51" s="227"/>
      <c r="CF51" s="227"/>
      <c r="CG51" s="227"/>
      <c r="CH51" s="227"/>
      <c r="CI51" s="227"/>
      <c r="CJ51" s="227"/>
      <c r="CK51" s="227"/>
      <c r="CL51" s="227"/>
      <c r="CM51" s="227"/>
      <c r="CN51" s="227"/>
      <c r="CO51" s="227"/>
      <c r="CP51" s="227"/>
      <c r="CQ51" s="227"/>
      <c r="CR51" s="227"/>
      <c r="CS51" s="227"/>
      <c r="CT51" s="227"/>
      <c r="CU51" s="227"/>
      <c r="CV51" s="227"/>
      <c r="CW51" s="227"/>
      <c r="CX51" s="227"/>
      <c r="CY51" s="227"/>
      <c r="CZ51" s="227"/>
      <c r="DA51" s="227"/>
      <c r="DB51" s="227"/>
      <c r="DC51" s="227"/>
      <c r="DD51" s="227"/>
      <c r="DE51" s="227"/>
      <c r="DF51" s="227"/>
      <c r="DG51" s="227"/>
      <c r="DH51" s="226" t="s">
        <v>99</v>
      </c>
      <c r="DI51" s="227">
        <f>DJ51+FQ51+HH51+HN51</f>
        <v>0</v>
      </c>
      <c r="DJ51" s="227"/>
      <c r="DK51" s="227"/>
      <c r="DL51" s="227"/>
      <c r="DM51" s="227"/>
      <c r="DN51" s="227"/>
      <c r="DO51" s="227"/>
      <c r="DP51" s="227"/>
      <c r="DQ51" s="227"/>
      <c r="DR51" s="227"/>
      <c r="DS51" s="227"/>
      <c r="DT51" s="227"/>
      <c r="DU51" s="227"/>
      <c r="DV51" s="227"/>
      <c r="DW51" s="227"/>
      <c r="DX51" s="227"/>
      <c r="DY51" s="227"/>
      <c r="DZ51" s="227"/>
      <c r="EA51" s="227"/>
      <c r="EB51" s="227"/>
      <c r="EC51" s="227"/>
      <c r="ED51" s="227"/>
      <c r="EE51" s="227"/>
      <c r="EF51" s="227"/>
      <c r="EG51" s="227"/>
      <c r="EH51" s="227"/>
      <c r="EI51" s="227"/>
      <c r="EJ51" s="227"/>
      <c r="EK51" s="227"/>
      <c r="EL51" s="227"/>
      <c r="EM51" s="227"/>
      <c r="EN51" s="227"/>
      <c r="EO51" s="227"/>
      <c r="EP51" s="227"/>
      <c r="EQ51" s="227"/>
      <c r="ER51" s="227"/>
      <c r="ES51" s="227"/>
      <c r="ET51" s="227"/>
      <c r="EU51" s="227"/>
      <c r="EV51" s="227"/>
      <c r="EW51" s="227"/>
      <c r="EX51" s="227"/>
      <c r="EY51" s="227"/>
      <c r="EZ51" s="227"/>
      <c r="FA51" s="227"/>
      <c r="FB51" s="227"/>
      <c r="FC51" s="227"/>
      <c r="FD51" s="227"/>
      <c r="FE51" s="227"/>
      <c r="FF51" s="227"/>
      <c r="FG51" s="227"/>
      <c r="FH51" s="227"/>
      <c r="FI51" s="227"/>
      <c r="FJ51" s="227"/>
      <c r="FK51" s="227"/>
      <c r="FL51" s="227"/>
      <c r="FM51" s="227"/>
      <c r="FN51" s="227"/>
      <c r="FO51" s="227"/>
      <c r="FP51" s="227"/>
      <c r="FQ51" s="227"/>
      <c r="FR51" s="227"/>
      <c r="FS51" s="227"/>
      <c r="FT51" s="227"/>
      <c r="FU51" s="227"/>
      <c r="FV51" s="227"/>
      <c r="FW51" s="227"/>
      <c r="FX51" s="227"/>
      <c r="FY51" s="227"/>
      <c r="FZ51" s="227"/>
      <c r="GA51" s="227"/>
      <c r="GB51" s="227"/>
      <c r="GC51" s="227"/>
      <c r="GD51" s="227"/>
      <c r="GE51" s="227"/>
      <c r="GF51" s="227"/>
      <c r="GG51" s="227"/>
      <c r="GH51" s="227"/>
      <c r="GI51" s="227"/>
      <c r="GJ51" s="227"/>
      <c r="GK51" s="227"/>
      <c r="GL51" s="227"/>
      <c r="GM51" s="227"/>
      <c r="GN51" s="227"/>
      <c r="GO51" s="227"/>
      <c r="GP51" s="227"/>
      <c r="GQ51" s="227"/>
      <c r="GR51" s="227"/>
      <c r="GS51" s="227"/>
      <c r="GT51" s="227"/>
      <c r="GU51" s="227"/>
      <c r="GV51" s="227"/>
      <c r="GW51" s="227"/>
      <c r="GX51" s="227"/>
      <c r="GY51" s="227"/>
      <c r="GZ51" s="227"/>
      <c r="HA51" s="227"/>
      <c r="HB51" s="227"/>
      <c r="HC51" s="227"/>
      <c r="HD51" s="227"/>
      <c r="HE51" s="227"/>
      <c r="HF51" s="227"/>
      <c r="HG51" s="227"/>
      <c r="HH51" s="227"/>
      <c r="HI51" s="227"/>
      <c r="HJ51" s="227"/>
      <c r="HK51" s="227"/>
      <c r="HL51" s="227"/>
      <c r="HM51" s="227"/>
      <c r="HN51" s="227"/>
      <c r="HO51" s="156">
        <f t="shared" si="5"/>
        <v>0</v>
      </c>
      <c r="HP51" s="156">
        <f t="shared" si="6"/>
        <v>0</v>
      </c>
      <c r="HQ51" s="156">
        <f t="shared" si="7"/>
        <v>0</v>
      </c>
      <c r="HR51" s="156">
        <f t="shared" si="8"/>
        <v>0</v>
      </c>
      <c r="HS51" s="156">
        <f t="shared" si="9"/>
        <v>0</v>
      </c>
    </row>
    <row r="52" spans="1:227" s="228" customFormat="1" ht="24" customHeight="1">
      <c r="A52" s="225"/>
      <c r="B52" s="226" t="s">
        <v>100</v>
      </c>
      <c r="C52" s="227">
        <f>D52+BK52+DB52</f>
        <v>6073000000</v>
      </c>
      <c r="D52" s="227">
        <f>E52+J52</f>
        <v>6073000000</v>
      </c>
      <c r="E52" s="227"/>
      <c r="F52" s="227"/>
      <c r="G52" s="227"/>
      <c r="H52" s="227"/>
      <c r="I52" s="227"/>
      <c r="J52" s="227">
        <v>6073000000</v>
      </c>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f>SUM(BL52:BM52)</f>
        <v>0</v>
      </c>
      <c r="BL52" s="227"/>
      <c r="BM52" s="227"/>
      <c r="BN52" s="227"/>
      <c r="BO52" s="227"/>
      <c r="BP52" s="227"/>
      <c r="BQ52" s="227"/>
      <c r="BR52" s="227"/>
      <c r="BS52" s="227"/>
      <c r="BT52" s="227"/>
      <c r="BU52" s="227"/>
      <c r="BV52" s="227"/>
      <c r="BW52" s="227"/>
      <c r="BX52" s="227"/>
      <c r="BY52" s="227"/>
      <c r="BZ52" s="227"/>
      <c r="CA52" s="227"/>
      <c r="CB52" s="227"/>
      <c r="CC52" s="227"/>
      <c r="CD52" s="227"/>
      <c r="CE52" s="227"/>
      <c r="CF52" s="227"/>
      <c r="CG52" s="227"/>
      <c r="CH52" s="227"/>
      <c r="CI52" s="227"/>
      <c r="CJ52" s="227"/>
      <c r="CK52" s="227"/>
      <c r="CL52" s="227"/>
      <c r="CM52" s="227"/>
      <c r="CN52" s="227"/>
      <c r="CO52" s="227"/>
      <c r="CP52" s="227"/>
      <c r="CQ52" s="227"/>
      <c r="CR52" s="227"/>
      <c r="CS52" s="227"/>
      <c r="CT52" s="227"/>
      <c r="CU52" s="227"/>
      <c r="CV52" s="227"/>
      <c r="CW52" s="227"/>
      <c r="CX52" s="227"/>
      <c r="CY52" s="227"/>
      <c r="CZ52" s="227"/>
      <c r="DA52" s="227"/>
      <c r="DB52" s="227"/>
      <c r="DC52" s="227"/>
      <c r="DD52" s="227"/>
      <c r="DE52" s="227"/>
      <c r="DF52" s="227"/>
      <c r="DG52" s="227"/>
      <c r="DH52" s="226" t="s">
        <v>100</v>
      </c>
      <c r="DI52" s="227">
        <f>DJ52+FQ52+HH52+HN52</f>
        <v>4007890595</v>
      </c>
      <c r="DJ52" s="227">
        <f>DK52+DP52</f>
        <v>4007890595</v>
      </c>
      <c r="DK52" s="227"/>
      <c r="DL52" s="227"/>
      <c r="DM52" s="227"/>
      <c r="DN52" s="227"/>
      <c r="DO52" s="227"/>
      <c r="DP52" s="227">
        <v>4007890595</v>
      </c>
      <c r="DQ52" s="227"/>
      <c r="DR52" s="227"/>
      <c r="DS52" s="227">
        <f>21000000+20300000+27300000</f>
        <v>68600000</v>
      </c>
      <c r="DT52" s="227"/>
      <c r="DU52" s="227"/>
      <c r="DV52" s="227"/>
      <c r="DW52" s="227"/>
      <c r="DX52" s="227"/>
      <c r="DY52" s="227"/>
      <c r="DZ52" s="227"/>
      <c r="EA52" s="227"/>
      <c r="EB52" s="227"/>
      <c r="EC52" s="227"/>
      <c r="ED52" s="227"/>
      <c r="EE52" s="227"/>
      <c r="EF52" s="227"/>
      <c r="EG52" s="227"/>
      <c r="EH52" s="227"/>
      <c r="EI52" s="227"/>
      <c r="EJ52" s="227"/>
      <c r="EK52" s="227"/>
      <c r="EL52" s="227"/>
      <c r="EM52" s="227"/>
      <c r="EN52" s="227"/>
      <c r="EO52" s="227"/>
      <c r="EP52" s="227">
        <f>30385000+541800000</f>
        <v>572185000</v>
      </c>
      <c r="EQ52" s="227"/>
      <c r="ER52" s="227"/>
      <c r="ES52" s="227"/>
      <c r="ET52" s="227"/>
      <c r="EU52" s="227"/>
      <c r="EV52" s="227"/>
      <c r="EW52" s="227"/>
      <c r="EX52" s="227"/>
      <c r="EY52" s="227"/>
      <c r="EZ52" s="227"/>
      <c r="FA52" s="227"/>
      <c r="FB52" s="227"/>
      <c r="FC52" s="227"/>
      <c r="FD52" s="227"/>
      <c r="FE52" s="227"/>
      <c r="FF52" s="227"/>
      <c r="FG52" s="227"/>
      <c r="FH52" s="227"/>
      <c r="FI52" s="227"/>
      <c r="FJ52" s="227"/>
      <c r="FK52" s="227">
        <v>2088880550</v>
      </c>
      <c r="FL52" s="227"/>
      <c r="FM52" s="227"/>
      <c r="FN52" s="227"/>
      <c r="FO52" s="227"/>
      <c r="FP52" s="227"/>
      <c r="FQ52" s="227"/>
      <c r="FR52" s="227"/>
      <c r="FS52" s="227"/>
      <c r="FT52" s="227"/>
      <c r="FU52" s="227"/>
      <c r="FV52" s="227"/>
      <c r="FW52" s="227"/>
      <c r="FX52" s="227"/>
      <c r="FY52" s="227"/>
      <c r="FZ52" s="227"/>
      <c r="GA52" s="227"/>
      <c r="GB52" s="227"/>
      <c r="GC52" s="227"/>
      <c r="GD52" s="227"/>
      <c r="GE52" s="227"/>
      <c r="GF52" s="227"/>
      <c r="GG52" s="227"/>
      <c r="GH52" s="227"/>
      <c r="GI52" s="227"/>
      <c r="GJ52" s="227"/>
      <c r="GK52" s="227"/>
      <c r="GL52" s="227"/>
      <c r="GM52" s="227"/>
      <c r="GN52" s="227"/>
      <c r="GO52" s="227"/>
      <c r="GP52" s="227"/>
      <c r="GQ52" s="227"/>
      <c r="GR52" s="227"/>
      <c r="GS52" s="227"/>
      <c r="GT52" s="227"/>
      <c r="GU52" s="227"/>
      <c r="GV52" s="227"/>
      <c r="GW52" s="227"/>
      <c r="GX52" s="227"/>
      <c r="GY52" s="227"/>
      <c r="GZ52" s="227"/>
      <c r="HA52" s="227"/>
      <c r="HB52" s="227"/>
      <c r="HC52" s="227"/>
      <c r="HD52" s="227"/>
      <c r="HE52" s="227"/>
      <c r="HF52" s="227"/>
      <c r="HG52" s="227"/>
      <c r="HH52" s="227"/>
      <c r="HI52" s="227"/>
      <c r="HJ52" s="227"/>
      <c r="HK52" s="227"/>
      <c r="HL52" s="227"/>
      <c r="HM52" s="227"/>
      <c r="HN52" s="227"/>
      <c r="HO52" s="156">
        <f t="shared" si="5"/>
        <v>0.65995234562819038</v>
      </c>
      <c r="HP52" s="156">
        <f t="shared" si="6"/>
        <v>0</v>
      </c>
      <c r="HQ52" s="156">
        <f t="shared" si="7"/>
        <v>0.65995234562819038</v>
      </c>
      <c r="HR52" s="156">
        <f t="shared" si="8"/>
        <v>0</v>
      </c>
      <c r="HS52" s="156">
        <f t="shared" si="9"/>
        <v>0</v>
      </c>
    </row>
    <row r="53" spans="1:227" s="228" customFormat="1" ht="24" customHeight="1">
      <c r="A53" s="225">
        <v>14</v>
      </c>
      <c r="B53" s="226" t="s">
        <v>68</v>
      </c>
      <c r="C53" s="227">
        <f t="shared" ref="C53:AW53" si="102">C54+C55</f>
        <v>1235000000</v>
      </c>
      <c r="D53" s="227">
        <f t="shared" si="102"/>
        <v>1235000000</v>
      </c>
      <c r="E53" s="227">
        <f t="shared" si="102"/>
        <v>0</v>
      </c>
      <c r="F53" s="227">
        <f t="shared" si="102"/>
        <v>0</v>
      </c>
      <c r="G53" s="227">
        <f t="shared" si="102"/>
        <v>0</v>
      </c>
      <c r="H53" s="227">
        <f t="shared" si="102"/>
        <v>0</v>
      </c>
      <c r="I53" s="227">
        <f t="shared" si="102"/>
        <v>0</v>
      </c>
      <c r="J53" s="227">
        <f t="shared" si="102"/>
        <v>1235000000</v>
      </c>
      <c r="K53" s="227">
        <f t="shared" si="102"/>
        <v>0</v>
      </c>
      <c r="L53" s="227">
        <f t="shared" si="102"/>
        <v>0</v>
      </c>
      <c r="M53" s="227">
        <f t="shared" si="102"/>
        <v>0</v>
      </c>
      <c r="N53" s="227">
        <f t="shared" si="102"/>
        <v>0</v>
      </c>
      <c r="O53" s="227">
        <f t="shared" si="102"/>
        <v>0</v>
      </c>
      <c r="P53" s="227">
        <f t="shared" si="102"/>
        <v>0</v>
      </c>
      <c r="Q53" s="227">
        <f t="shared" si="102"/>
        <v>0</v>
      </c>
      <c r="R53" s="227">
        <f t="shared" si="102"/>
        <v>0</v>
      </c>
      <c r="S53" s="227">
        <f t="shared" si="102"/>
        <v>0</v>
      </c>
      <c r="T53" s="227">
        <f t="shared" si="102"/>
        <v>0</v>
      </c>
      <c r="U53" s="227">
        <f t="shared" si="102"/>
        <v>0</v>
      </c>
      <c r="V53" s="227">
        <f t="shared" si="102"/>
        <v>0</v>
      </c>
      <c r="W53" s="227">
        <f t="shared" si="102"/>
        <v>0</v>
      </c>
      <c r="X53" s="227">
        <f t="shared" si="102"/>
        <v>0</v>
      </c>
      <c r="Y53" s="227">
        <f t="shared" si="102"/>
        <v>0</v>
      </c>
      <c r="Z53" s="227">
        <f t="shared" si="102"/>
        <v>0</v>
      </c>
      <c r="AA53" s="227">
        <f t="shared" si="102"/>
        <v>0</v>
      </c>
      <c r="AB53" s="227">
        <f t="shared" si="102"/>
        <v>0</v>
      </c>
      <c r="AC53" s="227">
        <f t="shared" si="102"/>
        <v>0</v>
      </c>
      <c r="AD53" s="227">
        <f t="shared" si="102"/>
        <v>0</v>
      </c>
      <c r="AE53" s="227">
        <f t="shared" si="102"/>
        <v>0</v>
      </c>
      <c r="AF53" s="227">
        <f t="shared" si="102"/>
        <v>0</v>
      </c>
      <c r="AG53" s="227">
        <f t="shared" si="102"/>
        <v>0</v>
      </c>
      <c r="AH53" s="227">
        <f t="shared" si="102"/>
        <v>0</v>
      </c>
      <c r="AI53" s="227">
        <f t="shared" si="102"/>
        <v>0</v>
      </c>
      <c r="AJ53" s="227">
        <f t="shared" si="102"/>
        <v>0</v>
      </c>
      <c r="AK53" s="227">
        <f t="shared" si="102"/>
        <v>0</v>
      </c>
      <c r="AL53" s="227">
        <f t="shared" si="102"/>
        <v>0</v>
      </c>
      <c r="AM53" s="227">
        <f t="shared" si="102"/>
        <v>0</v>
      </c>
      <c r="AN53" s="227">
        <f t="shared" si="102"/>
        <v>0</v>
      </c>
      <c r="AO53" s="227">
        <f t="shared" si="102"/>
        <v>0</v>
      </c>
      <c r="AP53" s="227">
        <f t="shared" si="102"/>
        <v>0</v>
      </c>
      <c r="AQ53" s="227">
        <f t="shared" si="102"/>
        <v>0</v>
      </c>
      <c r="AR53" s="227">
        <f t="shared" si="102"/>
        <v>0</v>
      </c>
      <c r="AS53" s="227">
        <f t="shared" si="102"/>
        <v>0</v>
      </c>
      <c r="AT53" s="227">
        <f t="shared" si="102"/>
        <v>0</v>
      </c>
      <c r="AU53" s="227">
        <f t="shared" si="102"/>
        <v>0</v>
      </c>
      <c r="AV53" s="227">
        <f t="shared" si="102"/>
        <v>0</v>
      </c>
      <c r="AW53" s="227">
        <f t="shared" si="102"/>
        <v>0</v>
      </c>
      <c r="AX53" s="227">
        <f>AX54+AX55</f>
        <v>0</v>
      </c>
      <c r="AY53" s="227">
        <f t="shared" ref="AY53" si="103">AY54+AY55</f>
        <v>0</v>
      </c>
      <c r="AZ53" s="227">
        <f>AZ54+AZ55</f>
        <v>0</v>
      </c>
      <c r="BA53" s="227">
        <f>BA54+BA55</f>
        <v>0</v>
      </c>
      <c r="BB53" s="227">
        <f t="shared" ref="BB53:DG53" si="104">BB54+BB55</f>
        <v>0</v>
      </c>
      <c r="BC53" s="227">
        <f t="shared" si="104"/>
        <v>0</v>
      </c>
      <c r="BD53" s="227">
        <f t="shared" si="104"/>
        <v>0</v>
      </c>
      <c r="BE53" s="227">
        <f t="shared" si="104"/>
        <v>0</v>
      </c>
      <c r="BF53" s="227">
        <f t="shared" si="104"/>
        <v>0</v>
      </c>
      <c r="BG53" s="227">
        <f t="shared" si="104"/>
        <v>0</v>
      </c>
      <c r="BH53" s="227">
        <f t="shared" si="104"/>
        <v>0</v>
      </c>
      <c r="BI53" s="227">
        <f t="shared" si="104"/>
        <v>0</v>
      </c>
      <c r="BJ53" s="227">
        <f t="shared" si="104"/>
        <v>0</v>
      </c>
      <c r="BK53" s="227">
        <f t="shared" si="104"/>
        <v>0</v>
      </c>
      <c r="BL53" s="227">
        <f t="shared" si="104"/>
        <v>0</v>
      </c>
      <c r="BM53" s="227">
        <f t="shared" si="104"/>
        <v>0</v>
      </c>
      <c r="BN53" s="227">
        <f t="shared" si="104"/>
        <v>0</v>
      </c>
      <c r="BO53" s="227">
        <f t="shared" si="104"/>
        <v>0</v>
      </c>
      <c r="BP53" s="227">
        <f t="shared" si="104"/>
        <v>0</v>
      </c>
      <c r="BQ53" s="227">
        <f t="shared" si="104"/>
        <v>0</v>
      </c>
      <c r="BR53" s="227">
        <f>BR54+BR55</f>
        <v>0</v>
      </c>
      <c r="BS53" s="227">
        <f>BS54+BS55</f>
        <v>0</v>
      </c>
      <c r="BT53" s="227">
        <f t="shared" ref="BT53" si="105">BT54+BT55</f>
        <v>0</v>
      </c>
      <c r="BU53" s="227">
        <f t="shared" si="104"/>
        <v>0</v>
      </c>
      <c r="BV53" s="227">
        <f t="shared" si="104"/>
        <v>0</v>
      </c>
      <c r="BW53" s="227">
        <f t="shared" si="104"/>
        <v>0</v>
      </c>
      <c r="BX53" s="227">
        <f t="shared" si="104"/>
        <v>0</v>
      </c>
      <c r="BY53" s="227">
        <f t="shared" si="104"/>
        <v>0</v>
      </c>
      <c r="BZ53" s="227">
        <f t="shared" si="104"/>
        <v>0</v>
      </c>
      <c r="CA53" s="227">
        <f t="shared" si="104"/>
        <v>0</v>
      </c>
      <c r="CB53" s="227">
        <f t="shared" si="104"/>
        <v>0</v>
      </c>
      <c r="CC53" s="227">
        <f t="shared" si="104"/>
        <v>0</v>
      </c>
      <c r="CD53" s="227">
        <f t="shared" si="104"/>
        <v>0</v>
      </c>
      <c r="CE53" s="227">
        <f t="shared" si="104"/>
        <v>0</v>
      </c>
      <c r="CF53" s="227">
        <f t="shared" si="104"/>
        <v>0</v>
      </c>
      <c r="CG53" s="227">
        <f t="shared" si="104"/>
        <v>0</v>
      </c>
      <c r="CH53" s="227">
        <f t="shared" si="104"/>
        <v>0</v>
      </c>
      <c r="CI53" s="227">
        <f t="shared" si="104"/>
        <v>0</v>
      </c>
      <c r="CJ53" s="227">
        <f t="shared" si="104"/>
        <v>0</v>
      </c>
      <c r="CK53" s="227">
        <f t="shared" si="104"/>
        <v>0</v>
      </c>
      <c r="CL53" s="227">
        <f t="shared" si="104"/>
        <v>0</v>
      </c>
      <c r="CM53" s="227">
        <f t="shared" si="104"/>
        <v>0</v>
      </c>
      <c r="CN53" s="227">
        <f t="shared" si="104"/>
        <v>0</v>
      </c>
      <c r="CO53" s="227">
        <f t="shared" si="104"/>
        <v>0</v>
      </c>
      <c r="CP53" s="227">
        <f t="shared" si="104"/>
        <v>0</v>
      </c>
      <c r="CQ53" s="227">
        <f t="shared" si="104"/>
        <v>0</v>
      </c>
      <c r="CR53" s="227">
        <f t="shared" si="104"/>
        <v>0</v>
      </c>
      <c r="CS53" s="227">
        <f t="shared" si="104"/>
        <v>0</v>
      </c>
      <c r="CT53" s="227">
        <f t="shared" si="104"/>
        <v>0</v>
      </c>
      <c r="CU53" s="227">
        <f t="shared" si="104"/>
        <v>0</v>
      </c>
      <c r="CV53" s="227">
        <f t="shared" si="104"/>
        <v>0</v>
      </c>
      <c r="CW53" s="227">
        <f t="shared" si="104"/>
        <v>0</v>
      </c>
      <c r="CX53" s="227">
        <f t="shared" si="104"/>
        <v>0</v>
      </c>
      <c r="CY53" s="227">
        <f t="shared" si="104"/>
        <v>0</v>
      </c>
      <c r="CZ53" s="227">
        <f t="shared" si="104"/>
        <v>0</v>
      </c>
      <c r="DA53" s="227">
        <f t="shared" si="104"/>
        <v>0</v>
      </c>
      <c r="DB53" s="227">
        <f t="shared" si="104"/>
        <v>0</v>
      </c>
      <c r="DC53" s="227">
        <f t="shared" si="104"/>
        <v>0</v>
      </c>
      <c r="DD53" s="227">
        <f t="shared" si="104"/>
        <v>0</v>
      </c>
      <c r="DE53" s="227">
        <f t="shared" si="104"/>
        <v>0</v>
      </c>
      <c r="DF53" s="227">
        <f t="shared" si="104"/>
        <v>0</v>
      </c>
      <c r="DG53" s="227">
        <f t="shared" si="104"/>
        <v>0</v>
      </c>
      <c r="DH53" s="226" t="s">
        <v>68</v>
      </c>
      <c r="DI53" s="227">
        <f t="shared" ref="DI53:GA53" si="106">DI54+DI55</f>
        <v>680560974</v>
      </c>
      <c r="DJ53" s="227">
        <f t="shared" si="106"/>
        <v>680560974</v>
      </c>
      <c r="DK53" s="227">
        <f t="shared" si="106"/>
        <v>0</v>
      </c>
      <c r="DL53" s="227">
        <f t="shared" si="106"/>
        <v>0</v>
      </c>
      <c r="DM53" s="227">
        <f t="shared" si="106"/>
        <v>0</v>
      </c>
      <c r="DN53" s="227">
        <f t="shared" si="106"/>
        <v>0</v>
      </c>
      <c r="DO53" s="227">
        <f t="shared" si="106"/>
        <v>0</v>
      </c>
      <c r="DP53" s="227">
        <f t="shared" si="106"/>
        <v>680560974</v>
      </c>
      <c r="DQ53" s="227">
        <f t="shared" si="106"/>
        <v>0</v>
      </c>
      <c r="DR53" s="227">
        <f t="shared" si="106"/>
        <v>0</v>
      </c>
      <c r="DS53" s="227">
        <f t="shared" si="106"/>
        <v>0</v>
      </c>
      <c r="DT53" s="227">
        <f t="shared" si="106"/>
        <v>0</v>
      </c>
      <c r="DU53" s="227">
        <f t="shared" si="106"/>
        <v>0</v>
      </c>
      <c r="DV53" s="227">
        <f t="shared" si="106"/>
        <v>0</v>
      </c>
      <c r="DW53" s="227">
        <f t="shared" si="106"/>
        <v>0</v>
      </c>
      <c r="DX53" s="227">
        <f t="shared" si="106"/>
        <v>0</v>
      </c>
      <c r="DY53" s="227">
        <f t="shared" si="106"/>
        <v>0</v>
      </c>
      <c r="DZ53" s="227">
        <f t="shared" si="106"/>
        <v>0</v>
      </c>
      <c r="EA53" s="227">
        <f t="shared" si="106"/>
        <v>0</v>
      </c>
      <c r="EB53" s="227">
        <f t="shared" si="106"/>
        <v>0</v>
      </c>
      <c r="EC53" s="227">
        <f t="shared" si="106"/>
        <v>0</v>
      </c>
      <c r="ED53" s="227">
        <f t="shared" si="106"/>
        <v>0</v>
      </c>
      <c r="EE53" s="227">
        <f t="shared" si="106"/>
        <v>0</v>
      </c>
      <c r="EF53" s="227">
        <f t="shared" si="106"/>
        <v>0</v>
      </c>
      <c r="EG53" s="227">
        <f>EG54+EG55</f>
        <v>0</v>
      </c>
      <c r="EH53" s="227">
        <f t="shared" si="106"/>
        <v>0</v>
      </c>
      <c r="EI53" s="227">
        <f t="shared" si="106"/>
        <v>0</v>
      </c>
      <c r="EJ53" s="227">
        <f t="shared" si="106"/>
        <v>0</v>
      </c>
      <c r="EK53" s="227">
        <f t="shared" si="106"/>
        <v>0</v>
      </c>
      <c r="EL53" s="227">
        <f t="shared" si="106"/>
        <v>0</v>
      </c>
      <c r="EM53" s="227">
        <f t="shared" si="106"/>
        <v>0</v>
      </c>
      <c r="EN53" s="227">
        <f t="shared" si="106"/>
        <v>0</v>
      </c>
      <c r="EO53" s="227">
        <f t="shared" si="106"/>
        <v>0</v>
      </c>
      <c r="EP53" s="227">
        <f t="shared" si="106"/>
        <v>0</v>
      </c>
      <c r="EQ53" s="227">
        <f t="shared" si="106"/>
        <v>0</v>
      </c>
      <c r="ER53" s="227">
        <f t="shared" si="106"/>
        <v>0</v>
      </c>
      <c r="ES53" s="227">
        <f t="shared" si="106"/>
        <v>0</v>
      </c>
      <c r="ET53" s="227">
        <f t="shared" si="106"/>
        <v>0</v>
      </c>
      <c r="EU53" s="227">
        <f t="shared" si="106"/>
        <v>0</v>
      </c>
      <c r="EV53" s="227">
        <f t="shared" si="106"/>
        <v>0</v>
      </c>
      <c r="EW53" s="227">
        <f t="shared" si="106"/>
        <v>0</v>
      </c>
      <c r="EX53" s="227">
        <f t="shared" si="106"/>
        <v>0</v>
      </c>
      <c r="EY53" s="227">
        <f t="shared" si="106"/>
        <v>0</v>
      </c>
      <c r="EZ53" s="227">
        <f t="shared" si="106"/>
        <v>0</v>
      </c>
      <c r="FA53" s="227">
        <f t="shared" si="106"/>
        <v>0</v>
      </c>
      <c r="FB53" s="227">
        <f t="shared" si="106"/>
        <v>0</v>
      </c>
      <c r="FC53" s="227">
        <f t="shared" si="106"/>
        <v>0</v>
      </c>
      <c r="FD53" s="227">
        <f>FD54+FD55</f>
        <v>0</v>
      </c>
      <c r="FE53" s="227">
        <f t="shared" ref="FE53" si="107">FE54+FE55</f>
        <v>0</v>
      </c>
      <c r="FF53" s="227">
        <f>FF54+FF55</f>
        <v>0</v>
      </c>
      <c r="FG53" s="227">
        <f>FG54+FG55</f>
        <v>0</v>
      </c>
      <c r="FH53" s="227">
        <f t="shared" si="106"/>
        <v>0</v>
      </c>
      <c r="FI53" s="227">
        <f t="shared" si="106"/>
        <v>0</v>
      </c>
      <c r="FJ53" s="227">
        <f t="shared" si="106"/>
        <v>0</v>
      </c>
      <c r="FK53" s="227">
        <f t="shared" si="106"/>
        <v>519841739</v>
      </c>
      <c r="FL53" s="227">
        <f t="shared" si="106"/>
        <v>0</v>
      </c>
      <c r="FM53" s="227">
        <f t="shared" si="106"/>
        <v>0</v>
      </c>
      <c r="FN53" s="227">
        <f t="shared" si="106"/>
        <v>0</v>
      </c>
      <c r="FO53" s="227">
        <f t="shared" si="106"/>
        <v>0</v>
      </c>
      <c r="FP53" s="227">
        <f t="shared" si="106"/>
        <v>0</v>
      </c>
      <c r="FQ53" s="227">
        <f t="shared" si="106"/>
        <v>0</v>
      </c>
      <c r="FR53" s="227">
        <f t="shared" si="106"/>
        <v>0</v>
      </c>
      <c r="FS53" s="227">
        <f t="shared" si="106"/>
        <v>0</v>
      </c>
      <c r="FT53" s="227">
        <f t="shared" si="106"/>
        <v>0</v>
      </c>
      <c r="FU53" s="227">
        <f t="shared" si="106"/>
        <v>0</v>
      </c>
      <c r="FV53" s="227">
        <f t="shared" si="106"/>
        <v>0</v>
      </c>
      <c r="FW53" s="227">
        <f t="shared" si="106"/>
        <v>0</v>
      </c>
      <c r="FX53" s="227">
        <f>FX54+FX55</f>
        <v>0</v>
      </c>
      <c r="FY53" s="227">
        <f>FY54+FY55</f>
        <v>0</v>
      </c>
      <c r="FZ53" s="227">
        <f t="shared" ref="FZ53" si="108">FZ54+FZ55</f>
        <v>0</v>
      </c>
      <c r="GA53" s="227">
        <f t="shared" si="106"/>
        <v>0</v>
      </c>
      <c r="GB53" s="227">
        <f t="shared" ref="GB53:HM53" si="109">GB54+GB55</f>
        <v>0</v>
      </c>
      <c r="GC53" s="227">
        <f t="shared" si="109"/>
        <v>0</v>
      </c>
      <c r="GD53" s="227">
        <f t="shared" si="109"/>
        <v>0</v>
      </c>
      <c r="GE53" s="227">
        <f t="shared" si="109"/>
        <v>0</v>
      </c>
      <c r="GF53" s="227">
        <f t="shared" si="109"/>
        <v>0</v>
      </c>
      <c r="GG53" s="227">
        <f t="shared" si="109"/>
        <v>0</v>
      </c>
      <c r="GH53" s="227">
        <f t="shared" si="109"/>
        <v>0</v>
      </c>
      <c r="GI53" s="227">
        <f t="shared" si="109"/>
        <v>0</v>
      </c>
      <c r="GJ53" s="227">
        <f t="shared" si="109"/>
        <v>0</v>
      </c>
      <c r="GK53" s="227">
        <f t="shared" si="109"/>
        <v>0</v>
      </c>
      <c r="GL53" s="227">
        <f t="shared" si="109"/>
        <v>0</v>
      </c>
      <c r="GM53" s="227">
        <f t="shared" si="109"/>
        <v>0</v>
      </c>
      <c r="GN53" s="227">
        <f t="shared" si="109"/>
        <v>0</v>
      </c>
      <c r="GO53" s="227">
        <f t="shared" si="109"/>
        <v>0</v>
      </c>
      <c r="GP53" s="227">
        <f t="shared" si="109"/>
        <v>0</v>
      </c>
      <c r="GQ53" s="227">
        <f t="shared" si="109"/>
        <v>0</v>
      </c>
      <c r="GR53" s="227">
        <f t="shared" si="109"/>
        <v>0</v>
      </c>
      <c r="GS53" s="227">
        <f t="shared" si="109"/>
        <v>0</v>
      </c>
      <c r="GT53" s="227">
        <f t="shared" si="109"/>
        <v>0</v>
      </c>
      <c r="GU53" s="227">
        <f t="shared" si="109"/>
        <v>0</v>
      </c>
      <c r="GV53" s="227">
        <f t="shared" si="109"/>
        <v>0</v>
      </c>
      <c r="GW53" s="227">
        <f t="shared" si="109"/>
        <v>0</v>
      </c>
      <c r="GX53" s="227">
        <f t="shared" si="109"/>
        <v>0</v>
      </c>
      <c r="GY53" s="227">
        <f t="shared" si="109"/>
        <v>0</v>
      </c>
      <c r="GZ53" s="227">
        <f t="shared" si="109"/>
        <v>0</v>
      </c>
      <c r="HA53" s="227">
        <f t="shared" si="109"/>
        <v>0</v>
      </c>
      <c r="HB53" s="227">
        <f t="shared" si="109"/>
        <v>0</v>
      </c>
      <c r="HC53" s="227">
        <f t="shared" si="109"/>
        <v>0</v>
      </c>
      <c r="HD53" s="227">
        <f t="shared" si="109"/>
        <v>0</v>
      </c>
      <c r="HE53" s="227">
        <f t="shared" si="109"/>
        <v>0</v>
      </c>
      <c r="HF53" s="227">
        <f t="shared" si="109"/>
        <v>0</v>
      </c>
      <c r="HG53" s="227">
        <f t="shared" si="109"/>
        <v>0</v>
      </c>
      <c r="HH53" s="227">
        <f t="shared" si="109"/>
        <v>0</v>
      </c>
      <c r="HI53" s="227">
        <f t="shared" si="109"/>
        <v>0</v>
      </c>
      <c r="HJ53" s="227">
        <f t="shared" si="109"/>
        <v>0</v>
      </c>
      <c r="HK53" s="227">
        <f t="shared" si="109"/>
        <v>0</v>
      </c>
      <c r="HL53" s="227">
        <f t="shared" si="109"/>
        <v>0</v>
      </c>
      <c r="HM53" s="227">
        <f t="shared" si="109"/>
        <v>0</v>
      </c>
      <c r="HN53" s="227">
        <f>HN54+HN55</f>
        <v>0</v>
      </c>
      <c r="HO53" s="156">
        <f t="shared" si="5"/>
        <v>0.55106151740890685</v>
      </c>
      <c r="HP53" s="156">
        <f t="shared" si="6"/>
        <v>0</v>
      </c>
      <c r="HQ53" s="156">
        <f t="shared" si="7"/>
        <v>0.55106151740890685</v>
      </c>
      <c r="HR53" s="156">
        <f t="shared" si="8"/>
        <v>0</v>
      </c>
      <c r="HS53" s="156">
        <f t="shared" si="9"/>
        <v>0</v>
      </c>
    </row>
    <row r="54" spans="1:227" s="228" customFormat="1" ht="24" customHeight="1">
      <c r="A54" s="225"/>
      <c r="B54" s="226" t="s">
        <v>99</v>
      </c>
      <c r="C54" s="227">
        <f>D54+BK54+DB54</f>
        <v>0</v>
      </c>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7"/>
      <c r="BR54" s="227"/>
      <c r="BS54" s="227"/>
      <c r="BT54" s="227"/>
      <c r="BU54" s="227"/>
      <c r="BV54" s="227"/>
      <c r="BW54" s="227"/>
      <c r="BX54" s="227"/>
      <c r="BY54" s="227"/>
      <c r="BZ54" s="227"/>
      <c r="CA54" s="227"/>
      <c r="CB54" s="227"/>
      <c r="CC54" s="227"/>
      <c r="CD54" s="227"/>
      <c r="CE54" s="227"/>
      <c r="CF54" s="227"/>
      <c r="CG54" s="227"/>
      <c r="CH54" s="227"/>
      <c r="CI54" s="227"/>
      <c r="CJ54" s="227"/>
      <c r="CK54" s="227"/>
      <c r="CL54" s="227"/>
      <c r="CM54" s="227"/>
      <c r="CN54" s="227"/>
      <c r="CO54" s="227"/>
      <c r="CP54" s="227"/>
      <c r="CQ54" s="227"/>
      <c r="CR54" s="227"/>
      <c r="CS54" s="227"/>
      <c r="CT54" s="227"/>
      <c r="CU54" s="227"/>
      <c r="CV54" s="227"/>
      <c r="CW54" s="227"/>
      <c r="CX54" s="227"/>
      <c r="CY54" s="227"/>
      <c r="CZ54" s="227"/>
      <c r="DA54" s="227"/>
      <c r="DB54" s="227"/>
      <c r="DC54" s="227"/>
      <c r="DD54" s="227"/>
      <c r="DE54" s="227"/>
      <c r="DF54" s="227"/>
      <c r="DG54" s="227"/>
      <c r="DH54" s="226" t="s">
        <v>99</v>
      </c>
      <c r="DI54" s="227">
        <f>DJ54+FQ54+HH54+HN54</f>
        <v>0</v>
      </c>
      <c r="DJ54" s="227"/>
      <c r="DK54" s="227"/>
      <c r="DL54" s="227"/>
      <c r="DM54" s="227"/>
      <c r="DN54" s="227"/>
      <c r="DO54" s="227"/>
      <c r="DP54" s="227"/>
      <c r="DQ54" s="227"/>
      <c r="DR54" s="227"/>
      <c r="DS54" s="227"/>
      <c r="DT54" s="227"/>
      <c r="DU54" s="227"/>
      <c r="DV54" s="227"/>
      <c r="DW54" s="227"/>
      <c r="DX54" s="227"/>
      <c r="DY54" s="227"/>
      <c r="DZ54" s="227"/>
      <c r="EA54" s="227"/>
      <c r="EB54" s="227"/>
      <c r="EC54" s="227"/>
      <c r="ED54" s="227"/>
      <c r="EE54" s="227"/>
      <c r="EF54" s="227"/>
      <c r="EG54" s="227"/>
      <c r="EH54" s="227"/>
      <c r="EI54" s="227"/>
      <c r="EJ54" s="227"/>
      <c r="EK54" s="227"/>
      <c r="EL54" s="227"/>
      <c r="EM54" s="227"/>
      <c r="EN54" s="227"/>
      <c r="EO54" s="227"/>
      <c r="EP54" s="227"/>
      <c r="EQ54" s="227"/>
      <c r="ER54" s="227"/>
      <c r="ES54" s="227"/>
      <c r="ET54" s="227"/>
      <c r="EU54" s="227"/>
      <c r="EV54" s="227"/>
      <c r="EW54" s="227"/>
      <c r="EX54" s="227"/>
      <c r="EY54" s="227"/>
      <c r="EZ54" s="227"/>
      <c r="FA54" s="227"/>
      <c r="FB54" s="227"/>
      <c r="FC54" s="227"/>
      <c r="FD54" s="227"/>
      <c r="FE54" s="227"/>
      <c r="FF54" s="227"/>
      <c r="FG54" s="227"/>
      <c r="FH54" s="227"/>
      <c r="FI54" s="227"/>
      <c r="FJ54" s="227"/>
      <c r="FK54" s="227"/>
      <c r="FL54" s="227"/>
      <c r="FM54" s="227"/>
      <c r="FN54" s="227"/>
      <c r="FO54" s="227"/>
      <c r="FP54" s="227"/>
      <c r="FQ54" s="227"/>
      <c r="FR54" s="227"/>
      <c r="FS54" s="227"/>
      <c r="FT54" s="227"/>
      <c r="FU54" s="227"/>
      <c r="FV54" s="227"/>
      <c r="FW54" s="227"/>
      <c r="FX54" s="227"/>
      <c r="FY54" s="227"/>
      <c r="FZ54" s="227"/>
      <c r="GA54" s="227"/>
      <c r="GB54" s="227"/>
      <c r="GC54" s="227"/>
      <c r="GD54" s="227"/>
      <c r="GE54" s="227"/>
      <c r="GF54" s="227"/>
      <c r="GG54" s="227"/>
      <c r="GH54" s="227"/>
      <c r="GI54" s="227"/>
      <c r="GJ54" s="227"/>
      <c r="GK54" s="227"/>
      <c r="GL54" s="227"/>
      <c r="GM54" s="227"/>
      <c r="GN54" s="227"/>
      <c r="GO54" s="227"/>
      <c r="GP54" s="227"/>
      <c r="GQ54" s="227"/>
      <c r="GR54" s="227"/>
      <c r="GS54" s="227"/>
      <c r="GT54" s="227"/>
      <c r="GU54" s="227"/>
      <c r="GV54" s="227"/>
      <c r="GW54" s="227"/>
      <c r="GX54" s="227"/>
      <c r="GY54" s="227"/>
      <c r="GZ54" s="227"/>
      <c r="HA54" s="227"/>
      <c r="HB54" s="227"/>
      <c r="HC54" s="227"/>
      <c r="HD54" s="227"/>
      <c r="HE54" s="227"/>
      <c r="HF54" s="227"/>
      <c r="HG54" s="227"/>
      <c r="HH54" s="227"/>
      <c r="HI54" s="227"/>
      <c r="HJ54" s="227"/>
      <c r="HK54" s="227"/>
      <c r="HL54" s="227"/>
      <c r="HM54" s="227"/>
      <c r="HN54" s="227"/>
      <c r="HO54" s="156">
        <f t="shared" si="5"/>
        <v>0</v>
      </c>
      <c r="HP54" s="156">
        <f t="shared" si="6"/>
        <v>0</v>
      </c>
      <c r="HQ54" s="156">
        <f t="shared" si="7"/>
        <v>0</v>
      </c>
      <c r="HR54" s="156">
        <f t="shared" si="8"/>
        <v>0</v>
      </c>
      <c r="HS54" s="156">
        <f t="shared" si="9"/>
        <v>0</v>
      </c>
    </row>
    <row r="55" spans="1:227" s="228" customFormat="1" ht="24" customHeight="1">
      <c r="A55" s="225"/>
      <c r="B55" s="226" t="s">
        <v>100</v>
      </c>
      <c r="C55" s="227">
        <f>D55+BK55+DB55</f>
        <v>1235000000</v>
      </c>
      <c r="D55" s="227">
        <f>E55+J55</f>
        <v>1235000000</v>
      </c>
      <c r="E55" s="227"/>
      <c r="F55" s="227"/>
      <c r="G55" s="227"/>
      <c r="H55" s="227"/>
      <c r="I55" s="227"/>
      <c r="J55" s="227">
        <v>1235000000</v>
      </c>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c r="BH55" s="227"/>
      <c r="BI55" s="227"/>
      <c r="BJ55" s="227"/>
      <c r="BK55" s="227"/>
      <c r="BL55" s="227"/>
      <c r="BM55" s="227"/>
      <c r="BN55" s="227"/>
      <c r="BO55" s="227"/>
      <c r="BP55" s="227"/>
      <c r="BQ55" s="227"/>
      <c r="BR55" s="227"/>
      <c r="BS55" s="227"/>
      <c r="BT55" s="227"/>
      <c r="BU55" s="227"/>
      <c r="BV55" s="227"/>
      <c r="BW55" s="227"/>
      <c r="BX55" s="227"/>
      <c r="BY55" s="227"/>
      <c r="BZ55" s="227"/>
      <c r="CA55" s="227"/>
      <c r="CB55" s="227"/>
      <c r="CC55" s="227"/>
      <c r="CD55" s="227"/>
      <c r="CE55" s="227"/>
      <c r="CF55" s="227"/>
      <c r="CG55" s="227"/>
      <c r="CH55" s="227"/>
      <c r="CI55" s="227"/>
      <c r="CJ55" s="227"/>
      <c r="CK55" s="227"/>
      <c r="CL55" s="227"/>
      <c r="CM55" s="227"/>
      <c r="CN55" s="227"/>
      <c r="CO55" s="227"/>
      <c r="CP55" s="227"/>
      <c r="CQ55" s="227"/>
      <c r="CR55" s="227"/>
      <c r="CS55" s="227"/>
      <c r="CT55" s="227"/>
      <c r="CU55" s="227"/>
      <c r="CV55" s="227"/>
      <c r="CW55" s="227"/>
      <c r="CX55" s="227"/>
      <c r="CY55" s="227"/>
      <c r="CZ55" s="227"/>
      <c r="DA55" s="227"/>
      <c r="DB55" s="227"/>
      <c r="DC55" s="227"/>
      <c r="DD55" s="227"/>
      <c r="DE55" s="227"/>
      <c r="DF55" s="227"/>
      <c r="DG55" s="227"/>
      <c r="DH55" s="226" t="s">
        <v>100</v>
      </c>
      <c r="DI55" s="227">
        <f>DJ55+FQ55+HH55+HN55</f>
        <v>680560974</v>
      </c>
      <c r="DJ55" s="227">
        <f>DK55+DP55</f>
        <v>680560974</v>
      </c>
      <c r="DK55" s="227"/>
      <c r="DL55" s="227"/>
      <c r="DM55" s="227"/>
      <c r="DN55" s="227"/>
      <c r="DO55" s="227"/>
      <c r="DP55" s="227">
        <v>680560974</v>
      </c>
      <c r="DQ55" s="227"/>
      <c r="DR55" s="227"/>
      <c r="DS55" s="227"/>
      <c r="DT55" s="227"/>
      <c r="DU55" s="227"/>
      <c r="DV55" s="227"/>
      <c r="DW55" s="227"/>
      <c r="DX55" s="227"/>
      <c r="DY55" s="227"/>
      <c r="DZ55" s="227"/>
      <c r="EA55" s="227"/>
      <c r="EB55" s="227"/>
      <c r="EC55" s="227"/>
      <c r="ED55" s="227"/>
      <c r="EE55" s="227"/>
      <c r="EF55" s="227"/>
      <c r="EG55" s="227"/>
      <c r="EH55" s="227"/>
      <c r="EI55" s="227"/>
      <c r="EJ55" s="227"/>
      <c r="EK55" s="227"/>
      <c r="EL55" s="227"/>
      <c r="EM55" s="227"/>
      <c r="EN55" s="227"/>
      <c r="EO55" s="227"/>
      <c r="EP55" s="227"/>
      <c r="EQ55" s="227"/>
      <c r="ER55" s="227"/>
      <c r="ES55" s="227"/>
      <c r="ET55" s="227"/>
      <c r="EU55" s="227"/>
      <c r="EV55" s="227"/>
      <c r="EW55" s="227"/>
      <c r="EX55" s="227"/>
      <c r="EY55" s="227"/>
      <c r="EZ55" s="227"/>
      <c r="FA55" s="227"/>
      <c r="FB55" s="227"/>
      <c r="FC55" s="227"/>
      <c r="FD55" s="227"/>
      <c r="FE55" s="227"/>
      <c r="FF55" s="227"/>
      <c r="FG55" s="227"/>
      <c r="FH55" s="227"/>
      <c r="FI55" s="227"/>
      <c r="FJ55" s="227"/>
      <c r="FK55" s="227">
        <v>519841739</v>
      </c>
      <c r="FL55" s="227"/>
      <c r="FM55" s="227"/>
      <c r="FN55" s="227"/>
      <c r="FO55" s="227"/>
      <c r="FP55" s="227"/>
      <c r="FQ55" s="227"/>
      <c r="FR55" s="227"/>
      <c r="FS55" s="227"/>
      <c r="FT55" s="227"/>
      <c r="FU55" s="227"/>
      <c r="FV55" s="227"/>
      <c r="FW55" s="227"/>
      <c r="FX55" s="227"/>
      <c r="FY55" s="227"/>
      <c r="FZ55" s="227"/>
      <c r="GA55" s="227"/>
      <c r="GB55" s="227"/>
      <c r="GC55" s="227"/>
      <c r="GD55" s="227"/>
      <c r="GE55" s="227"/>
      <c r="GF55" s="227"/>
      <c r="GG55" s="227"/>
      <c r="GH55" s="227"/>
      <c r="GI55" s="227"/>
      <c r="GJ55" s="227"/>
      <c r="GK55" s="227"/>
      <c r="GL55" s="227"/>
      <c r="GM55" s="227"/>
      <c r="GN55" s="227"/>
      <c r="GO55" s="227"/>
      <c r="GP55" s="227"/>
      <c r="GQ55" s="227"/>
      <c r="GR55" s="227"/>
      <c r="GS55" s="227"/>
      <c r="GT55" s="227"/>
      <c r="GU55" s="227"/>
      <c r="GV55" s="227"/>
      <c r="GW55" s="227"/>
      <c r="GX55" s="227"/>
      <c r="GY55" s="227"/>
      <c r="GZ55" s="227"/>
      <c r="HA55" s="227"/>
      <c r="HB55" s="227"/>
      <c r="HC55" s="227"/>
      <c r="HD55" s="227"/>
      <c r="HE55" s="227"/>
      <c r="HF55" s="227"/>
      <c r="HG55" s="227"/>
      <c r="HH55" s="227"/>
      <c r="HI55" s="227"/>
      <c r="HJ55" s="227"/>
      <c r="HK55" s="227"/>
      <c r="HL55" s="227"/>
      <c r="HM55" s="227"/>
      <c r="HN55" s="227"/>
      <c r="HO55" s="156">
        <f t="shared" si="5"/>
        <v>0.55106151740890685</v>
      </c>
      <c r="HP55" s="156">
        <f t="shared" si="6"/>
        <v>0</v>
      </c>
      <c r="HQ55" s="156">
        <f t="shared" si="7"/>
        <v>0.55106151740890685</v>
      </c>
      <c r="HR55" s="156">
        <f t="shared" si="8"/>
        <v>0</v>
      </c>
      <c r="HS55" s="156">
        <f t="shared" si="9"/>
        <v>0</v>
      </c>
    </row>
    <row r="56" spans="1:227" s="228" customFormat="1" ht="24" customHeight="1">
      <c r="A56" s="225">
        <v>15</v>
      </c>
      <c r="B56" s="226" t="s">
        <v>260</v>
      </c>
      <c r="C56" s="227">
        <f t="shared" ref="C56:AW56" si="110">C57+C58</f>
        <v>6785000000</v>
      </c>
      <c r="D56" s="227">
        <f t="shared" si="110"/>
        <v>6785000000</v>
      </c>
      <c r="E56" s="227">
        <f t="shared" si="110"/>
        <v>0</v>
      </c>
      <c r="F56" s="227">
        <f t="shared" si="110"/>
        <v>0</v>
      </c>
      <c r="G56" s="227">
        <f t="shared" si="110"/>
        <v>0</v>
      </c>
      <c r="H56" s="227">
        <f t="shared" si="110"/>
        <v>0</v>
      </c>
      <c r="I56" s="227">
        <f t="shared" si="110"/>
        <v>0</v>
      </c>
      <c r="J56" s="227">
        <f t="shared" si="110"/>
        <v>6785000000</v>
      </c>
      <c r="K56" s="227">
        <f t="shared" si="110"/>
        <v>0</v>
      </c>
      <c r="L56" s="227">
        <f t="shared" si="110"/>
        <v>0</v>
      </c>
      <c r="M56" s="227">
        <f t="shared" si="110"/>
        <v>0</v>
      </c>
      <c r="N56" s="227">
        <f t="shared" si="110"/>
        <v>0</v>
      </c>
      <c r="O56" s="227">
        <f t="shared" si="110"/>
        <v>0</v>
      </c>
      <c r="P56" s="227">
        <f t="shared" si="110"/>
        <v>0</v>
      </c>
      <c r="Q56" s="227">
        <f t="shared" si="110"/>
        <v>0</v>
      </c>
      <c r="R56" s="227">
        <f t="shared" si="110"/>
        <v>0</v>
      </c>
      <c r="S56" s="227">
        <f t="shared" si="110"/>
        <v>0</v>
      </c>
      <c r="T56" s="227">
        <f t="shared" si="110"/>
        <v>0</v>
      </c>
      <c r="U56" s="227">
        <f t="shared" si="110"/>
        <v>0</v>
      </c>
      <c r="V56" s="227">
        <f t="shared" si="110"/>
        <v>0</v>
      </c>
      <c r="W56" s="227">
        <f t="shared" si="110"/>
        <v>0</v>
      </c>
      <c r="X56" s="227">
        <f t="shared" si="110"/>
        <v>0</v>
      </c>
      <c r="Y56" s="227">
        <f t="shared" si="110"/>
        <v>0</v>
      </c>
      <c r="Z56" s="227">
        <f t="shared" si="110"/>
        <v>0</v>
      </c>
      <c r="AA56" s="227">
        <f t="shared" si="110"/>
        <v>0</v>
      </c>
      <c r="AB56" s="227">
        <f t="shared" si="110"/>
        <v>0</v>
      </c>
      <c r="AC56" s="227">
        <f t="shared" si="110"/>
        <v>0</v>
      </c>
      <c r="AD56" s="227">
        <f t="shared" si="110"/>
        <v>0</v>
      </c>
      <c r="AE56" s="227">
        <f t="shared" si="110"/>
        <v>0</v>
      </c>
      <c r="AF56" s="227">
        <f t="shared" si="110"/>
        <v>0</v>
      </c>
      <c r="AG56" s="227">
        <f t="shared" si="110"/>
        <v>0</v>
      </c>
      <c r="AH56" s="227">
        <f t="shared" si="110"/>
        <v>0</v>
      </c>
      <c r="AI56" s="227">
        <f t="shared" si="110"/>
        <v>0</v>
      </c>
      <c r="AJ56" s="227">
        <f t="shared" si="110"/>
        <v>0</v>
      </c>
      <c r="AK56" s="227">
        <f t="shared" si="110"/>
        <v>0</v>
      </c>
      <c r="AL56" s="227">
        <f t="shared" si="110"/>
        <v>0</v>
      </c>
      <c r="AM56" s="227"/>
      <c r="AN56" s="227">
        <f t="shared" si="110"/>
        <v>0</v>
      </c>
      <c r="AO56" s="227">
        <f t="shared" si="110"/>
        <v>0</v>
      </c>
      <c r="AP56" s="227">
        <f t="shared" si="110"/>
        <v>0</v>
      </c>
      <c r="AQ56" s="227">
        <f t="shared" si="110"/>
        <v>0</v>
      </c>
      <c r="AR56" s="227">
        <f t="shared" si="110"/>
        <v>0</v>
      </c>
      <c r="AS56" s="227">
        <f t="shared" si="110"/>
        <v>0</v>
      </c>
      <c r="AT56" s="227">
        <f t="shared" si="110"/>
        <v>0</v>
      </c>
      <c r="AU56" s="227">
        <f t="shared" si="110"/>
        <v>0</v>
      </c>
      <c r="AV56" s="227">
        <f t="shared" si="110"/>
        <v>0</v>
      </c>
      <c r="AW56" s="227">
        <f t="shared" si="110"/>
        <v>0</v>
      </c>
      <c r="AX56" s="227">
        <f>AX57+AX58</f>
        <v>0</v>
      </c>
      <c r="AY56" s="227">
        <f>AY57+AY58</f>
        <v>0</v>
      </c>
      <c r="AZ56" s="227">
        <f>AZ57+AZ58</f>
        <v>0</v>
      </c>
      <c r="BA56" s="227">
        <f>BA57+BA58</f>
        <v>0</v>
      </c>
      <c r="BB56" s="227">
        <f t="shared" ref="BB56:DG56" si="111">BB57+BB58</f>
        <v>0</v>
      </c>
      <c r="BC56" s="227">
        <f t="shared" si="111"/>
        <v>0</v>
      </c>
      <c r="BD56" s="227">
        <f t="shared" si="111"/>
        <v>0</v>
      </c>
      <c r="BE56" s="227">
        <f t="shared" si="111"/>
        <v>0</v>
      </c>
      <c r="BF56" s="227">
        <f t="shared" si="111"/>
        <v>0</v>
      </c>
      <c r="BG56" s="227">
        <f t="shared" si="111"/>
        <v>0</v>
      </c>
      <c r="BH56" s="227">
        <f t="shared" si="111"/>
        <v>0</v>
      </c>
      <c r="BI56" s="227">
        <f t="shared" si="111"/>
        <v>0</v>
      </c>
      <c r="BJ56" s="227">
        <f t="shared" si="111"/>
        <v>0</v>
      </c>
      <c r="BK56" s="227">
        <f t="shared" si="111"/>
        <v>0</v>
      </c>
      <c r="BL56" s="227">
        <f t="shared" si="111"/>
        <v>0</v>
      </c>
      <c r="BM56" s="227">
        <f t="shared" si="111"/>
        <v>0</v>
      </c>
      <c r="BN56" s="227">
        <f t="shared" si="111"/>
        <v>0</v>
      </c>
      <c r="BO56" s="227">
        <f t="shared" si="111"/>
        <v>0</v>
      </c>
      <c r="BP56" s="227">
        <f t="shared" si="111"/>
        <v>0</v>
      </c>
      <c r="BQ56" s="227">
        <f t="shared" si="111"/>
        <v>0</v>
      </c>
      <c r="BR56" s="227"/>
      <c r="BS56" s="227">
        <f t="shared" si="111"/>
        <v>0</v>
      </c>
      <c r="BT56" s="227"/>
      <c r="BU56" s="227"/>
      <c r="BV56" s="227">
        <f t="shared" si="111"/>
        <v>0</v>
      </c>
      <c r="BW56" s="227">
        <f t="shared" si="111"/>
        <v>0</v>
      </c>
      <c r="BX56" s="227">
        <f t="shared" si="111"/>
        <v>0</v>
      </c>
      <c r="BY56" s="227">
        <f t="shared" si="111"/>
        <v>0</v>
      </c>
      <c r="BZ56" s="227">
        <f t="shared" si="111"/>
        <v>0</v>
      </c>
      <c r="CA56" s="227">
        <f t="shared" si="111"/>
        <v>0</v>
      </c>
      <c r="CB56" s="227">
        <f t="shared" si="111"/>
        <v>0</v>
      </c>
      <c r="CC56" s="227">
        <f t="shared" si="111"/>
        <v>0</v>
      </c>
      <c r="CD56" s="227">
        <f t="shared" si="111"/>
        <v>0</v>
      </c>
      <c r="CE56" s="227">
        <f t="shared" si="111"/>
        <v>0</v>
      </c>
      <c r="CF56" s="227">
        <f t="shared" si="111"/>
        <v>0</v>
      </c>
      <c r="CG56" s="227">
        <f t="shared" si="111"/>
        <v>0</v>
      </c>
      <c r="CH56" s="227">
        <f t="shared" si="111"/>
        <v>0</v>
      </c>
      <c r="CI56" s="227">
        <f t="shared" si="111"/>
        <v>0</v>
      </c>
      <c r="CJ56" s="227">
        <f t="shared" si="111"/>
        <v>0</v>
      </c>
      <c r="CK56" s="227">
        <f t="shared" si="111"/>
        <v>0</v>
      </c>
      <c r="CL56" s="227">
        <f t="shared" si="111"/>
        <v>0</v>
      </c>
      <c r="CM56" s="227">
        <f t="shared" si="111"/>
        <v>0</v>
      </c>
      <c r="CN56" s="227">
        <f t="shared" si="111"/>
        <v>0</v>
      </c>
      <c r="CO56" s="227">
        <f t="shared" si="111"/>
        <v>0</v>
      </c>
      <c r="CP56" s="227">
        <f t="shared" si="111"/>
        <v>0</v>
      </c>
      <c r="CQ56" s="227">
        <f t="shared" si="111"/>
        <v>0</v>
      </c>
      <c r="CR56" s="227">
        <f t="shared" si="111"/>
        <v>0</v>
      </c>
      <c r="CS56" s="227">
        <f t="shared" si="111"/>
        <v>0</v>
      </c>
      <c r="CT56" s="227">
        <f t="shared" si="111"/>
        <v>0</v>
      </c>
      <c r="CU56" s="227">
        <f t="shared" si="111"/>
        <v>0</v>
      </c>
      <c r="CV56" s="227">
        <f t="shared" si="111"/>
        <v>0</v>
      </c>
      <c r="CW56" s="227">
        <f t="shared" si="111"/>
        <v>0</v>
      </c>
      <c r="CX56" s="227">
        <f t="shared" si="111"/>
        <v>0</v>
      </c>
      <c r="CY56" s="227">
        <f t="shared" si="111"/>
        <v>0</v>
      </c>
      <c r="CZ56" s="227">
        <f t="shared" si="111"/>
        <v>0</v>
      </c>
      <c r="DA56" s="227">
        <f t="shared" si="111"/>
        <v>0</v>
      </c>
      <c r="DB56" s="227">
        <f t="shared" si="111"/>
        <v>0</v>
      </c>
      <c r="DC56" s="227">
        <f t="shared" si="111"/>
        <v>0</v>
      </c>
      <c r="DD56" s="227">
        <f t="shared" si="111"/>
        <v>0</v>
      </c>
      <c r="DE56" s="227">
        <f t="shared" si="111"/>
        <v>0</v>
      </c>
      <c r="DF56" s="227">
        <f t="shared" si="111"/>
        <v>0</v>
      </c>
      <c r="DG56" s="227">
        <f t="shared" si="111"/>
        <v>0</v>
      </c>
      <c r="DH56" s="226" t="s">
        <v>195</v>
      </c>
      <c r="DI56" s="227">
        <f t="shared" ref="DI56:FW56" si="112">DI57+DI58</f>
        <v>4003830671</v>
      </c>
      <c r="DJ56" s="227">
        <f t="shared" si="112"/>
        <v>4003830671</v>
      </c>
      <c r="DK56" s="227">
        <f t="shared" si="112"/>
        <v>0</v>
      </c>
      <c r="DL56" s="227">
        <f t="shared" si="112"/>
        <v>0</v>
      </c>
      <c r="DM56" s="227">
        <f t="shared" si="112"/>
        <v>0</v>
      </c>
      <c r="DN56" s="227">
        <f t="shared" si="112"/>
        <v>0</v>
      </c>
      <c r="DO56" s="227">
        <f t="shared" si="112"/>
        <v>0</v>
      </c>
      <c r="DP56" s="227">
        <f t="shared" si="112"/>
        <v>4003830671</v>
      </c>
      <c r="DQ56" s="227">
        <f t="shared" si="112"/>
        <v>0</v>
      </c>
      <c r="DR56" s="227">
        <f t="shared" si="112"/>
        <v>0</v>
      </c>
      <c r="DS56" s="227">
        <f t="shared" si="112"/>
        <v>0</v>
      </c>
      <c r="DT56" s="227">
        <f t="shared" si="112"/>
        <v>0</v>
      </c>
      <c r="DU56" s="227">
        <f t="shared" si="112"/>
        <v>0</v>
      </c>
      <c r="DV56" s="227">
        <f t="shared" si="112"/>
        <v>0</v>
      </c>
      <c r="DW56" s="227">
        <f t="shared" si="112"/>
        <v>0</v>
      </c>
      <c r="DX56" s="227">
        <f t="shared" si="112"/>
        <v>0</v>
      </c>
      <c r="DY56" s="227">
        <f t="shared" si="112"/>
        <v>0</v>
      </c>
      <c r="DZ56" s="227">
        <f t="shared" si="112"/>
        <v>0</v>
      </c>
      <c r="EA56" s="227">
        <f t="shared" si="112"/>
        <v>0</v>
      </c>
      <c r="EB56" s="227">
        <f t="shared" si="112"/>
        <v>0</v>
      </c>
      <c r="EC56" s="227">
        <f t="shared" si="112"/>
        <v>0</v>
      </c>
      <c r="ED56" s="227">
        <f t="shared" si="112"/>
        <v>0</v>
      </c>
      <c r="EE56" s="227">
        <f t="shared" si="112"/>
        <v>0</v>
      </c>
      <c r="EF56" s="227">
        <f t="shared" si="112"/>
        <v>0</v>
      </c>
      <c r="EG56" s="227">
        <f>EG57+EG58</f>
        <v>6750000</v>
      </c>
      <c r="EH56" s="227">
        <f t="shared" si="112"/>
        <v>0</v>
      </c>
      <c r="EI56" s="227">
        <f t="shared" si="112"/>
        <v>0</v>
      </c>
      <c r="EJ56" s="227">
        <f t="shared" si="112"/>
        <v>1684957864</v>
      </c>
      <c r="EK56" s="227">
        <f t="shared" si="112"/>
        <v>1267816712</v>
      </c>
      <c r="EL56" s="227">
        <f t="shared" si="112"/>
        <v>396940859</v>
      </c>
      <c r="EM56" s="227">
        <f t="shared" si="112"/>
        <v>0</v>
      </c>
      <c r="EN56" s="227">
        <f t="shared" si="112"/>
        <v>0</v>
      </c>
      <c r="EO56" s="227">
        <f t="shared" si="112"/>
        <v>0</v>
      </c>
      <c r="EP56" s="227">
        <f t="shared" si="112"/>
        <v>0</v>
      </c>
      <c r="EQ56" s="227">
        <f t="shared" si="112"/>
        <v>0</v>
      </c>
      <c r="ER56" s="227">
        <f t="shared" si="112"/>
        <v>0</v>
      </c>
      <c r="ES56" s="227"/>
      <c r="ET56" s="227">
        <f t="shared" si="112"/>
        <v>0</v>
      </c>
      <c r="EU56" s="227">
        <f t="shared" si="112"/>
        <v>0</v>
      </c>
      <c r="EV56" s="227">
        <f t="shared" si="112"/>
        <v>0</v>
      </c>
      <c r="EW56" s="227">
        <f t="shared" si="112"/>
        <v>0</v>
      </c>
      <c r="EX56" s="227">
        <f t="shared" si="112"/>
        <v>0</v>
      </c>
      <c r="EY56" s="227">
        <f t="shared" si="112"/>
        <v>0</v>
      </c>
      <c r="EZ56" s="227">
        <f t="shared" si="112"/>
        <v>0</v>
      </c>
      <c r="FA56" s="227">
        <f t="shared" si="112"/>
        <v>0</v>
      </c>
      <c r="FB56" s="227">
        <f t="shared" si="112"/>
        <v>0</v>
      </c>
      <c r="FC56" s="227">
        <f t="shared" si="112"/>
        <v>0</v>
      </c>
      <c r="FD56" s="227">
        <f>FD57+FD58</f>
        <v>0</v>
      </c>
      <c r="FE56" s="227">
        <f>FE57+FE58</f>
        <v>0</v>
      </c>
      <c r="FF56" s="227">
        <f>FF57+FF58</f>
        <v>0</v>
      </c>
      <c r="FG56" s="227">
        <f>FG57+FG58</f>
        <v>0</v>
      </c>
      <c r="FH56" s="227">
        <f t="shared" si="112"/>
        <v>0</v>
      </c>
      <c r="FI56" s="227">
        <f t="shared" si="112"/>
        <v>0</v>
      </c>
      <c r="FJ56" s="227">
        <f t="shared" si="112"/>
        <v>0</v>
      </c>
      <c r="FK56" s="227">
        <f t="shared" si="112"/>
        <v>0</v>
      </c>
      <c r="FL56" s="227">
        <f t="shared" si="112"/>
        <v>0</v>
      </c>
      <c r="FM56" s="227">
        <f t="shared" si="112"/>
        <v>0</v>
      </c>
      <c r="FN56" s="227">
        <f t="shared" si="112"/>
        <v>0</v>
      </c>
      <c r="FO56" s="227">
        <f t="shared" si="112"/>
        <v>0</v>
      </c>
      <c r="FP56" s="227">
        <f t="shared" si="112"/>
        <v>0</v>
      </c>
      <c r="FQ56" s="227">
        <f t="shared" si="112"/>
        <v>0</v>
      </c>
      <c r="FR56" s="227">
        <f t="shared" si="112"/>
        <v>0</v>
      </c>
      <c r="FS56" s="227">
        <f t="shared" si="112"/>
        <v>0</v>
      </c>
      <c r="FT56" s="227">
        <f t="shared" si="112"/>
        <v>0</v>
      </c>
      <c r="FU56" s="227">
        <f t="shared" si="112"/>
        <v>0</v>
      </c>
      <c r="FV56" s="227">
        <f t="shared" si="112"/>
        <v>0</v>
      </c>
      <c r="FW56" s="227">
        <f t="shared" si="112"/>
        <v>0</v>
      </c>
      <c r="FX56" s="227"/>
      <c r="FY56" s="227">
        <f t="shared" ref="FY56:HM56" si="113">FY57+FY58</f>
        <v>0</v>
      </c>
      <c r="FZ56" s="227"/>
      <c r="GA56" s="227"/>
      <c r="GB56" s="227">
        <f t="shared" si="113"/>
        <v>0</v>
      </c>
      <c r="GC56" s="227">
        <f t="shared" si="113"/>
        <v>0</v>
      </c>
      <c r="GD56" s="227">
        <f t="shared" si="113"/>
        <v>0</v>
      </c>
      <c r="GE56" s="227">
        <f t="shared" si="113"/>
        <v>0</v>
      </c>
      <c r="GF56" s="227">
        <f t="shared" si="113"/>
        <v>0</v>
      </c>
      <c r="GG56" s="227">
        <f t="shared" si="113"/>
        <v>0</v>
      </c>
      <c r="GH56" s="227">
        <f t="shared" si="113"/>
        <v>0</v>
      </c>
      <c r="GI56" s="227">
        <f t="shared" si="113"/>
        <v>0</v>
      </c>
      <c r="GJ56" s="227">
        <f t="shared" si="113"/>
        <v>0</v>
      </c>
      <c r="GK56" s="227">
        <f t="shared" si="113"/>
        <v>0</v>
      </c>
      <c r="GL56" s="227">
        <f t="shared" si="113"/>
        <v>0</v>
      </c>
      <c r="GM56" s="227">
        <f t="shared" si="113"/>
        <v>0</v>
      </c>
      <c r="GN56" s="227">
        <f t="shared" si="113"/>
        <v>0</v>
      </c>
      <c r="GO56" s="227">
        <f t="shared" si="113"/>
        <v>0</v>
      </c>
      <c r="GP56" s="227">
        <f t="shared" si="113"/>
        <v>0</v>
      </c>
      <c r="GQ56" s="227">
        <f t="shared" si="113"/>
        <v>0</v>
      </c>
      <c r="GR56" s="227">
        <f t="shared" si="113"/>
        <v>0</v>
      </c>
      <c r="GS56" s="227">
        <f t="shared" si="113"/>
        <v>0</v>
      </c>
      <c r="GT56" s="227">
        <f t="shared" si="113"/>
        <v>0</v>
      </c>
      <c r="GU56" s="227">
        <f t="shared" si="113"/>
        <v>0</v>
      </c>
      <c r="GV56" s="227">
        <f t="shared" si="113"/>
        <v>0</v>
      </c>
      <c r="GW56" s="227">
        <f t="shared" si="113"/>
        <v>0</v>
      </c>
      <c r="GX56" s="227">
        <f t="shared" si="113"/>
        <v>0</v>
      </c>
      <c r="GY56" s="227">
        <f t="shared" si="113"/>
        <v>0</v>
      </c>
      <c r="GZ56" s="227">
        <f t="shared" si="113"/>
        <v>0</v>
      </c>
      <c r="HA56" s="227">
        <f t="shared" si="113"/>
        <v>0</v>
      </c>
      <c r="HB56" s="227">
        <f t="shared" si="113"/>
        <v>0</v>
      </c>
      <c r="HC56" s="227">
        <f t="shared" si="113"/>
        <v>0</v>
      </c>
      <c r="HD56" s="227">
        <f t="shared" si="113"/>
        <v>0</v>
      </c>
      <c r="HE56" s="227">
        <f t="shared" si="113"/>
        <v>0</v>
      </c>
      <c r="HF56" s="227">
        <f t="shared" si="113"/>
        <v>0</v>
      </c>
      <c r="HG56" s="227">
        <f t="shared" si="113"/>
        <v>0</v>
      </c>
      <c r="HH56" s="227">
        <f t="shared" si="113"/>
        <v>0</v>
      </c>
      <c r="HI56" s="227">
        <f t="shared" si="113"/>
        <v>0</v>
      </c>
      <c r="HJ56" s="227">
        <f t="shared" si="113"/>
        <v>0</v>
      </c>
      <c r="HK56" s="227">
        <f t="shared" si="113"/>
        <v>0</v>
      </c>
      <c r="HL56" s="227">
        <f t="shared" si="113"/>
        <v>0</v>
      </c>
      <c r="HM56" s="227">
        <f t="shared" si="113"/>
        <v>0</v>
      </c>
      <c r="HN56" s="227">
        <f>HN57+HN58</f>
        <v>0</v>
      </c>
      <c r="HO56" s="156">
        <f t="shared" si="5"/>
        <v>0.59010031997052326</v>
      </c>
      <c r="HP56" s="156">
        <f t="shared" si="6"/>
        <v>0</v>
      </c>
      <c r="HQ56" s="156">
        <f t="shared" si="7"/>
        <v>0.59010031997052326</v>
      </c>
      <c r="HR56" s="156">
        <f t="shared" si="8"/>
        <v>0</v>
      </c>
      <c r="HS56" s="156">
        <f t="shared" si="9"/>
        <v>0</v>
      </c>
    </row>
    <row r="57" spans="1:227" s="228" customFormat="1" ht="24" customHeight="1">
      <c r="A57" s="225"/>
      <c r="B57" s="226" t="s">
        <v>99</v>
      </c>
      <c r="C57" s="227">
        <f>D57+BK57+DB57</f>
        <v>0</v>
      </c>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227"/>
      <c r="BR57" s="227"/>
      <c r="BS57" s="227"/>
      <c r="BT57" s="227"/>
      <c r="BU57" s="227"/>
      <c r="BV57" s="227"/>
      <c r="BW57" s="227"/>
      <c r="BX57" s="227"/>
      <c r="BY57" s="227"/>
      <c r="BZ57" s="227"/>
      <c r="CA57" s="227"/>
      <c r="CB57" s="227"/>
      <c r="CC57" s="227"/>
      <c r="CD57" s="227"/>
      <c r="CE57" s="227"/>
      <c r="CF57" s="227"/>
      <c r="CG57" s="227"/>
      <c r="CH57" s="227"/>
      <c r="CI57" s="227"/>
      <c r="CJ57" s="227"/>
      <c r="CK57" s="227"/>
      <c r="CL57" s="227"/>
      <c r="CM57" s="227"/>
      <c r="CN57" s="227"/>
      <c r="CO57" s="227"/>
      <c r="CP57" s="227"/>
      <c r="CQ57" s="227"/>
      <c r="CR57" s="227"/>
      <c r="CS57" s="227"/>
      <c r="CT57" s="227"/>
      <c r="CU57" s="227"/>
      <c r="CV57" s="227"/>
      <c r="CW57" s="227"/>
      <c r="CX57" s="227"/>
      <c r="CY57" s="227"/>
      <c r="CZ57" s="227"/>
      <c r="DA57" s="227"/>
      <c r="DB57" s="227"/>
      <c r="DC57" s="227"/>
      <c r="DD57" s="227"/>
      <c r="DE57" s="227"/>
      <c r="DF57" s="227"/>
      <c r="DG57" s="227"/>
      <c r="DH57" s="226" t="s">
        <v>99</v>
      </c>
      <c r="DI57" s="227">
        <f>DJ57+FQ57+HH57+HN57</f>
        <v>0</v>
      </c>
      <c r="DJ57" s="227"/>
      <c r="DK57" s="227"/>
      <c r="DL57" s="227"/>
      <c r="DM57" s="227"/>
      <c r="DN57" s="227"/>
      <c r="DO57" s="227"/>
      <c r="DP57" s="227"/>
      <c r="DQ57" s="227"/>
      <c r="DR57" s="227"/>
      <c r="DS57" s="227"/>
      <c r="DT57" s="227"/>
      <c r="DU57" s="227"/>
      <c r="DV57" s="227"/>
      <c r="DW57" s="227"/>
      <c r="DX57" s="227"/>
      <c r="DY57" s="227"/>
      <c r="DZ57" s="227"/>
      <c r="EA57" s="227"/>
      <c r="EB57" s="227"/>
      <c r="EC57" s="227"/>
      <c r="ED57" s="227"/>
      <c r="EE57" s="227"/>
      <c r="EF57" s="227"/>
      <c r="EG57" s="227"/>
      <c r="EH57" s="227"/>
      <c r="EI57" s="227"/>
      <c r="EJ57" s="227"/>
      <c r="EK57" s="227"/>
      <c r="EL57" s="227"/>
      <c r="EM57" s="227"/>
      <c r="EN57" s="227"/>
      <c r="EO57" s="227"/>
      <c r="EP57" s="227"/>
      <c r="EQ57" s="227"/>
      <c r="ER57" s="227"/>
      <c r="ES57" s="227"/>
      <c r="ET57" s="227"/>
      <c r="EU57" s="227"/>
      <c r="EV57" s="227"/>
      <c r="EW57" s="227"/>
      <c r="EX57" s="227"/>
      <c r="EY57" s="227"/>
      <c r="EZ57" s="227"/>
      <c r="FA57" s="227"/>
      <c r="FB57" s="227"/>
      <c r="FC57" s="227"/>
      <c r="FD57" s="227"/>
      <c r="FE57" s="227"/>
      <c r="FF57" s="227"/>
      <c r="FG57" s="227"/>
      <c r="FH57" s="227"/>
      <c r="FI57" s="227"/>
      <c r="FJ57" s="227"/>
      <c r="FK57" s="227"/>
      <c r="FL57" s="227"/>
      <c r="FM57" s="227"/>
      <c r="FN57" s="227"/>
      <c r="FO57" s="227"/>
      <c r="FP57" s="227"/>
      <c r="FQ57" s="227"/>
      <c r="FR57" s="227"/>
      <c r="FS57" s="227"/>
      <c r="FT57" s="227"/>
      <c r="FU57" s="227"/>
      <c r="FV57" s="227"/>
      <c r="FW57" s="227"/>
      <c r="FX57" s="227"/>
      <c r="FY57" s="227"/>
      <c r="FZ57" s="227"/>
      <c r="GA57" s="227"/>
      <c r="GB57" s="227"/>
      <c r="GC57" s="227"/>
      <c r="GD57" s="227"/>
      <c r="GE57" s="227"/>
      <c r="GF57" s="227"/>
      <c r="GG57" s="227"/>
      <c r="GH57" s="227"/>
      <c r="GI57" s="227"/>
      <c r="GJ57" s="227"/>
      <c r="GK57" s="227"/>
      <c r="GL57" s="227"/>
      <c r="GM57" s="227"/>
      <c r="GN57" s="227"/>
      <c r="GO57" s="227"/>
      <c r="GP57" s="227"/>
      <c r="GQ57" s="227"/>
      <c r="GR57" s="227"/>
      <c r="GS57" s="227"/>
      <c r="GT57" s="227"/>
      <c r="GU57" s="227"/>
      <c r="GV57" s="227"/>
      <c r="GW57" s="227"/>
      <c r="GX57" s="227"/>
      <c r="GY57" s="227"/>
      <c r="GZ57" s="227"/>
      <c r="HA57" s="227"/>
      <c r="HB57" s="227"/>
      <c r="HC57" s="227"/>
      <c r="HD57" s="227"/>
      <c r="HE57" s="227"/>
      <c r="HF57" s="227"/>
      <c r="HG57" s="227"/>
      <c r="HH57" s="227"/>
      <c r="HI57" s="227"/>
      <c r="HJ57" s="227"/>
      <c r="HK57" s="227"/>
      <c r="HL57" s="227"/>
      <c r="HM57" s="227"/>
      <c r="HN57" s="227"/>
      <c r="HO57" s="156">
        <f t="shared" si="5"/>
        <v>0</v>
      </c>
      <c r="HP57" s="156">
        <f t="shared" si="6"/>
        <v>0</v>
      </c>
      <c r="HQ57" s="156">
        <f t="shared" si="7"/>
        <v>0</v>
      </c>
      <c r="HR57" s="156">
        <f t="shared" si="8"/>
        <v>0</v>
      </c>
      <c r="HS57" s="156">
        <f t="shared" si="9"/>
        <v>0</v>
      </c>
    </row>
    <row r="58" spans="1:227" s="228" customFormat="1" ht="24" customHeight="1">
      <c r="A58" s="225"/>
      <c r="B58" s="226" t="s">
        <v>100</v>
      </c>
      <c r="C58" s="227">
        <f>D58+BK58+DB58</f>
        <v>6785000000</v>
      </c>
      <c r="D58" s="227">
        <f>E58+J58</f>
        <v>6785000000</v>
      </c>
      <c r="E58" s="227"/>
      <c r="F58" s="227"/>
      <c r="G58" s="227"/>
      <c r="H58" s="227"/>
      <c r="I58" s="227"/>
      <c r="J58" s="227">
        <v>6785000000</v>
      </c>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7"/>
      <c r="BX58" s="227"/>
      <c r="BY58" s="227"/>
      <c r="BZ58" s="227"/>
      <c r="CA58" s="227"/>
      <c r="CB58" s="227"/>
      <c r="CC58" s="227"/>
      <c r="CD58" s="227"/>
      <c r="CE58" s="227"/>
      <c r="CF58" s="227"/>
      <c r="CG58" s="227"/>
      <c r="CH58" s="227"/>
      <c r="CI58" s="227"/>
      <c r="CJ58" s="227"/>
      <c r="CK58" s="227"/>
      <c r="CL58" s="227"/>
      <c r="CM58" s="227"/>
      <c r="CN58" s="227"/>
      <c r="CO58" s="227"/>
      <c r="CP58" s="227"/>
      <c r="CQ58" s="227"/>
      <c r="CR58" s="227"/>
      <c r="CS58" s="227"/>
      <c r="CT58" s="227"/>
      <c r="CU58" s="227"/>
      <c r="CV58" s="227"/>
      <c r="CW58" s="227"/>
      <c r="CX58" s="227"/>
      <c r="CY58" s="227"/>
      <c r="CZ58" s="227"/>
      <c r="DA58" s="227"/>
      <c r="DB58" s="227"/>
      <c r="DC58" s="227"/>
      <c r="DD58" s="227"/>
      <c r="DE58" s="227"/>
      <c r="DF58" s="227"/>
      <c r="DG58" s="227"/>
      <c r="DH58" s="226" t="s">
        <v>100</v>
      </c>
      <c r="DI58" s="227">
        <f>DJ58+FQ58+HH58+HN58</f>
        <v>4003830671</v>
      </c>
      <c r="DJ58" s="227">
        <f>DK58+DP58</f>
        <v>4003830671</v>
      </c>
      <c r="DK58" s="227"/>
      <c r="DL58" s="227"/>
      <c r="DM58" s="227"/>
      <c r="DN58" s="227"/>
      <c r="DO58" s="227"/>
      <c r="DP58" s="227">
        <f>4003439475+391196</f>
        <v>4003830671</v>
      </c>
      <c r="DQ58" s="227"/>
      <c r="DR58" s="227"/>
      <c r="DS58" s="227"/>
      <c r="DT58" s="227"/>
      <c r="DU58" s="227"/>
      <c r="DV58" s="227"/>
      <c r="DW58" s="227"/>
      <c r="DX58" s="227"/>
      <c r="DY58" s="227"/>
      <c r="DZ58" s="227"/>
      <c r="EA58" s="227"/>
      <c r="EB58" s="227"/>
      <c r="EC58" s="227"/>
      <c r="ED58" s="227"/>
      <c r="EE58" s="227"/>
      <c r="EF58" s="227"/>
      <c r="EG58" s="227">
        <v>6750000</v>
      </c>
      <c r="EH58" s="227"/>
      <c r="EI58" s="227"/>
      <c r="EJ58" s="227">
        <v>1684957864</v>
      </c>
      <c r="EK58" s="227">
        <v>1267816712</v>
      </c>
      <c r="EL58" s="227">
        <v>396940859</v>
      </c>
      <c r="EM58" s="227"/>
      <c r="EN58" s="227"/>
      <c r="EO58" s="227"/>
      <c r="EP58" s="227"/>
      <c r="EQ58" s="227"/>
      <c r="ER58" s="227"/>
      <c r="ES58" s="227"/>
      <c r="ET58" s="227"/>
      <c r="EU58" s="227"/>
      <c r="EV58" s="227"/>
      <c r="EW58" s="227"/>
      <c r="EX58" s="227"/>
      <c r="EY58" s="227"/>
      <c r="EZ58" s="227"/>
      <c r="FA58" s="227"/>
      <c r="FB58" s="227"/>
      <c r="FC58" s="227"/>
      <c r="FD58" s="227"/>
      <c r="FE58" s="227"/>
      <c r="FF58" s="227"/>
      <c r="FG58" s="227"/>
      <c r="FH58" s="227"/>
      <c r="FI58" s="227"/>
      <c r="FJ58" s="227"/>
      <c r="FK58" s="227"/>
      <c r="FL58" s="227"/>
      <c r="FM58" s="227"/>
      <c r="FN58" s="227"/>
      <c r="FO58" s="227"/>
      <c r="FP58" s="227"/>
      <c r="FQ58" s="227"/>
      <c r="FR58" s="227"/>
      <c r="FS58" s="227"/>
      <c r="FT58" s="227"/>
      <c r="FU58" s="227"/>
      <c r="FV58" s="227"/>
      <c r="FW58" s="227"/>
      <c r="FX58" s="227"/>
      <c r="FY58" s="227"/>
      <c r="FZ58" s="227"/>
      <c r="GA58" s="227"/>
      <c r="GB58" s="227"/>
      <c r="GC58" s="227"/>
      <c r="GD58" s="227"/>
      <c r="GE58" s="227"/>
      <c r="GF58" s="227"/>
      <c r="GG58" s="227"/>
      <c r="GH58" s="227"/>
      <c r="GI58" s="227"/>
      <c r="GJ58" s="227"/>
      <c r="GK58" s="227"/>
      <c r="GL58" s="227"/>
      <c r="GM58" s="227"/>
      <c r="GN58" s="227"/>
      <c r="GO58" s="227"/>
      <c r="GP58" s="227"/>
      <c r="GQ58" s="227"/>
      <c r="GR58" s="227"/>
      <c r="GS58" s="227"/>
      <c r="GT58" s="227"/>
      <c r="GU58" s="227"/>
      <c r="GV58" s="227"/>
      <c r="GW58" s="227"/>
      <c r="GX58" s="227"/>
      <c r="GY58" s="227"/>
      <c r="GZ58" s="227"/>
      <c r="HA58" s="227"/>
      <c r="HB58" s="227"/>
      <c r="HC58" s="227"/>
      <c r="HD58" s="227"/>
      <c r="HE58" s="227"/>
      <c r="HF58" s="227"/>
      <c r="HG58" s="227"/>
      <c r="HH58" s="227"/>
      <c r="HI58" s="227"/>
      <c r="HJ58" s="227"/>
      <c r="HK58" s="227"/>
      <c r="HL58" s="227"/>
      <c r="HM58" s="227"/>
      <c r="HN58" s="227"/>
      <c r="HO58" s="156">
        <f t="shared" si="5"/>
        <v>0.59010031997052326</v>
      </c>
      <c r="HP58" s="156">
        <f t="shared" si="6"/>
        <v>0</v>
      </c>
      <c r="HQ58" s="156">
        <f t="shared" si="7"/>
        <v>0.59010031997052326</v>
      </c>
      <c r="HR58" s="156">
        <f t="shared" si="8"/>
        <v>0</v>
      </c>
      <c r="HS58" s="156">
        <f t="shared" si="9"/>
        <v>0</v>
      </c>
    </row>
    <row r="59" spans="1:227" s="228" customFormat="1" ht="24" customHeight="1">
      <c r="A59" s="225">
        <v>16</v>
      </c>
      <c r="B59" s="226" t="s">
        <v>108</v>
      </c>
      <c r="C59" s="227">
        <f t="shared" ref="C59:BO62" si="114">C60+C61</f>
        <v>875000000</v>
      </c>
      <c r="D59" s="227">
        <f t="shared" si="114"/>
        <v>875000000</v>
      </c>
      <c r="E59" s="227">
        <f t="shared" si="114"/>
        <v>0</v>
      </c>
      <c r="F59" s="227">
        <f t="shared" si="114"/>
        <v>0</v>
      </c>
      <c r="G59" s="227">
        <f t="shared" si="114"/>
        <v>0</v>
      </c>
      <c r="H59" s="227">
        <f t="shared" si="114"/>
        <v>0</v>
      </c>
      <c r="I59" s="227">
        <f t="shared" si="114"/>
        <v>0</v>
      </c>
      <c r="J59" s="227">
        <f t="shared" si="114"/>
        <v>875000000</v>
      </c>
      <c r="K59" s="227">
        <f t="shared" si="114"/>
        <v>0</v>
      </c>
      <c r="L59" s="227">
        <f t="shared" si="114"/>
        <v>0</v>
      </c>
      <c r="M59" s="227">
        <f t="shared" si="114"/>
        <v>0</v>
      </c>
      <c r="N59" s="227">
        <f t="shared" si="114"/>
        <v>0</v>
      </c>
      <c r="O59" s="227">
        <f t="shared" si="114"/>
        <v>0</v>
      </c>
      <c r="P59" s="227">
        <f t="shared" si="114"/>
        <v>0</v>
      </c>
      <c r="Q59" s="227">
        <f t="shared" si="114"/>
        <v>0</v>
      </c>
      <c r="R59" s="227">
        <f t="shared" si="114"/>
        <v>0</v>
      </c>
      <c r="S59" s="227">
        <f t="shared" si="114"/>
        <v>0</v>
      </c>
      <c r="T59" s="227">
        <f t="shared" si="114"/>
        <v>0</v>
      </c>
      <c r="U59" s="227">
        <f t="shared" si="114"/>
        <v>0</v>
      </c>
      <c r="V59" s="227">
        <f t="shared" si="114"/>
        <v>0</v>
      </c>
      <c r="W59" s="227">
        <f t="shared" si="114"/>
        <v>0</v>
      </c>
      <c r="X59" s="227">
        <f t="shared" si="114"/>
        <v>0</v>
      </c>
      <c r="Y59" s="227">
        <f t="shared" si="114"/>
        <v>0</v>
      </c>
      <c r="Z59" s="227">
        <f t="shared" si="114"/>
        <v>0</v>
      </c>
      <c r="AA59" s="227">
        <f t="shared" si="114"/>
        <v>0</v>
      </c>
      <c r="AB59" s="227">
        <f t="shared" si="114"/>
        <v>0</v>
      </c>
      <c r="AC59" s="227">
        <f t="shared" si="114"/>
        <v>0</v>
      </c>
      <c r="AD59" s="227">
        <f t="shared" si="114"/>
        <v>0</v>
      </c>
      <c r="AE59" s="227">
        <f t="shared" si="114"/>
        <v>0</v>
      </c>
      <c r="AF59" s="227">
        <f t="shared" si="114"/>
        <v>0</v>
      </c>
      <c r="AG59" s="227">
        <f t="shared" si="114"/>
        <v>0</v>
      </c>
      <c r="AH59" s="227">
        <f t="shared" si="114"/>
        <v>0</v>
      </c>
      <c r="AI59" s="227">
        <f t="shared" si="114"/>
        <v>0</v>
      </c>
      <c r="AJ59" s="227">
        <f t="shared" si="114"/>
        <v>0</v>
      </c>
      <c r="AK59" s="227">
        <f t="shared" si="114"/>
        <v>0</v>
      </c>
      <c r="AL59" s="227">
        <f t="shared" si="114"/>
        <v>0</v>
      </c>
      <c r="AM59" s="227">
        <f t="shared" si="114"/>
        <v>0</v>
      </c>
      <c r="AN59" s="227">
        <f t="shared" si="114"/>
        <v>0</v>
      </c>
      <c r="AO59" s="227">
        <f t="shared" si="114"/>
        <v>0</v>
      </c>
      <c r="AP59" s="227">
        <f t="shared" si="114"/>
        <v>0</v>
      </c>
      <c r="AQ59" s="227">
        <f t="shared" si="114"/>
        <v>0</v>
      </c>
      <c r="AR59" s="227">
        <f t="shared" si="114"/>
        <v>0</v>
      </c>
      <c r="AS59" s="227">
        <f t="shared" si="114"/>
        <v>0</v>
      </c>
      <c r="AT59" s="227">
        <f t="shared" si="114"/>
        <v>0</v>
      </c>
      <c r="AU59" s="227">
        <f t="shared" si="114"/>
        <v>0</v>
      </c>
      <c r="AV59" s="227">
        <f t="shared" si="114"/>
        <v>0</v>
      </c>
      <c r="AW59" s="227">
        <f t="shared" si="114"/>
        <v>0</v>
      </c>
      <c r="AX59" s="227">
        <f t="shared" si="114"/>
        <v>0</v>
      </c>
      <c r="AY59" s="227">
        <f>AY60+AY61</f>
        <v>0</v>
      </c>
      <c r="AZ59" s="227">
        <f t="shared" ref="AZ59" si="115">AZ60+AZ61</f>
        <v>0</v>
      </c>
      <c r="BA59" s="227">
        <f t="shared" si="114"/>
        <v>0</v>
      </c>
      <c r="BB59" s="227">
        <f t="shared" si="114"/>
        <v>0</v>
      </c>
      <c r="BC59" s="227">
        <f t="shared" si="114"/>
        <v>0</v>
      </c>
      <c r="BD59" s="227">
        <f t="shared" si="114"/>
        <v>0</v>
      </c>
      <c r="BE59" s="227">
        <f t="shared" si="114"/>
        <v>0</v>
      </c>
      <c r="BF59" s="227">
        <f t="shared" si="114"/>
        <v>0</v>
      </c>
      <c r="BG59" s="227">
        <f t="shared" si="114"/>
        <v>0</v>
      </c>
      <c r="BH59" s="227">
        <f t="shared" si="114"/>
        <v>0</v>
      </c>
      <c r="BI59" s="227">
        <f t="shared" si="114"/>
        <v>0</v>
      </c>
      <c r="BJ59" s="227">
        <f t="shared" si="114"/>
        <v>0</v>
      </c>
      <c r="BK59" s="227">
        <f t="shared" si="114"/>
        <v>0</v>
      </c>
      <c r="BL59" s="227">
        <f t="shared" si="114"/>
        <v>0</v>
      </c>
      <c r="BM59" s="227">
        <f t="shared" si="114"/>
        <v>0</v>
      </c>
      <c r="BN59" s="227">
        <f t="shared" si="114"/>
        <v>0</v>
      </c>
      <c r="BO59" s="227">
        <f t="shared" si="114"/>
        <v>0</v>
      </c>
      <c r="BP59" s="227">
        <f t="shared" ref="BP59:DG59" si="116">BP60+BP61</f>
        <v>0</v>
      </c>
      <c r="BQ59" s="227">
        <f t="shared" si="116"/>
        <v>0</v>
      </c>
      <c r="BR59" s="227">
        <f>BR60+BR61</f>
        <v>0</v>
      </c>
      <c r="BS59" s="227">
        <f>BS60+BS61</f>
        <v>0</v>
      </c>
      <c r="BT59" s="227">
        <f t="shared" ref="BT59" si="117">BT60+BT61</f>
        <v>0</v>
      </c>
      <c r="BU59" s="227">
        <f t="shared" si="116"/>
        <v>0</v>
      </c>
      <c r="BV59" s="227">
        <f t="shared" si="116"/>
        <v>0</v>
      </c>
      <c r="BW59" s="227">
        <f t="shared" si="116"/>
        <v>0</v>
      </c>
      <c r="BX59" s="227">
        <f t="shared" si="116"/>
        <v>0</v>
      </c>
      <c r="BY59" s="227">
        <f t="shared" si="116"/>
        <v>0</v>
      </c>
      <c r="BZ59" s="227">
        <f t="shared" si="116"/>
        <v>0</v>
      </c>
      <c r="CA59" s="227">
        <f t="shared" si="116"/>
        <v>0</v>
      </c>
      <c r="CB59" s="227">
        <f t="shared" si="116"/>
        <v>0</v>
      </c>
      <c r="CC59" s="227">
        <f t="shared" si="116"/>
        <v>0</v>
      </c>
      <c r="CD59" s="227">
        <f t="shared" si="116"/>
        <v>0</v>
      </c>
      <c r="CE59" s="227">
        <f t="shared" si="116"/>
        <v>0</v>
      </c>
      <c r="CF59" s="227">
        <f t="shared" si="116"/>
        <v>0</v>
      </c>
      <c r="CG59" s="227">
        <f t="shared" si="116"/>
        <v>0</v>
      </c>
      <c r="CH59" s="227">
        <f t="shared" si="116"/>
        <v>0</v>
      </c>
      <c r="CI59" s="227">
        <f t="shared" si="116"/>
        <v>0</v>
      </c>
      <c r="CJ59" s="227">
        <f t="shared" si="116"/>
        <v>0</v>
      </c>
      <c r="CK59" s="227">
        <f t="shared" si="116"/>
        <v>0</v>
      </c>
      <c r="CL59" s="227">
        <f t="shared" si="116"/>
        <v>0</v>
      </c>
      <c r="CM59" s="227">
        <f t="shared" si="116"/>
        <v>0</v>
      </c>
      <c r="CN59" s="227">
        <f t="shared" si="116"/>
        <v>0</v>
      </c>
      <c r="CO59" s="227">
        <f t="shared" si="116"/>
        <v>0</v>
      </c>
      <c r="CP59" s="227">
        <f t="shared" si="116"/>
        <v>0</v>
      </c>
      <c r="CQ59" s="227">
        <f t="shared" si="116"/>
        <v>0</v>
      </c>
      <c r="CR59" s="227">
        <f t="shared" si="116"/>
        <v>0</v>
      </c>
      <c r="CS59" s="227">
        <f t="shared" si="116"/>
        <v>0</v>
      </c>
      <c r="CT59" s="227">
        <f t="shared" si="116"/>
        <v>0</v>
      </c>
      <c r="CU59" s="227">
        <f t="shared" si="116"/>
        <v>0</v>
      </c>
      <c r="CV59" s="227">
        <f t="shared" si="116"/>
        <v>0</v>
      </c>
      <c r="CW59" s="227">
        <f t="shared" si="116"/>
        <v>0</v>
      </c>
      <c r="CX59" s="227">
        <f t="shared" si="116"/>
        <v>0</v>
      </c>
      <c r="CY59" s="227">
        <f t="shared" si="116"/>
        <v>0</v>
      </c>
      <c r="CZ59" s="227">
        <f t="shared" si="116"/>
        <v>0</v>
      </c>
      <c r="DA59" s="227">
        <f t="shared" si="116"/>
        <v>0</v>
      </c>
      <c r="DB59" s="227">
        <f t="shared" si="116"/>
        <v>0</v>
      </c>
      <c r="DC59" s="227">
        <f t="shared" si="116"/>
        <v>0</v>
      </c>
      <c r="DD59" s="227">
        <f t="shared" si="116"/>
        <v>0</v>
      </c>
      <c r="DE59" s="227">
        <f t="shared" si="116"/>
        <v>0</v>
      </c>
      <c r="DF59" s="227">
        <f t="shared" si="116"/>
        <v>0</v>
      </c>
      <c r="DG59" s="227">
        <f t="shared" si="116"/>
        <v>0</v>
      </c>
      <c r="DH59" s="226" t="s">
        <v>108</v>
      </c>
      <c r="DI59" s="227">
        <f t="shared" ref="DI59:FV59" si="118">DI60+DI61</f>
        <v>4859432562</v>
      </c>
      <c r="DJ59" s="227">
        <f t="shared" si="118"/>
        <v>1629587562</v>
      </c>
      <c r="DK59" s="227">
        <f t="shared" si="118"/>
        <v>0</v>
      </c>
      <c r="DL59" s="227">
        <f t="shared" si="118"/>
        <v>0</v>
      </c>
      <c r="DM59" s="227">
        <f t="shared" si="118"/>
        <v>0</v>
      </c>
      <c r="DN59" s="227">
        <f t="shared" si="118"/>
        <v>0</v>
      </c>
      <c r="DO59" s="227">
        <f t="shared" si="118"/>
        <v>0</v>
      </c>
      <c r="DP59" s="227">
        <f t="shared" si="118"/>
        <v>1629587562</v>
      </c>
      <c r="DQ59" s="227">
        <f t="shared" si="118"/>
        <v>0</v>
      </c>
      <c r="DR59" s="227">
        <f t="shared" si="118"/>
        <v>0</v>
      </c>
      <c r="DS59" s="227">
        <f t="shared" si="118"/>
        <v>0</v>
      </c>
      <c r="DT59" s="227">
        <f t="shared" si="118"/>
        <v>0</v>
      </c>
      <c r="DU59" s="227">
        <f t="shared" si="118"/>
        <v>0</v>
      </c>
      <c r="DV59" s="227">
        <f t="shared" si="118"/>
        <v>0</v>
      </c>
      <c r="DW59" s="227">
        <f t="shared" si="118"/>
        <v>0</v>
      </c>
      <c r="DX59" s="227">
        <f t="shared" si="118"/>
        <v>0</v>
      </c>
      <c r="DY59" s="227">
        <f t="shared" si="118"/>
        <v>0</v>
      </c>
      <c r="DZ59" s="227">
        <f t="shared" si="118"/>
        <v>0</v>
      </c>
      <c r="EA59" s="227">
        <f t="shared" si="118"/>
        <v>0</v>
      </c>
      <c r="EB59" s="227">
        <f t="shared" si="118"/>
        <v>0</v>
      </c>
      <c r="EC59" s="227">
        <f t="shared" si="118"/>
        <v>0</v>
      </c>
      <c r="ED59" s="227">
        <f t="shared" si="118"/>
        <v>0</v>
      </c>
      <c r="EE59" s="227">
        <f t="shared" si="118"/>
        <v>0</v>
      </c>
      <c r="EF59" s="227">
        <f t="shared" si="118"/>
        <v>0</v>
      </c>
      <c r="EG59" s="227">
        <f t="shared" si="118"/>
        <v>0</v>
      </c>
      <c r="EH59" s="227">
        <f t="shared" si="118"/>
        <v>0</v>
      </c>
      <c r="EI59" s="227">
        <f t="shared" si="118"/>
        <v>0</v>
      </c>
      <c r="EJ59" s="227">
        <f t="shared" si="118"/>
        <v>0</v>
      </c>
      <c r="EK59" s="227">
        <f t="shared" si="118"/>
        <v>0</v>
      </c>
      <c r="EL59" s="227">
        <f t="shared" si="118"/>
        <v>0</v>
      </c>
      <c r="EM59" s="227">
        <f t="shared" si="118"/>
        <v>0</v>
      </c>
      <c r="EN59" s="227">
        <f t="shared" si="118"/>
        <v>0</v>
      </c>
      <c r="EO59" s="227">
        <f t="shared" si="118"/>
        <v>0</v>
      </c>
      <c r="EP59" s="227">
        <f t="shared" si="118"/>
        <v>0</v>
      </c>
      <c r="EQ59" s="227">
        <f t="shared" si="118"/>
        <v>0</v>
      </c>
      <c r="ER59" s="227">
        <f t="shared" si="118"/>
        <v>0</v>
      </c>
      <c r="ES59" s="227">
        <f t="shared" si="118"/>
        <v>0</v>
      </c>
      <c r="ET59" s="227">
        <f t="shared" si="118"/>
        <v>0</v>
      </c>
      <c r="EU59" s="227">
        <f t="shared" si="118"/>
        <v>0</v>
      </c>
      <c r="EV59" s="227">
        <f t="shared" si="118"/>
        <v>0</v>
      </c>
      <c r="EW59" s="227">
        <f t="shared" si="118"/>
        <v>0</v>
      </c>
      <c r="EX59" s="227">
        <f t="shared" si="118"/>
        <v>0</v>
      </c>
      <c r="EY59" s="227">
        <f t="shared" si="118"/>
        <v>0</v>
      </c>
      <c r="EZ59" s="227">
        <f t="shared" si="118"/>
        <v>0</v>
      </c>
      <c r="FA59" s="227">
        <f t="shared" si="118"/>
        <v>0</v>
      </c>
      <c r="FB59" s="227">
        <f t="shared" si="118"/>
        <v>0</v>
      </c>
      <c r="FC59" s="227">
        <f t="shared" si="118"/>
        <v>0</v>
      </c>
      <c r="FD59" s="227">
        <f t="shared" si="118"/>
        <v>0</v>
      </c>
      <c r="FE59" s="227">
        <f>FE60+FE61</f>
        <v>0</v>
      </c>
      <c r="FF59" s="227">
        <f t="shared" ref="FF59" si="119">FF60+FF61</f>
        <v>0</v>
      </c>
      <c r="FG59" s="227">
        <f t="shared" si="118"/>
        <v>0</v>
      </c>
      <c r="FH59" s="227">
        <f t="shared" si="118"/>
        <v>0</v>
      </c>
      <c r="FI59" s="227">
        <f t="shared" si="118"/>
        <v>0</v>
      </c>
      <c r="FJ59" s="227">
        <f t="shared" si="118"/>
        <v>0</v>
      </c>
      <c r="FK59" s="227">
        <f t="shared" si="118"/>
        <v>0</v>
      </c>
      <c r="FL59" s="227">
        <f t="shared" si="118"/>
        <v>0</v>
      </c>
      <c r="FM59" s="227">
        <f t="shared" si="118"/>
        <v>0</v>
      </c>
      <c r="FN59" s="227">
        <f t="shared" si="118"/>
        <v>0</v>
      </c>
      <c r="FO59" s="227">
        <f t="shared" si="118"/>
        <v>0</v>
      </c>
      <c r="FP59" s="227">
        <f t="shared" si="118"/>
        <v>0</v>
      </c>
      <c r="FQ59" s="227">
        <f t="shared" si="118"/>
        <v>3229845000</v>
      </c>
      <c r="FR59" s="227">
        <f t="shared" si="118"/>
        <v>0</v>
      </c>
      <c r="FS59" s="227">
        <f t="shared" si="118"/>
        <v>3229845000</v>
      </c>
      <c r="FT59" s="227">
        <f t="shared" si="118"/>
        <v>0</v>
      </c>
      <c r="FU59" s="227">
        <f t="shared" si="118"/>
        <v>0</v>
      </c>
      <c r="FV59" s="227">
        <f t="shared" si="118"/>
        <v>0</v>
      </c>
      <c r="FW59" s="227">
        <f t="shared" ref="FW59:HM59" si="120">FW60+FW61</f>
        <v>0</v>
      </c>
      <c r="FX59" s="227">
        <f t="shared" si="120"/>
        <v>0</v>
      </c>
      <c r="FY59" s="227">
        <f t="shared" si="120"/>
        <v>0</v>
      </c>
      <c r="FZ59" s="227">
        <f t="shared" si="120"/>
        <v>0</v>
      </c>
      <c r="GA59" s="227">
        <f t="shared" si="120"/>
        <v>0</v>
      </c>
      <c r="GB59" s="227">
        <f t="shared" si="120"/>
        <v>0</v>
      </c>
      <c r="GC59" s="227">
        <f t="shared" si="120"/>
        <v>0</v>
      </c>
      <c r="GD59" s="227">
        <f t="shared" si="120"/>
        <v>0</v>
      </c>
      <c r="GE59" s="227">
        <f t="shared" si="120"/>
        <v>0</v>
      </c>
      <c r="GF59" s="227">
        <f t="shared" si="120"/>
        <v>0</v>
      </c>
      <c r="GG59" s="227">
        <f t="shared" si="120"/>
        <v>0</v>
      </c>
      <c r="GH59" s="227">
        <f t="shared" si="120"/>
        <v>0</v>
      </c>
      <c r="GI59" s="227">
        <f t="shared" si="120"/>
        <v>0</v>
      </c>
      <c r="GJ59" s="227">
        <f t="shared" si="120"/>
        <v>0</v>
      </c>
      <c r="GK59" s="227">
        <f t="shared" si="120"/>
        <v>0</v>
      </c>
      <c r="GL59" s="227">
        <f t="shared" si="120"/>
        <v>0</v>
      </c>
      <c r="GM59" s="227">
        <f t="shared" si="120"/>
        <v>0</v>
      </c>
      <c r="GN59" s="227">
        <f t="shared" si="120"/>
        <v>0</v>
      </c>
      <c r="GO59" s="227">
        <f t="shared" si="120"/>
        <v>0</v>
      </c>
      <c r="GP59" s="227">
        <f t="shared" si="120"/>
        <v>0</v>
      </c>
      <c r="GQ59" s="227">
        <f t="shared" si="120"/>
        <v>0</v>
      </c>
      <c r="GR59" s="227">
        <f t="shared" si="120"/>
        <v>0</v>
      </c>
      <c r="GS59" s="227">
        <f t="shared" si="120"/>
        <v>0</v>
      </c>
      <c r="GT59" s="227">
        <f t="shared" si="120"/>
        <v>0</v>
      </c>
      <c r="GU59" s="227">
        <f t="shared" si="120"/>
        <v>0</v>
      </c>
      <c r="GV59" s="227">
        <f t="shared" si="120"/>
        <v>0</v>
      </c>
      <c r="GW59" s="227">
        <f t="shared" si="120"/>
        <v>0</v>
      </c>
      <c r="GX59" s="227">
        <f t="shared" si="120"/>
        <v>0</v>
      </c>
      <c r="GY59" s="227">
        <f t="shared" si="120"/>
        <v>0</v>
      </c>
      <c r="GZ59" s="227">
        <f t="shared" si="120"/>
        <v>0</v>
      </c>
      <c r="HA59" s="227">
        <f t="shared" si="120"/>
        <v>0</v>
      </c>
      <c r="HB59" s="227">
        <f t="shared" si="120"/>
        <v>0</v>
      </c>
      <c r="HC59" s="227">
        <f t="shared" si="120"/>
        <v>0</v>
      </c>
      <c r="HD59" s="227">
        <f t="shared" si="120"/>
        <v>0</v>
      </c>
      <c r="HE59" s="227">
        <f t="shared" si="120"/>
        <v>0</v>
      </c>
      <c r="HF59" s="227">
        <f t="shared" si="120"/>
        <v>0</v>
      </c>
      <c r="HG59" s="227">
        <f t="shared" si="120"/>
        <v>0</v>
      </c>
      <c r="HH59" s="227">
        <f t="shared" si="120"/>
        <v>0</v>
      </c>
      <c r="HI59" s="227">
        <f t="shared" si="120"/>
        <v>0</v>
      </c>
      <c r="HJ59" s="227">
        <f t="shared" si="120"/>
        <v>0</v>
      </c>
      <c r="HK59" s="227">
        <f t="shared" si="120"/>
        <v>0</v>
      </c>
      <c r="HL59" s="227">
        <f t="shared" si="120"/>
        <v>0</v>
      </c>
      <c r="HM59" s="227">
        <f t="shared" si="120"/>
        <v>0</v>
      </c>
      <c r="HN59" s="227">
        <f>HN60+HN61</f>
        <v>0</v>
      </c>
      <c r="HO59" s="156">
        <f t="shared" si="5"/>
        <v>5.5536372137142855</v>
      </c>
      <c r="HP59" s="156">
        <f t="shared" si="6"/>
        <v>0</v>
      </c>
      <c r="HQ59" s="156">
        <f t="shared" si="7"/>
        <v>1.8623857851428571</v>
      </c>
      <c r="HR59" s="156">
        <f t="shared" si="8"/>
        <v>0</v>
      </c>
      <c r="HS59" s="156">
        <f t="shared" si="9"/>
        <v>0</v>
      </c>
    </row>
    <row r="60" spans="1:227" s="228" customFormat="1" ht="24" customHeight="1">
      <c r="A60" s="225"/>
      <c r="B60" s="226" t="s">
        <v>99</v>
      </c>
      <c r="C60" s="227">
        <f>D60+BK60+DB60</f>
        <v>0</v>
      </c>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6" t="s">
        <v>99</v>
      </c>
      <c r="DI60" s="227">
        <f>DJ60+FQ60+HH60+HN60</f>
        <v>0</v>
      </c>
      <c r="DJ60" s="227"/>
      <c r="DK60" s="227"/>
      <c r="DL60" s="227"/>
      <c r="DM60" s="227"/>
      <c r="DN60" s="227"/>
      <c r="DO60" s="227"/>
      <c r="DP60" s="227"/>
      <c r="DQ60" s="227"/>
      <c r="DR60" s="227"/>
      <c r="DS60" s="227"/>
      <c r="DT60" s="227"/>
      <c r="DU60" s="227"/>
      <c r="DV60" s="227"/>
      <c r="DW60" s="227"/>
      <c r="DX60" s="227"/>
      <c r="DY60" s="227"/>
      <c r="DZ60" s="227"/>
      <c r="EA60" s="227"/>
      <c r="EB60" s="227"/>
      <c r="EC60" s="227"/>
      <c r="ED60" s="227"/>
      <c r="EE60" s="227"/>
      <c r="EF60" s="227"/>
      <c r="EG60" s="227"/>
      <c r="EH60" s="227"/>
      <c r="EI60" s="227"/>
      <c r="EJ60" s="227"/>
      <c r="EK60" s="227"/>
      <c r="EL60" s="227"/>
      <c r="EM60" s="227"/>
      <c r="EN60" s="227"/>
      <c r="EO60" s="227"/>
      <c r="EP60" s="227"/>
      <c r="EQ60" s="227"/>
      <c r="ER60" s="227"/>
      <c r="ES60" s="227"/>
      <c r="ET60" s="227"/>
      <c r="EU60" s="227"/>
      <c r="EV60" s="227"/>
      <c r="EW60" s="227"/>
      <c r="EX60" s="227"/>
      <c r="EY60" s="227"/>
      <c r="EZ60" s="227"/>
      <c r="FA60" s="227"/>
      <c r="FB60" s="227"/>
      <c r="FC60" s="227"/>
      <c r="FD60" s="227"/>
      <c r="FE60" s="227"/>
      <c r="FF60" s="227"/>
      <c r="FG60" s="227"/>
      <c r="FH60" s="227"/>
      <c r="FI60" s="227"/>
      <c r="FJ60" s="227"/>
      <c r="FK60" s="227"/>
      <c r="FL60" s="227"/>
      <c r="FM60" s="227"/>
      <c r="FN60" s="227"/>
      <c r="FO60" s="227"/>
      <c r="FP60" s="227"/>
      <c r="FQ60" s="227"/>
      <c r="FR60" s="227"/>
      <c r="FS60" s="227"/>
      <c r="FT60" s="227"/>
      <c r="FU60" s="227"/>
      <c r="FV60" s="227"/>
      <c r="FW60" s="227"/>
      <c r="FX60" s="227"/>
      <c r="FY60" s="227"/>
      <c r="FZ60" s="227"/>
      <c r="GA60" s="227"/>
      <c r="GB60" s="227"/>
      <c r="GC60" s="227"/>
      <c r="GD60" s="227"/>
      <c r="GE60" s="227"/>
      <c r="GF60" s="227"/>
      <c r="GG60" s="227"/>
      <c r="GH60" s="227"/>
      <c r="GI60" s="227"/>
      <c r="GJ60" s="227"/>
      <c r="GK60" s="227"/>
      <c r="GL60" s="227"/>
      <c r="GM60" s="227"/>
      <c r="GN60" s="227"/>
      <c r="GO60" s="227"/>
      <c r="GP60" s="227"/>
      <c r="GQ60" s="227"/>
      <c r="GR60" s="227"/>
      <c r="GS60" s="227"/>
      <c r="GT60" s="227"/>
      <c r="GU60" s="227"/>
      <c r="GV60" s="227"/>
      <c r="GW60" s="227"/>
      <c r="GX60" s="227"/>
      <c r="GY60" s="227"/>
      <c r="GZ60" s="227"/>
      <c r="HA60" s="227"/>
      <c r="HB60" s="227"/>
      <c r="HC60" s="227"/>
      <c r="HD60" s="227"/>
      <c r="HE60" s="227"/>
      <c r="HF60" s="227"/>
      <c r="HG60" s="227"/>
      <c r="HH60" s="227"/>
      <c r="HI60" s="227"/>
      <c r="HJ60" s="227"/>
      <c r="HK60" s="227"/>
      <c r="HL60" s="230"/>
      <c r="HM60" s="227"/>
      <c r="HN60" s="227"/>
      <c r="HO60" s="156">
        <f t="shared" si="5"/>
        <v>0</v>
      </c>
      <c r="HP60" s="156">
        <f t="shared" si="6"/>
        <v>0</v>
      </c>
      <c r="HQ60" s="156">
        <f t="shared" si="7"/>
        <v>0</v>
      </c>
      <c r="HR60" s="156">
        <f t="shared" si="8"/>
        <v>0</v>
      </c>
      <c r="HS60" s="156">
        <f t="shared" si="9"/>
        <v>0</v>
      </c>
    </row>
    <row r="61" spans="1:227" s="228" customFormat="1" ht="24" customHeight="1">
      <c r="A61" s="225"/>
      <c r="B61" s="226" t="s">
        <v>100</v>
      </c>
      <c r="C61" s="227">
        <f>D61+BK61+DB61</f>
        <v>875000000</v>
      </c>
      <c r="D61" s="227">
        <f>E61+J61</f>
        <v>875000000</v>
      </c>
      <c r="E61" s="227"/>
      <c r="F61" s="227"/>
      <c r="G61" s="227"/>
      <c r="H61" s="227"/>
      <c r="I61" s="227"/>
      <c r="J61" s="227">
        <v>875000000</v>
      </c>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227"/>
      <c r="BG61" s="227"/>
      <c r="BH61" s="227"/>
      <c r="BI61" s="227"/>
      <c r="BJ61" s="227"/>
      <c r="BK61" s="227">
        <f t="shared" ref="BK61" si="121">SUM(BL61:BM61)</f>
        <v>0</v>
      </c>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c r="CI61" s="227"/>
      <c r="CJ61" s="227"/>
      <c r="CK61" s="227"/>
      <c r="CL61" s="227"/>
      <c r="CM61" s="227"/>
      <c r="CN61" s="227"/>
      <c r="CO61" s="227"/>
      <c r="CP61" s="227"/>
      <c r="CQ61" s="227"/>
      <c r="CR61" s="227"/>
      <c r="CS61" s="227"/>
      <c r="CT61" s="227"/>
      <c r="CU61" s="227"/>
      <c r="CV61" s="227"/>
      <c r="CW61" s="227"/>
      <c r="CX61" s="227"/>
      <c r="CY61" s="227"/>
      <c r="CZ61" s="227"/>
      <c r="DA61" s="227"/>
      <c r="DB61" s="227"/>
      <c r="DC61" s="227"/>
      <c r="DD61" s="227"/>
      <c r="DE61" s="227"/>
      <c r="DF61" s="227"/>
      <c r="DG61" s="227"/>
      <c r="DH61" s="226" t="s">
        <v>100</v>
      </c>
      <c r="DI61" s="227">
        <f>DJ61+FQ61+HH61+HN61</f>
        <v>4859432562</v>
      </c>
      <c r="DJ61" s="227">
        <f t="shared" ref="DJ61" si="122">DK61+DP61</f>
        <v>1629587562</v>
      </c>
      <c r="DK61" s="227"/>
      <c r="DL61" s="227"/>
      <c r="DM61" s="227"/>
      <c r="DN61" s="227"/>
      <c r="DO61" s="227"/>
      <c r="DP61" s="227">
        <f>555878562+1073709000</f>
        <v>1629587562</v>
      </c>
      <c r="DQ61" s="227"/>
      <c r="DR61" s="227"/>
      <c r="DS61" s="227"/>
      <c r="DT61" s="227"/>
      <c r="DU61" s="227"/>
      <c r="DV61" s="227"/>
      <c r="DW61" s="227"/>
      <c r="DX61" s="227"/>
      <c r="DY61" s="227"/>
      <c r="DZ61" s="227"/>
      <c r="EA61" s="227"/>
      <c r="EB61" s="227"/>
      <c r="EC61" s="227"/>
      <c r="ED61" s="227"/>
      <c r="EE61" s="227"/>
      <c r="EF61" s="227"/>
      <c r="EG61" s="227"/>
      <c r="EH61" s="227"/>
      <c r="EI61" s="227"/>
      <c r="EJ61" s="227"/>
      <c r="EK61" s="227"/>
      <c r="EL61" s="227"/>
      <c r="EM61" s="227"/>
      <c r="EN61" s="227"/>
      <c r="EO61" s="227"/>
      <c r="EP61" s="227"/>
      <c r="EQ61" s="227"/>
      <c r="ER61" s="227"/>
      <c r="ES61" s="227"/>
      <c r="ET61" s="227"/>
      <c r="EU61" s="227"/>
      <c r="EV61" s="227"/>
      <c r="EW61" s="227"/>
      <c r="EX61" s="227"/>
      <c r="EY61" s="227"/>
      <c r="EZ61" s="227"/>
      <c r="FA61" s="227"/>
      <c r="FB61" s="227"/>
      <c r="FC61" s="227"/>
      <c r="FD61" s="227"/>
      <c r="FE61" s="227"/>
      <c r="FF61" s="227"/>
      <c r="FG61" s="227"/>
      <c r="FH61" s="227"/>
      <c r="FI61" s="227"/>
      <c r="FJ61" s="227"/>
      <c r="FK61" s="227"/>
      <c r="FL61" s="227"/>
      <c r="FM61" s="227"/>
      <c r="FN61" s="227"/>
      <c r="FO61" s="227"/>
      <c r="FP61" s="227"/>
      <c r="FQ61" s="227">
        <f t="shared" ref="FQ61" si="123">SUM(FR61:FS61)</f>
        <v>3229845000</v>
      </c>
      <c r="FR61" s="227"/>
      <c r="FS61" s="227">
        <v>3229845000</v>
      </c>
      <c r="FT61" s="227"/>
      <c r="FU61" s="227"/>
      <c r="FV61" s="227"/>
      <c r="FW61" s="227"/>
      <c r="FX61" s="227"/>
      <c r="FY61" s="227"/>
      <c r="FZ61" s="227"/>
      <c r="GA61" s="227"/>
      <c r="GB61" s="227"/>
      <c r="GC61" s="227"/>
      <c r="GD61" s="227"/>
      <c r="GE61" s="227"/>
      <c r="GF61" s="227"/>
      <c r="GG61" s="227"/>
      <c r="GH61" s="227"/>
      <c r="GI61" s="227"/>
      <c r="GJ61" s="227"/>
      <c r="GK61" s="227"/>
      <c r="GL61" s="227"/>
      <c r="GM61" s="227"/>
      <c r="GN61" s="227"/>
      <c r="GO61" s="227"/>
      <c r="GP61" s="227"/>
      <c r="GQ61" s="227"/>
      <c r="GR61" s="227"/>
      <c r="GS61" s="227"/>
      <c r="GT61" s="227"/>
      <c r="GU61" s="227"/>
      <c r="GV61" s="227"/>
      <c r="GW61" s="227"/>
      <c r="GX61" s="227"/>
      <c r="GY61" s="227"/>
      <c r="GZ61" s="227"/>
      <c r="HA61" s="227"/>
      <c r="HB61" s="227"/>
      <c r="HC61" s="227"/>
      <c r="HD61" s="227"/>
      <c r="HE61" s="227"/>
      <c r="HF61" s="227"/>
      <c r="HG61" s="227"/>
      <c r="HH61" s="227"/>
      <c r="HI61" s="227"/>
      <c r="HJ61" s="227"/>
      <c r="HK61" s="227"/>
      <c r="HL61" s="230"/>
      <c r="HM61" s="227"/>
      <c r="HN61" s="227"/>
      <c r="HO61" s="156">
        <f t="shared" si="5"/>
        <v>5.5536372137142855</v>
      </c>
      <c r="HP61" s="156">
        <f t="shared" si="6"/>
        <v>0</v>
      </c>
      <c r="HQ61" s="156">
        <f t="shared" si="7"/>
        <v>1.8623857851428571</v>
      </c>
      <c r="HR61" s="156">
        <f t="shared" si="8"/>
        <v>0</v>
      </c>
      <c r="HS61" s="156">
        <f t="shared" si="9"/>
        <v>0</v>
      </c>
    </row>
    <row r="62" spans="1:227" s="228" customFormat="1" ht="24" customHeight="1">
      <c r="A62" s="225">
        <v>17</v>
      </c>
      <c r="B62" s="226" t="s">
        <v>193</v>
      </c>
      <c r="C62" s="227">
        <f t="shared" ref="C62:AL62" si="124">C63+C64</f>
        <v>907000000</v>
      </c>
      <c r="D62" s="227">
        <f t="shared" si="124"/>
        <v>907000000</v>
      </c>
      <c r="E62" s="227">
        <f t="shared" si="124"/>
        <v>0</v>
      </c>
      <c r="F62" s="227">
        <f t="shared" si="124"/>
        <v>0</v>
      </c>
      <c r="G62" s="227">
        <f t="shared" si="124"/>
        <v>0</v>
      </c>
      <c r="H62" s="227">
        <f t="shared" si="124"/>
        <v>0</v>
      </c>
      <c r="I62" s="227">
        <f t="shared" si="124"/>
        <v>0</v>
      </c>
      <c r="J62" s="227">
        <f t="shared" si="124"/>
        <v>907000000</v>
      </c>
      <c r="K62" s="227">
        <f t="shared" si="124"/>
        <v>0</v>
      </c>
      <c r="L62" s="227">
        <f t="shared" si="124"/>
        <v>0</v>
      </c>
      <c r="M62" s="227">
        <f t="shared" si="124"/>
        <v>0</v>
      </c>
      <c r="N62" s="227">
        <f t="shared" si="124"/>
        <v>0</v>
      </c>
      <c r="O62" s="227">
        <f t="shared" si="124"/>
        <v>0</v>
      </c>
      <c r="P62" s="227">
        <f t="shared" si="124"/>
        <v>0</v>
      </c>
      <c r="Q62" s="227">
        <f t="shared" si="124"/>
        <v>0</v>
      </c>
      <c r="R62" s="227">
        <f t="shared" si="124"/>
        <v>0</v>
      </c>
      <c r="S62" s="227">
        <f t="shared" si="124"/>
        <v>0</v>
      </c>
      <c r="T62" s="227">
        <f t="shared" si="124"/>
        <v>0</v>
      </c>
      <c r="U62" s="227">
        <f t="shared" si="124"/>
        <v>0</v>
      </c>
      <c r="V62" s="227">
        <f t="shared" si="124"/>
        <v>0</v>
      </c>
      <c r="W62" s="227">
        <f t="shared" si="124"/>
        <v>0</v>
      </c>
      <c r="X62" s="227">
        <f t="shared" si="124"/>
        <v>0</v>
      </c>
      <c r="Y62" s="227">
        <f t="shared" si="124"/>
        <v>0</v>
      </c>
      <c r="Z62" s="227">
        <f t="shared" si="124"/>
        <v>0</v>
      </c>
      <c r="AA62" s="227">
        <f t="shared" si="124"/>
        <v>0</v>
      </c>
      <c r="AB62" s="227">
        <f t="shared" si="124"/>
        <v>0</v>
      </c>
      <c r="AC62" s="227">
        <f t="shared" si="124"/>
        <v>0</v>
      </c>
      <c r="AD62" s="227">
        <f t="shared" si="124"/>
        <v>0</v>
      </c>
      <c r="AE62" s="227">
        <f t="shared" si="124"/>
        <v>0</v>
      </c>
      <c r="AF62" s="227">
        <f t="shared" si="124"/>
        <v>0</v>
      </c>
      <c r="AG62" s="227">
        <f t="shared" si="124"/>
        <v>0</v>
      </c>
      <c r="AH62" s="227">
        <f t="shared" si="124"/>
        <v>0</v>
      </c>
      <c r="AI62" s="227">
        <f t="shared" si="124"/>
        <v>0</v>
      </c>
      <c r="AJ62" s="227">
        <f t="shared" si="124"/>
        <v>0</v>
      </c>
      <c r="AK62" s="227">
        <f t="shared" si="124"/>
        <v>0</v>
      </c>
      <c r="AL62" s="227">
        <f t="shared" si="124"/>
        <v>0</v>
      </c>
      <c r="AM62" s="227">
        <f t="shared" si="114"/>
        <v>0</v>
      </c>
      <c r="AN62" s="227">
        <f t="shared" si="114"/>
        <v>0</v>
      </c>
      <c r="AO62" s="227">
        <f t="shared" si="114"/>
        <v>0</v>
      </c>
      <c r="AP62" s="227">
        <f t="shared" si="114"/>
        <v>0</v>
      </c>
      <c r="AQ62" s="227">
        <f t="shared" si="114"/>
        <v>0</v>
      </c>
      <c r="AR62" s="227">
        <f t="shared" si="114"/>
        <v>0</v>
      </c>
      <c r="AS62" s="227">
        <f t="shared" si="114"/>
        <v>0</v>
      </c>
      <c r="AT62" s="227">
        <f t="shared" si="114"/>
        <v>0</v>
      </c>
      <c r="AU62" s="227">
        <f t="shared" si="114"/>
        <v>0</v>
      </c>
      <c r="AV62" s="227">
        <f t="shared" si="114"/>
        <v>0</v>
      </c>
      <c r="AW62" s="227">
        <f t="shared" si="114"/>
        <v>0</v>
      </c>
      <c r="AX62" s="227">
        <f t="shared" si="114"/>
        <v>0</v>
      </c>
      <c r="AY62" s="227">
        <f>AY63+AY64</f>
        <v>0</v>
      </c>
      <c r="AZ62" s="227">
        <f t="shared" ref="AZ62" si="125">AZ63+AZ64</f>
        <v>0</v>
      </c>
      <c r="BA62" s="227">
        <f t="shared" si="114"/>
        <v>0</v>
      </c>
      <c r="BB62" s="227">
        <f t="shared" si="114"/>
        <v>0</v>
      </c>
      <c r="BC62" s="227">
        <f t="shared" si="114"/>
        <v>0</v>
      </c>
      <c r="BD62" s="227">
        <f t="shared" si="114"/>
        <v>0</v>
      </c>
      <c r="BE62" s="227">
        <f t="shared" si="114"/>
        <v>0</v>
      </c>
      <c r="BF62" s="227">
        <f t="shared" si="114"/>
        <v>0</v>
      </c>
      <c r="BG62" s="227">
        <f t="shared" si="114"/>
        <v>0</v>
      </c>
      <c r="BH62" s="227">
        <f t="shared" si="114"/>
        <v>0</v>
      </c>
      <c r="BI62" s="227">
        <f t="shared" si="114"/>
        <v>0</v>
      </c>
      <c r="BJ62" s="227">
        <f t="shared" si="114"/>
        <v>0</v>
      </c>
      <c r="BK62" s="227">
        <f t="shared" si="114"/>
        <v>0</v>
      </c>
      <c r="BL62" s="227">
        <f t="shared" si="114"/>
        <v>0</v>
      </c>
      <c r="BM62" s="227">
        <f t="shared" si="114"/>
        <v>0</v>
      </c>
      <c r="BN62" s="227">
        <f t="shared" si="114"/>
        <v>0</v>
      </c>
      <c r="BO62" s="227">
        <f t="shared" si="114"/>
        <v>0</v>
      </c>
      <c r="BP62" s="227">
        <f t="shared" ref="BP62:DG62" si="126">BP63+BP64</f>
        <v>0</v>
      </c>
      <c r="BQ62" s="227">
        <f t="shared" si="126"/>
        <v>0</v>
      </c>
      <c r="BR62" s="227">
        <f>BR63+BR64</f>
        <v>0</v>
      </c>
      <c r="BS62" s="227">
        <f>BS63+BS64</f>
        <v>0</v>
      </c>
      <c r="BT62" s="227">
        <f t="shared" ref="BT62" si="127">BT63+BT64</f>
        <v>0</v>
      </c>
      <c r="BU62" s="227">
        <f t="shared" si="126"/>
        <v>0</v>
      </c>
      <c r="BV62" s="227">
        <f t="shared" si="126"/>
        <v>0</v>
      </c>
      <c r="BW62" s="227">
        <f t="shared" si="126"/>
        <v>0</v>
      </c>
      <c r="BX62" s="227">
        <f t="shared" si="126"/>
        <v>0</v>
      </c>
      <c r="BY62" s="227">
        <f t="shared" si="126"/>
        <v>0</v>
      </c>
      <c r="BZ62" s="227">
        <f t="shared" si="126"/>
        <v>0</v>
      </c>
      <c r="CA62" s="227">
        <f t="shared" si="126"/>
        <v>0</v>
      </c>
      <c r="CB62" s="227">
        <f t="shared" si="126"/>
        <v>0</v>
      </c>
      <c r="CC62" s="227">
        <f t="shared" si="126"/>
        <v>0</v>
      </c>
      <c r="CD62" s="227">
        <f t="shared" si="126"/>
        <v>0</v>
      </c>
      <c r="CE62" s="227">
        <f t="shared" si="126"/>
        <v>0</v>
      </c>
      <c r="CF62" s="227">
        <f t="shared" si="126"/>
        <v>0</v>
      </c>
      <c r="CG62" s="227">
        <f t="shared" si="126"/>
        <v>0</v>
      </c>
      <c r="CH62" s="227">
        <f t="shared" si="126"/>
        <v>0</v>
      </c>
      <c r="CI62" s="227">
        <f t="shared" si="126"/>
        <v>0</v>
      </c>
      <c r="CJ62" s="227">
        <f t="shared" si="126"/>
        <v>0</v>
      </c>
      <c r="CK62" s="227">
        <f t="shared" si="126"/>
        <v>0</v>
      </c>
      <c r="CL62" s="227">
        <f t="shared" si="126"/>
        <v>0</v>
      </c>
      <c r="CM62" s="227">
        <f t="shared" si="126"/>
        <v>0</v>
      </c>
      <c r="CN62" s="227">
        <f t="shared" si="126"/>
        <v>0</v>
      </c>
      <c r="CO62" s="227">
        <f t="shared" si="126"/>
        <v>0</v>
      </c>
      <c r="CP62" s="227">
        <f t="shared" si="126"/>
        <v>0</v>
      </c>
      <c r="CQ62" s="227">
        <f t="shared" si="126"/>
        <v>0</v>
      </c>
      <c r="CR62" s="227">
        <f t="shared" si="126"/>
        <v>0</v>
      </c>
      <c r="CS62" s="227">
        <f t="shared" si="126"/>
        <v>0</v>
      </c>
      <c r="CT62" s="227">
        <f t="shared" si="126"/>
        <v>0</v>
      </c>
      <c r="CU62" s="227">
        <f t="shared" si="126"/>
        <v>0</v>
      </c>
      <c r="CV62" s="227">
        <f t="shared" si="126"/>
        <v>0</v>
      </c>
      <c r="CW62" s="227">
        <f t="shared" si="126"/>
        <v>0</v>
      </c>
      <c r="CX62" s="227">
        <f t="shared" si="126"/>
        <v>0</v>
      </c>
      <c r="CY62" s="227">
        <f t="shared" si="126"/>
        <v>0</v>
      </c>
      <c r="CZ62" s="227">
        <f t="shared" si="126"/>
        <v>0</v>
      </c>
      <c r="DA62" s="227">
        <f t="shared" si="126"/>
        <v>0</v>
      </c>
      <c r="DB62" s="227">
        <f t="shared" si="126"/>
        <v>0</v>
      </c>
      <c r="DC62" s="227">
        <f t="shared" si="126"/>
        <v>0</v>
      </c>
      <c r="DD62" s="227">
        <f t="shared" si="126"/>
        <v>0</v>
      </c>
      <c r="DE62" s="227">
        <f t="shared" si="126"/>
        <v>0</v>
      </c>
      <c r="DF62" s="227">
        <f t="shared" si="126"/>
        <v>0</v>
      </c>
      <c r="DG62" s="227">
        <f t="shared" si="126"/>
        <v>0</v>
      </c>
      <c r="DH62" s="226" t="s">
        <v>193</v>
      </c>
      <c r="DI62" s="227">
        <f t="shared" ref="DI62:FV62" si="128">DI63+DI64</f>
        <v>600427454</v>
      </c>
      <c r="DJ62" s="227">
        <f t="shared" si="128"/>
        <v>600427454</v>
      </c>
      <c r="DK62" s="227">
        <f t="shared" si="128"/>
        <v>0</v>
      </c>
      <c r="DL62" s="227">
        <f t="shared" si="128"/>
        <v>0</v>
      </c>
      <c r="DM62" s="227">
        <f t="shared" si="128"/>
        <v>0</v>
      </c>
      <c r="DN62" s="227">
        <f t="shared" si="128"/>
        <v>0</v>
      </c>
      <c r="DO62" s="227">
        <f t="shared" si="128"/>
        <v>0</v>
      </c>
      <c r="DP62" s="227">
        <f t="shared" si="128"/>
        <v>600427454</v>
      </c>
      <c r="DQ62" s="227">
        <f t="shared" si="128"/>
        <v>0</v>
      </c>
      <c r="DR62" s="227">
        <f t="shared" si="128"/>
        <v>0</v>
      </c>
      <c r="DS62" s="227">
        <f t="shared" si="128"/>
        <v>0</v>
      </c>
      <c r="DT62" s="227">
        <f t="shared" si="128"/>
        <v>0</v>
      </c>
      <c r="DU62" s="227">
        <f t="shared" si="128"/>
        <v>0</v>
      </c>
      <c r="DV62" s="227">
        <f t="shared" si="128"/>
        <v>0</v>
      </c>
      <c r="DW62" s="227">
        <f t="shared" si="128"/>
        <v>0</v>
      </c>
      <c r="DX62" s="227">
        <f t="shared" si="128"/>
        <v>0</v>
      </c>
      <c r="DY62" s="227">
        <f t="shared" si="128"/>
        <v>0</v>
      </c>
      <c r="DZ62" s="227">
        <f t="shared" si="128"/>
        <v>0</v>
      </c>
      <c r="EA62" s="227">
        <f t="shared" si="128"/>
        <v>0</v>
      </c>
      <c r="EB62" s="227">
        <f t="shared" si="128"/>
        <v>0</v>
      </c>
      <c r="EC62" s="227">
        <f t="shared" si="128"/>
        <v>0</v>
      </c>
      <c r="ED62" s="227">
        <f t="shared" si="128"/>
        <v>0</v>
      </c>
      <c r="EE62" s="227">
        <f t="shared" si="128"/>
        <v>0</v>
      </c>
      <c r="EF62" s="227">
        <f t="shared" si="128"/>
        <v>0</v>
      </c>
      <c r="EG62" s="227">
        <f t="shared" si="128"/>
        <v>544062608</v>
      </c>
      <c r="EH62" s="227">
        <f t="shared" si="128"/>
        <v>0</v>
      </c>
      <c r="EI62" s="227">
        <f t="shared" si="128"/>
        <v>0</v>
      </c>
      <c r="EJ62" s="227">
        <f t="shared" si="128"/>
        <v>0</v>
      </c>
      <c r="EK62" s="227">
        <f t="shared" si="128"/>
        <v>0</v>
      </c>
      <c r="EL62" s="227">
        <f t="shared" si="128"/>
        <v>0</v>
      </c>
      <c r="EM62" s="227">
        <f t="shared" si="128"/>
        <v>0</v>
      </c>
      <c r="EN62" s="227">
        <f t="shared" si="128"/>
        <v>0</v>
      </c>
      <c r="EO62" s="227">
        <f t="shared" si="128"/>
        <v>0</v>
      </c>
      <c r="EP62" s="227">
        <f t="shared" si="128"/>
        <v>0</v>
      </c>
      <c r="EQ62" s="227">
        <f t="shared" si="128"/>
        <v>0</v>
      </c>
      <c r="ER62" s="227">
        <f t="shared" si="128"/>
        <v>0</v>
      </c>
      <c r="ES62" s="227">
        <f t="shared" si="128"/>
        <v>0</v>
      </c>
      <c r="ET62" s="227">
        <f t="shared" si="128"/>
        <v>0</v>
      </c>
      <c r="EU62" s="227">
        <f t="shared" si="128"/>
        <v>0</v>
      </c>
      <c r="EV62" s="227">
        <f t="shared" si="128"/>
        <v>0</v>
      </c>
      <c r="EW62" s="227">
        <f t="shared" si="128"/>
        <v>0</v>
      </c>
      <c r="EX62" s="227">
        <f t="shared" si="128"/>
        <v>0</v>
      </c>
      <c r="EY62" s="227">
        <f t="shared" si="128"/>
        <v>0</v>
      </c>
      <c r="EZ62" s="227">
        <f t="shared" si="128"/>
        <v>0</v>
      </c>
      <c r="FA62" s="227">
        <f t="shared" si="128"/>
        <v>0</v>
      </c>
      <c r="FB62" s="227">
        <f t="shared" si="128"/>
        <v>0</v>
      </c>
      <c r="FC62" s="227">
        <f t="shared" si="128"/>
        <v>0</v>
      </c>
      <c r="FD62" s="227">
        <f t="shared" si="128"/>
        <v>0</v>
      </c>
      <c r="FE62" s="227">
        <f>FE63+FE64</f>
        <v>0</v>
      </c>
      <c r="FF62" s="227">
        <f t="shared" ref="FF62" si="129">FF63+FF64</f>
        <v>0</v>
      </c>
      <c r="FG62" s="227">
        <f t="shared" si="128"/>
        <v>0</v>
      </c>
      <c r="FH62" s="227">
        <f t="shared" si="128"/>
        <v>0</v>
      </c>
      <c r="FI62" s="227">
        <f t="shared" si="128"/>
        <v>0</v>
      </c>
      <c r="FJ62" s="227">
        <f t="shared" si="128"/>
        <v>0</v>
      </c>
      <c r="FK62" s="227">
        <f t="shared" si="128"/>
        <v>0</v>
      </c>
      <c r="FL62" s="227">
        <f t="shared" si="128"/>
        <v>0</v>
      </c>
      <c r="FM62" s="227">
        <f t="shared" si="128"/>
        <v>0</v>
      </c>
      <c r="FN62" s="227">
        <f t="shared" si="128"/>
        <v>0</v>
      </c>
      <c r="FO62" s="227">
        <f t="shared" si="128"/>
        <v>0</v>
      </c>
      <c r="FP62" s="227">
        <f t="shared" si="128"/>
        <v>0</v>
      </c>
      <c r="FQ62" s="227">
        <f t="shared" si="128"/>
        <v>0</v>
      </c>
      <c r="FR62" s="227">
        <f t="shared" si="128"/>
        <v>0</v>
      </c>
      <c r="FS62" s="227">
        <f t="shared" si="128"/>
        <v>0</v>
      </c>
      <c r="FT62" s="227">
        <f t="shared" si="128"/>
        <v>0</v>
      </c>
      <c r="FU62" s="227">
        <f t="shared" si="128"/>
        <v>0</v>
      </c>
      <c r="FV62" s="227">
        <f t="shared" si="128"/>
        <v>0</v>
      </c>
      <c r="FW62" s="227">
        <f t="shared" ref="FW62:HN62" si="130">FW63+FW64</f>
        <v>0</v>
      </c>
      <c r="FX62" s="227">
        <f t="shared" si="130"/>
        <v>0</v>
      </c>
      <c r="FY62" s="227">
        <f t="shared" si="130"/>
        <v>0</v>
      </c>
      <c r="FZ62" s="227">
        <f t="shared" si="130"/>
        <v>0</v>
      </c>
      <c r="GA62" s="227">
        <f t="shared" si="130"/>
        <v>0</v>
      </c>
      <c r="GB62" s="227">
        <f t="shared" si="130"/>
        <v>0</v>
      </c>
      <c r="GC62" s="227">
        <f t="shared" si="130"/>
        <v>0</v>
      </c>
      <c r="GD62" s="227">
        <f t="shared" si="130"/>
        <v>0</v>
      </c>
      <c r="GE62" s="227">
        <f t="shared" si="130"/>
        <v>0</v>
      </c>
      <c r="GF62" s="227">
        <f t="shared" si="130"/>
        <v>0</v>
      </c>
      <c r="GG62" s="227">
        <f t="shared" si="130"/>
        <v>0</v>
      </c>
      <c r="GH62" s="227">
        <f t="shared" si="130"/>
        <v>0</v>
      </c>
      <c r="GI62" s="227">
        <f t="shared" si="130"/>
        <v>0</v>
      </c>
      <c r="GJ62" s="227">
        <f t="shared" si="130"/>
        <v>0</v>
      </c>
      <c r="GK62" s="227">
        <f t="shared" si="130"/>
        <v>0</v>
      </c>
      <c r="GL62" s="227">
        <f t="shared" si="130"/>
        <v>0</v>
      </c>
      <c r="GM62" s="227">
        <f t="shared" si="130"/>
        <v>0</v>
      </c>
      <c r="GN62" s="227">
        <f t="shared" si="130"/>
        <v>0</v>
      </c>
      <c r="GO62" s="227">
        <f t="shared" si="130"/>
        <v>0</v>
      </c>
      <c r="GP62" s="227">
        <f t="shared" si="130"/>
        <v>0</v>
      </c>
      <c r="GQ62" s="227">
        <f t="shared" si="130"/>
        <v>0</v>
      </c>
      <c r="GR62" s="227">
        <f t="shared" si="130"/>
        <v>0</v>
      </c>
      <c r="GS62" s="227">
        <f t="shared" si="130"/>
        <v>0</v>
      </c>
      <c r="GT62" s="227">
        <f t="shared" si="130"/>
        <v>0</v>
      </c>
      <c r="GU62" s="227">
        <f t="shared" si="130"/>
        <v>0</v>
      </c>
      <c r="GV62" s="227">
        <f t="shared" si="130"/>
        <v>0</v>
      </c>
      <c r="GW62" s="227">
        <f t="shared" si="130"/>
        <v>0</v>
      </c>
      <c r="GX62" s="227">
        <f t="shared" si="130"/>
        <v>0</v>
      </c>
      <c r="GY62" s="227">
        <f t="shared" si="130"/>
        <v>0</v>
      </c>
      <c r="GZ62" s="227">
        <f t="shared" si="130"/>
        <v>0</v>
      </c>
      <c r="HA62" s="227">
        <f t="shared" si="130"/>
        <v>0</v>
      </c>
      <c r="HB62" s="227">
        <f t="shared" si="130"/>
        <v>0</v>
      </c>
      <c r="HC62" s="227">
        <f t="shared" si="130"/>
        <v>0</v>
      </c>
      <c r="HD62" s="227">
        <f t="shared" si="130"/>
        <v>0</v>
      </c>
      <c r="HE62" s="227">
        <f t="shared" si="130"/>
        <v>0</v>
      </c>
      <c r="HF62" s="227">
        <f t="shared" si="130"/>
        <v>0</v>
      </c>
      <c r="HG62" s="227">
        <f t="shared" si="130"/>
        <v>0</v>
      </c>
      <c r="HH62" s="227">
        <f t="shared" si="130"/>
        <v>0</v>
      </c>
      <c r="HI62" s="227">
        <f t="shared" si="130"/>
        <v>0</v>
      </c>
      <c r="HJ62" s="227">
        <f t="shared" si="130"/>
        <v>0</v>
      </c>
      <c r="HK62" s="227">
        <f t="shared" si="130"/>
        <v>0</v>
      </c>
      <c r="HL62" s="227">
        <f t="shared" si="130"/>
        <v>0</v>
      </c>
      <c r="HM62" s="227">
        <f t="shared" si="130"/>
        <v>0</v>
      </c>
      <c r="HN62" s="227">
        <f t="shared" si="130"/>
        <v>0</v>
      </c>
      <c r="HO62" s="156">
        <f t="shared" si="5"/>
        <v>0.66199278280044105</v>
      </c>
      <c r="HP62" s="156">
        <f t="shared" si="6"/>
        <v>0</v>
      </c>
      <c r="HQ62" s="156">
        <f t="shared" si="7"/>
        <v>0.66199278280044105</v>
      </c>
      <c r="HR62" s="156">
        <f t="shared" si="8"/>
        <v>0</v>
      </c>
      <c r="HS62" s="156">
        <f t="shared" si="9"/>
        <v>0</v>
      </c>
    </row>
    <row r="63" spans="1:227" s="228" customFormat="1" ht="24" customHeight="1">
      <c r="A63" s="225"/>
      <c r="B63" s="226" t="s">
        <v>99</v>
      </c>
      <c r="C63" s="227">
        <f>D63+BK63+DB63</f>
        <v>0</v>
      </c>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7"/>
      <c r="BY63" s="227"/>
      <c r="BZ63" s="227"/>
      <c r="CA63" s="227"/>
      <c r="CB63" s="227"/>
      <c r="CC63" s="227"/>
      <c r="CD63" s="227"/>
      <c r="CE63" s="227"/>
      <c r="CF63" s="227"/>
      <c r="CG63" s="227"/>
      <c r="CH63" s="227"/>
      <c r="CI63" s="227"/>
      <c r="CJ63" s="227"/>
      <c r="CK63" s="227"/>
      <c r="CL63" s="227"/>
      <c r="CM63" s="227"/>
      <c r="CN63" s="227"/>
      <c r="CO63" s="227"/>
      <c r="CP63" s="227"/>
      <c r="CQ63" s="227"/>
      <c r="CR63" s="227"/>
      <c r="CS63" s="227"/>
      <c r="CT63" s="227"/>
      <c r="CU63" s="227"/>
      <c r="CV63" s="227"/>
      <c r="CW63" s="227"/>
      <c r="CX63" s="227"/>
      <c r="CY63" s="227"/>
      <c r="CZ63" s="227"/>
      <c r="DA63" s="227"/>
      <c r="DB63" s="227"/>
      <c r="DC63" s="227"/>
      <c r="DD63" s="227"/>
      <c r="DE63" s="227"/>
      <c r="DF63" s="227"/>
      <c r="DG63" s="227"/>
      <c r="DH63" s="226" t="s">
        <v>99</v>
      </c>
      <c r="DI63" s="227">
        <f>DJ63+FQ63+HH63+HN63</f>
        <v>0</v>
      </c>
      <c r="DJ63" s="227"/>
      <c r="DK63" s="227"/>
      <c r="DL63" s="227"/>
      <c r="DM63" s="227"/>
      <c r="DN63" s="227"/>
      <c r="DO63" s="227"/>
      <c r="DP63" s="227"/>
      <c r="DQ63" s="227"/>
      <c r="DR63" s="227"/>
      <c r="DS63" s="227"/>
      <c r="DT63" s="227"/>
      <c r="DU63" s="227"/>
      <c r="DV63" s="227"/>
      <c r="DW63" s="227"/>
      <c r="DX63" s="227"/>
      <c r="DY63" s="227"/>
      <c r="DZ63" s="227"/>
      <c r="EA63" s="227"/>
      <c r="EB63" s="227"/>
      <c r="EC63" s="227"/>
      <c r="ED63" s="227"/>
      <c r="EE63" s="227"/>
      <c r="EF63" s="227"/>
      <c r="EG63" s="227"/>
      <c r="EH63" s="227"/>
      <c r="EI63" s="227"/>
      <c r="EJ63" s="227"/>
      <c r="EK63" s="227"/>
      <c r="EL63" s="227"/>
      <c r="EM63" s="227"/>
      <c r="EN63" s="227"/>
      <c r="EO63" s="227"/>
      <c r="EP63" s="227"/>
      <c r="EQ63" s="227"/>
      <c r="ER63" s="227"/>
      <c r="ES63" s="227"/>
      <c r="ET63" s="227"/>
      <c r="EU63" s="227"/>
      <c r="EV63" s="227"/>
      <c r="EW63" s="227"/>
      <c r="EX63" s="227"/>
      <c r="EY63" s="227"/>
      <c r="EZ63" s="227"/>
      <c r="FA63" s="227"/>
      <c r="FB63" s="227"/>
      <c r="FC63" s="227"/>
      <c r="FD63" s="227"/>
      <c r="FE63" s="227"/>
      <c r="FF63" s="227"/>
      <c r="FG63" s="227"/>
      <c r="FH63" s="227"/>
      <c r="FI63" s="227"/>
      <c r="FJ63" s="227"/>
      <c r="FK63" s="227"/>
      <c r="FL63" s="227"/>
      <c r="FM63" s="227"/>
      <c r="FN63" s="227"/>
      <c r="FO63" s="227"/>
      <c r="FP63" s="227"/>
      <c r="FQ63" s="227"/>
      <c r="FR63" s="227"/>
      <c r="FS63" s="227"/>
      <c r="FT63" s="227"/>
      <c r="FU63" s="227"/>
      <c r="FV63" s="227"/>
      <c r="FW63" s="227"/>
      <c r="FX63" s="227"/>
      <c r="FY63" s="227"/>
      <c r="FZ63" s="227"/>
      <c r="GA63" s="227"/>
      <c r="GB63" s="227"/>
      <c r="GC63" s="227"/>
      <c r="GD63" s="227"/>
      <c r="GE63" s="227"/>
      <c r="GF63" s="227"/>
      <c r="GG63" s="227"/>
      <c r="GH63" s="227"/>
      <c r="GI63" s="227"/>
      <c r="GJ63" s="227"/>
      <c r="GK63" s="227"/>
      <c r="GL63" s="227"/>
      <c r="GM63" s="227"/>
      <c r="GN63" s="227"/>
      <c r="GO63" s="227"/>
      <c r="GP63" s="227"/>
      <c r="GQ63" s="227"/>
      <c r="GR63" s="227"/>
      <c r="GS63" s="227"/>
      <c r="GT63" s="227"/>
      <c r="GU63" s="227"/>
      <c r="GV63" s="227"/>
      <c r="GW63" s="227"/>
      <c r="GX63" s="227"/>
      <c r="GY63" s="227"/>
      <c r="GZ63" s="227"/>
      <c r="HA63" s="227"/>
      <c r="HB63" s="227"/>
      <c r="HC63" s="227"/>
      <c r="HD63" s="227"/>
      <c r="HE63" s="227"/>
      <c r="HF63" s="227"/>
      <c r="HG63" s="227"/>
      <c r="HH63" s="227"/>
      <c r="HI63" s="227"/>
      <c r="HJ63" s="227"/>
      <c r="HK63" s="227"/>
      <c r="HL63" s="230"/>
      <c r="HM63" s="227"/>
      <c r="HN63" s="227"/>
      <c r="HO63" s="156">
        <f t="shared" si="5"/>
        <v>0</v>
      </c>
      <c r="HP63" s="156">
        <f t="shared" si="6"/>
        <v>0</v>
      </c>
      <c r="HQ63" s="156">
        <f t="shared" si="7"/>
        <v>0</v>
      </c>
      <c r="HR63" s="156">
        <f t="shared" si="8"/>
        <v>0</v>
      </c>
      <c r="HS63" s="156">
        <f t="shared" si="9"/>
        <v>0</v>
      </c>
    </row>
    <row r="64" spans="1:227" s="228" customFormat="1" ht="24" customHeight="1">
      <c r="A64" s="225"/>
      <c r="B64" s="226" t="s">
        <v>100</v>
      </c>
      <c r="C64" s="227">
        <f>D64+BK64+DB64</f>
        <v>907000000</v>
      </c>
      <c r="D64" s="227">
        <f>E64+J64</f>
        <v>907000000</v>
      </c>
      <c r="E64" s="227"/>
      <c r="F64" s="227"/>
      <c r="G64" s="227"/>
      <c r="H64" s="227"/>
      <c r="I64" s="227"/>
      <c r="J64" s="227">
        <v>907000000</v>
      </c>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c r="BU64" s="227"/>
      <c r="BV64" s="227"/>
      <c r="BW64" s="227"/>
      <c r="BX64" s="227"/>
      <c r="BY64" s="227"/>
      <c r="BZ64" s="227"/>
      <c r="CA64" s="227"/>
      <c r="CB64" s="227"/>
      <c r="CC64" s="227"/>
      <c r="CD64" s="227"/>
      <c r="CE64" s="227"/>
      <c r="CF64" s="227"/>
      <c r="CG64" s="227"/>
      <c r="CH64" s="227"/>
      <c r="CI64" s="227"/>
      <c r="CJ64" s="227"/>
      <c r="CK64" s="227"/>
      <c r="CL64" s="227"/>
      <c r="CM64" s="227"/>
      <c r="CN64" s="227"/>
      <c r="CO64" s="227"/>
      <c r="CP64" s="227"/>
      <c r="CQ64" s="227"/>
      <c r="CR64" s="227"/>
      <c r="CS64" s="227"/>
      <c r="CT64" s="227"/>
      <c r="CU64" s="227"/>
      <c r="CV64" s="227"/>
      <c r="CW64" s="227"/>
      <c r="CX64" s="227"/>
      <c r="CY64" s="227"/>
      <c r="CZ64" s="227"/>
      <c r="DA64" s="227"/>
      <c r="DB64" s="227"/>
      <c r="DC64" s="227"/>
      <c r="DD64" s="227"/>
      <c r="DE64" s="227"/>
      <c r="DF64" s="227"/>
      <c r="DG64" s="227"/>
      <c r="DH64" s="226" t="s">
        <v>100</v>
      </c>
      <c r="DI64" s="227">
        <f>DJ64+FQ64+HH64+HN64</f>
        <v>600427454</v>
      </c>
      <c r="DJ64" s="227">
        <f t="shared" ref="DJ64" si="131">DK64+DP64</f>
        <v>600427454</v>
      </c>
      <c r="DK64" s="227"/>
      <c r="DL64" s="227"/>
      <c r="DM64" s="227"/>
      <c r="DN64" s="227"/>
      <c r="DO64" s="227"/>
      <c r="DP64" s="227">
        <v>600427454</v>
      </c>
      <c r="DQ64" s="227"/>
      <c r="DR64" s="227"/>
      <c r="DS64" s="227"/>
      <c r="DT64" s="227"/>
      <c r="DU64" s="227"/>
      <c r="DV64" s="227"/>
      <c r="DW64" s="227"/>
      <c r="DX64" s="227"/>
      <c r="DY64" s="227"/>
      <c r="DZ64" s="227"/>
      <c r="EA64" s="227"/>
      <c r="EB64" s="227"/>
      <c r="EC64" s="227"/>
      <c r="ED64" s="227"/>
      <c r="EE64" s="227"/>
      <c r="EF64" s="227"/>
      <c r="EG64" s="227">
        <v>544062608</v>
      </c>
      <c r="EH64" s="227"/>
      <c r="EI64" s="227"/>
      <c r="EJ64" s="227"/>
      <c r="EK64" s="227"/>
      <c r="EL64" s="227"/>
      <c r="EM64" s="227"/>
      <c r="EN64" s="227"/>
      <c r="EO64" s="227"/>
      <c r="EP64" s="227"/>
      <c r="EQ64" s="227"/>
      <c r="ER64" s="227"/>
      <c r="ES64" s="227"/>
      <c r="ET64" s="227"/>
      <c r="EU64" s="227"/>
      <c r="EV64" s="227"/>
      <c r="EW64" s="227"/>
      <c r="EX64" s="227"/>
      <c r="EY64" s="227"/>
      <c r="EZ64" s="227"/>
      <c r="FA64" s="227"/>
      <c r="FB64" s="227"/>
      <c r="FC64" s="227"/>
      <c r="FD64" s="227"/>
      <c r="FE64" s="227"/>
      <c r="FF64" s="227"/>
      <c r="FG64" s="227"/>
      <c r="FH64" s="227"/>
      <c r="FI64" s="227"/>
      <c r="FJ64" s="227"/>
      <c r="FK64" s="227"/>
      <c r="FL64" s="227"/>
      <c r="FM64" s="227"/>
      <c r="FN64" s="227"/>
      <c r="FO64" s="227"/>
      <c r="FP64" s="227"/>
      <c r="FQ64" s="227"/>
      <c r="FR64" s="227"/>
      <c r="FS64" s="227"/>
      <c r="FT64" s="227"/>
      <c r="FU64" s="227"/>
      <c r="FV64" s="227"/>
      <c r="FW64" s="227"/>
      <c r="FX64" s="227"/>
      <c r="FY64" s="227"/>
      <c r="FZ64" s="227"/>
      <c r="GA64" s="227"/>
      <c r="GB64" s="227"/>
      <c r="GC64" s="227"/>
      <c r="GD64" s="227"/>
      <c r="GE64" s="227"/>
      <c r="GF64" s="227"/>
      <c r="GG64" s="227"/>
      <c r="GH64" s="227"/>
      <c r="GI64" s="227"/>
      <c r="GJ64" s="227"/>
      <c r="GK64" s="227"/>
      <c r="GL64" s="227"/>
      <c r="GM64" s="227"/>
      <c r="GN64" s="227"/>
      <c r="GO64" s="227"/>
      <c r="GP64" s="227"/>
      <c r="GQ64" s="227"/>
      <c r="GR64" s="227"/>
      <c r="GS64" s="227"/>
      <c r="GT64" s="227"/>
      <c r="GU64" s="227"/>
      <c r="GV64" s="227"/>
      <c r="GW64" s="227"/>
      <c r="GX64" s="227"/>
      <c r="GY64" s="227"/>
      <c r="GZ64" s="227"/>
      <c r="HA64" s="227"/>
      <c r="HB64" s="227"/>
      <c r="HC64" s="227"/>
      <c r="HD64" s="227"/>
      <c r="HE64" s="227"/>
      <c r="HF64" s="227"/>
      <c r="HG64" s="227"/>
      <c r="HH64" s="227"/>
      <c r="HI64" s="227"/>
      <c r="HJ64" s="227"/>
      <c r="HK64" s="227"/>
      <c r="HL64" s="230"/>
      <c r="HM64" s="227"/>
      <c r="HN64" s="227"/>
      <c r="HO64" s="156">
        <f t="shared" si="5"/>
        <v>0.66199278280044105</v>
      </c>
      <c r="HP64" s="156">
        <f t="shared" si="6"/>
        <v>0</v>
      </c>
      <c r="HQ64" s="156">
        <f t="shared" si="7"/>
        <v>0.66199278280044105</v>
      </c>
      <c r="HR64" s="156">
        <f t="shared" si="8"/>
        <v>0</v>
      </c>
      <c r="HS64" s="156">
        <f t="shared" si="9"/>
        <v>0</v>
      </c>
    </row>
    <row r="65" spans="1:227" s="228" customFormat="1" ht="24" customHeight="1">
      <c r="A65" s="225">
        <v>18</v>
      </c>
      <c r="B65" s="226" t="s">
        <v>361</v>
      </c>
      <c r="C65" s="227">
        <f t="shared" ref="C65:AW65" si="132">C66+C67</f>
        <v>1617000000</v>
      </c>
      <c r="D65" s="227">
        <f t="shared" si="132"/>
        <v>1617000000</v>
      </c>
      <c r="E65" s="227">
        <f t="shared" si="132"/>
        <v>0</v>
      </c>
      <c r="F65" s="227">
        <f t="shared" si="132"/>
        <v>0</v>
      </c>
      <c r="G65" s="227">
        <f t="shared" si="132"/>
        <v>0</v>
      </c>
      <c r="H65" s="227">
        <f t="shared" si="132"/>
        <v>0</v>
      </c>
      <c r="I65" s="227">
        <f t="shared" si="132"/>
        <v>0</v>
      </c>
      <c r="J65" s="227">
        <f t="shared" si="132"/>
        <v>1617000000</v>
      </c>
      <c r="K65" s="227">
        <f t="shared" si="132"/>
        <v>0</v>
      </c>
      <c r="L65" s="227">
        <f t="shared" si="132"/>
        <v>0</v>
      </c>
      <c r="M65" s="227">
        <f t="shared" si="132"/>
        <v>0</v>
      </c>
      <c r="N65" s="227">
        <f t="shared" si="132"/>
        <v>0</v>
      </c>
      <c r="O65" s="227">
        <f t="shared" si="132"/>
        <v>0</v>
      </c>
      <c r="P65" s="227">
        <f t="shared" si="132"/>
        <v>0</v>
      </c>
      <c r="Q65" s="227">
        <f t="shared" si="132"/>
        <v>0</v>
      </c>
      <c r="R65" s="227">
        <f t="shared" si="132"/>
        <v>0</v>
      </c>
      <c r="S65" s="227">
        <f t="shared" si="132"/>
        <v>0</v>
      </c>
      <c r="T65" s="227">
        <f t="shared" si="132"/>
        <v>0</v>
      </c>
      <c r="U65" s="227">
        <f t="shared" si="132"/>
        <v>0</v>
      </c>
      <c r="V65" s="227">
        <f t="shared" si="132"/>
        <v>0</v>
      </c>
      <c r="W65" s="227">
        <f t="shared" si="132"/>
        <v>0</v>
      </c>
      <c r="X65" s="227">
        <f t="shared" si="132"/>
        <v>0</v>
      </c>
      <c r="Y65" s="227">
        <f t="shared" si="132"/>
        <v>0</v>
      </c>
      <c r="Z65" s="227">
        <f t="shared" si="132"/>
        <v>0</v>
      </c>
      <c r="AA65" s="227">
        <f t="shared" si="132"/>
        <v>0</v>
      </c>
      <c r="AB65" s="227">
        <f t="shared" si="132"/>
        <v>0</v>
      </c>
      <c r="AC65" s="227">
        <f t="shared" si="132"/>
        <v>0</v>
      </c>
      <c r="AD65" s="227">
        <f t="shared" si="132"/>
        <v>0</v>
      </c>
      <c r="AE65" s="227">
        <f t="shared" si="132"/>
        <v>0</v>
      </c>
      <c r="AF65" s="227">
        <f t="shared" si="132"/>
        <v>0</v>
      </c>
      <c r="AG65" s="227">
        <f t="shared" si="132"/>
        <v>0</v>
      </c>
      <c r="AH65" s="227">
        <f t="shared" si="132"/>
        <v>0</v>
      </c>
      <c r="AI65" s="227">
        <f t="shared" si="132"/>
        <v>0</v>
      </c>
      <c r="AJ65" s="227">
        <f t="shared" si="132"/>
        <v>0</v>
      </c>
      <c r="AK65" s="227">
        <f t="shared" si="132"/>
        <v>0</v>
      </c>
      <c r="AL65" s="227">
        <f t="shared" si="132"/>
        <v>0</v>
      </c>
      <c r="AM65" s="227">
        <f t="shared" si="132"/>
        <v>0</v>
      </c>
      <c r="AN65" s="227">
        <f t="shared" si="132"/>
        <v>0</v>
      </c>
      <c r="AO65" s="227">
        <f t="shared" si="132"/>
        <v>0</v>
      </c>
      <c r="AP65" s="227">
        <f t="shared" si="132"/>
        <v>0</v>
      </c>
      <c r="AQ65" s="227">
        <f t="shared" si="132"/>
        <v>0</v>
      </c>
      <c r="AR65" s="227">
        <f t="shared" si="132"/>
        <v>0</v>
      </c>
      <c r="AS65" s="227">
        <f t="shared" si="132"/>
        <v>0</v>
      </c>
      <c r="AT65" s="227">
        <f t="shared" si="132"/>
        <v>0</v>
      </c>
      <c r="AU65" s="227">
        <f t="shared" si="132"/>
        <v>0</v>
      </c>
      <c r="AV65" s="227">
        <f t="shared" si="132"/>
        <v>0</v>
      </c>
      <c r="AW65" s="227">
        <f t="shared" si="132"/>
        <v>0</v>
      </c>
      <c r="AX65" s="227">
        <f>AX66+AX67</f>
        <v>0</v>
      </c>
      <c r="AY65" s="227">
        <f t="shared" ref="AY65" si="133">AY66+AY67</f>
        <v>0</v>
      </c>
      <c r="AZ65" s="227">
        <f>AZ66+AZ67</f>
        <v>0</v>
      </c>
      <c r="BA65" s="227">
        <f>BA66+BA67</f>
        <v>0</v>
      </c>
      <c r="BB65" s="227">
        <f t="shared" ref="BB65:BQ65" si="134">BB66+BB67</f>
        <v>0</v>
      </c>
      <c r="BC65" s="227">
        <f t="shared" si="134"/>
        <v>0</v>
      </c>
      <c r="BD65" s="227">
        <f t="shared" si="134"/>
        <v>0</v>
      </c>
      <c r="BE65" s="227">
        <f t="shared" si="134"/>
        <v>0</v>
      </c>
      <c r="BF65" s="227">
        <f t="shared" si="134"/>
        <v>0</v>
      </c>
      <c r="BG65" s="227">
        <f t="shared" si="134"/>
        <v>0</v>
      </c>
      <c r="BH65" s="227">
        <f t="shared" si="134"/>
        <v>0</v>
      </c>
      <c r="BI65" s="227">
        <f t="shared" si="134"/>
        <v>0</v>
      </c>
      <c r="BJ65" s="227">
        <f t="shared" si="134"/>
        <v>0</v>
      </c>
      <c r="BK65" s="227">
        <f t="shared" si="134"/>
        <v>0</v>
      </c>
      <c r="BL65" s="227">
        <f t="shared" si="134"/>
        <v>0</v>
      </c>
      <c r="BM65" s="227">
        <f t="shared" si="134"/>
        <v>0</v>
      </c>
      <c r="BN65" s="227">
        <f t="shared" si="134"/>
        <v>0</v>
      </c>
      <c r="BO65" s="227">
        <f t="shared" si="134"/>
        <v>0</v>
      </c>
      <c r="BP65" s="227">
        <f t="shared" si="134"/>
        <v>0</v>
      </c>
      <c r="BQ65" s="227">
        <f t="shared" si="134"/>
        <v>0</v>
      </c>
      <c r="BR65" s="227">
        <f>BR66+BR67</f>
        <v>0</v>
      </c>
      <c r="BS65" s="227">
        <f>BS66+BS67</f>
        <v>0</v>
      </c>
      <c r="BT65" s="227">
        <f t="shared" ref="BT65:DG65" si="135">BT66+BT67</f>
        <v>0</v>
      </c>
      <c r="BU65" s="227">
        <f t="shared" si="135"/>
        <v>0</v>
      </c>
      <c r="BV65" s="227">
        <f t="shared" si="135"/>
        <v>0</v>
      </c>
      <c r="BW65" s="227">
        <f t="shared" si="135"/>
        <v>0</v>
      </c>
      <c r="BX65" s="227">
        <f t="shared" si="135"/>
        <v>0</v>
      </c>
      <c r="BY65" s="227">
        <f t="shared" si="135"/>
        <v>0</v>
      </c>
      <c r="BZ65" s="227">
        <f t="shared" si="135"/>
        <v>0</v>
      </c>
      <c r="CA65" s="227">
        <f t="shared" si="135"/>
        <v>0</v>
      </c>
      <c r="CB65" s="227">
        <f t="shared" si="135"/>
        <v>0</v>
      </c>
      <c r="CC65" s="227">
        <f t="shared" si="135"/>
        <v>0</v>
      </c>
      <c r="CD65" s="227">
        <f t="shared" si="135"/>
        <v>0</v>
      </c>
      <c r="CE65" s="227">
        <f t="shared" si="135"/>
        <v>0</v>
      </c>
      <c r="CF65" s="227">
        <f t="shared" si="135"/>
        <v>0</v>
      </c>
      <c r="CG65" s="227">
        <f t="shared" si="135"/>
        <v>0</v>
      </c>
      <c r="CH65" s="227">
        <f t="shared" si="135"/>
        <v>0</v>
      </c>
      <c r="CI65" s="227">
        <f t="shared" si="135"/>
        <v>0</v>
      </c>
      <c r="CJ65" s="227">
        <f t="shared" si="135"/>
        <v>0</v>
      </c>
      <c r="CK65" s="227">
        <f t="shared" si="135"/>
        <v>0</v>
      </c>
      <c r="CL65" s="227">
        <f t="shared" si="135"/>
        <v>0</v>
      </c>
      <c r="CM65" s="227">
        <f t="shared" si="135"/>
        <v>0</v>
      </c>
      <c r="CN65" s="227">
        <f t="shared" si="135"/>
        <v>0</v>
      </c>
      <c r="CO65" s="227">
        <f t="shared" si="135"/>
        <v>0</v>
      </c>
      <c r="CP65" s="227">
        <f t="shared" si="135"/>
        <v>0</v>
      </c>
      <c r="CQ65" s="227">
        <f t="shared" si="135"/>
        <v>0</v>
      </c>
      <c r="CR65" s="227">
        <f t="shared" si="135"/>
        <v>0</v>
      </c>
      <c r="CS65" s="227">
        <f t="shared" si="135"/>
        <v>0</v>
      </c>
      <c r="CT65" s="227">
        <f t="shared" si="135"/>
        <v>0</v>
      </c>
      <c r="CU65" s="227">
        <f t="shared" si="135"/>
        <v>0</v>
      </c>
      <c r="CV65" s="227">
        <f t="shared" si="135"/>
        <v>0</v>
      </c>
      <c r="CW65" s="227">
        <f t="shared" si="135"/>
        <v>0</v>
      </c>
      <c r="CX65" s="227">
        <f t="shared" si="135"/>
        <v>0</v>
      </c>
      <c r="CY65" s="227">
        <f t="shared" si="135"/>
        <v>0</v>
      </c>
      <c r="CZ65" s="227">
        <f t="shared" si="135"/>
        <v>0</v>
      </c>
      <c r="DA65" s="227">
        <f t="shared" si="135"/>
        <v>0</v>
      </c>
      <c r="DB65" s="227">
        <f t="shared" si="135"/>
        <v>0</v>
      </c>
      <c r="DC65" s="227">
        <f t="shared" si="135"/>
        <v>0</v>
      </c>
      <c r="DD65" s="227">
        <f t="shared" si="135"/>
        <v>0</v>
      </c>
      <c r="DE65" s="227">
        <f t="shared" si="135"/>
        <v>0</v>
      </c>
      <c r="DF65" s="227">
        <f t="shared" si="135"/>
        <v>0</v>
      </c>
      <c r="DG65" s="227">
        <f t="shared" si="135"/>
        <v>0</v>
      </c>
      <c r="DH65" s="226" t="s">
        <v>361</v>
      </c>
      <c r="DI65" s="227">
        <f t="shared" ref="DI65:EF65" si="136">DI66+DI67</f>
        <v>818105363</v>
      </c>
      <c r="DJ65" s="227">
        <f t="shared" si="136"/>
        <v>818105363</v>
      </c>
      <c r="DK65" s="227">
        <f t="shared" si="136"/>
        <v>0</v>
      </c>
      <c r="DL65" s="227">
        <f t="shared" si="136"/>
        <v>0</v>
      </c>
      <c r="DM65" s="227">
        <f t="shared" si="136"/>
        <v>0</v>
      </c>
      <c r="DN65" s="227">
        <f t="shared" si="136"/>
        <v>0</v>
      </c>
      <c r="DO65" s="227">
        <f t="shared" si="136"/>
        <v>0</v>
      </c>
      <c r="DP65" s="227">
        <f t="shared" si="136"/>
        <v>818105363</v>
      </c>
      <c r="DQ65" s="227">
        <f t="shared" si="136"/>
        <v>0</v>
      </c>
      <c r="DR65" s="227">
        <f t="shared" si="136"/>
        <v>0</v>
      </c>
      <c r="DS65" s="227">
        <f t="shared" si="136"/>
        <v>0</v>
      </c>
      <c r="DT65" s="227">
        <f t="shared" si="136"/>
        <v>0</v>
      </c>
      <c r="DU65" s="227">
        <f t="shared" si="136"/>
        <v>0</v>
      </c>
      <c r="DV65" s="227">
        <f t="shared" si="136"/>
        <v>0</v>
      </c>
      <c r="DW65" s="227">
        <f t="shared" si="136"/>
        <v>0</v>
      </c>
      <c r="DX65" s="227">
        <f t="shared" si="136"/>
        <v>0</v>
      </c>
      <c r="DY65" s="227">
        <f t="shared" si="136"/>
        <v>0</v>
      </c>
      <c r="DZ65" s="227">
        <f t="shared" si="136"/>
        <v>0</v>
      </c>
      <c r="EA65" s="227">
        <f t="shared" si="136"/>
        <v>0</v>
      </c>
      <c r="EB65" s="227">
        <f t="shared" si="136"/>
        <v>0</v>
      </c>
      <c r="EC65" s="227">
        <f t="shared" si="136"/>
        <v>0</v>
      </c>
      <c r="ED65" s="227">
        <f t="shared" si="136"/>
        <v>0</v>
      </c>
      <c r="EE65" s="227">
        <f t="shared" si="136"/>
        <v>0</v>
      </c>
      <c r="EF65" s="227">
        <f t="shared" si="136"/>
        <v>0</v>
      </c>
      <c r="EG65" s="227">
        <f>EG66+EG67</f>
        <v>1280000</v>
      </c>
      <c r="EH65" s="227">
        <f t="shared" ref="EH65:FC65" si="137">EH66+EH67</f>
        <v>0</v>
      </c>
      <c r="EI65" s="227">
        <f t="shared" si="137"/>
        <v>0</v>
      </c>
      <c r="EJ65" s="227">
        <f t="shared" si="137"/>
        <v>0</v>
      </c>
      <c r="EK65" s="227">
        <f t="shared" si="137"/>
        <v>0</v>
      </c>
      <c r="EL65" s="227">
        <f t="shared" si="137"/>
        <v>0</v>
      </c>
      <c r="EM65" s="227">
        <f t="shared" si="137"/>
        <v>0</v>
      </c>
      <c r="EN65" s="227">
        <f t="shared" si="137"/>
        <v>0</v>
      </c>
      <c r="EO65" s="227">
        <f t="shared" si="137"/>
        <v>0</v>
      </c>
      <c r="EP65" s="227">
        <f t="shared" si="137"/>
        <v>0</v>
      </c>
      <c r="EQ65" s="227">
        <f t="shared" si="137"/>
        <v>0</v>
      </c>
      <c r="ER65" s="227">
        <f t="shared" si="137"/>
        <v>0</v>
      </c>
      <c r="ES65" s="227">
        <f t="shared" si="137"/>
        <v>0</v>
      </c>
      <c r="ET65" s="227">
        <f t="shared" si="137"/>
        <v>0</v>
      </c>
      <c r="EU65" s="227">
        <f t="shared" si="137"/>
        <v>0</v>
      </c>
      <c r="EV65" s="227">
        <f t="shared" si="137"/>
        <v>0</v>
      </c>
      <c r="EW65" s="227">
        <f t="shared" si="137"/>
        <v>0</v>
      </c>
      <c r="EX65" s="227">
        <f t="shared" si="137"/>
        <v>0</v>
      </c>
      <c r="EY65" s="227">
        <f t="shared" si="137"/>
        <v>0</v>
      </c>
      <c r="EZ65" s="227">
        <f t="shared" si="137"/>
        <v>0</v>
      </c>
      <c r="FA65" s="227">
        <f t="shared" si="137"/>
        <v>0</v>
      </c>
      <c r="FB65" s="227">
        <f t="shared" si="137"/>
        <v>0</v>
      </c>
      <c r="FC65" s="227">
        <f t="shared" si="137"/>
        <v>0</v>
      </c>
      <c r="FD65" s="227">
        <f>FD66+FD67</f>
        <v>0</v>
      </c>
      <c r="FE65" s="227">
        <f t="shared" ref="FE65" si="138">FE66+FE67</f>
        <v>0</v>
      </c>
      <c r="FF65" s="227">
        <f>FF66+FF67</f>
        <v>0</v>
      </c>
      <c r="FG65" s="227">
        <f>FG66+FG67</f>
        <v>0</v>
      </c>
      <c r="FH65" s="227">
        <f t="shared" ref="FH65:FW65" si="139">FH66+FH67</f>
        <v>0</v>
      </c>
      <c r="FI65" s="227">
        <f t="shared" si="139"/>
        <v>0</v>
      </c>
      <c r="FJ65" s="227">
        <f t="shared" si="139"/>
        <v>0</v>
      </c>
      <c r="FK65" s="227">
        <f t="shared" si="139"/>
        <v>0</v>
      </c>
      <c r="FL65" s="227">
        <f t="shared" si="139"/>
        <v>0</v>
      </c>
      <c r="FM65" s="227">
        <f t="shared" si="139"/>
        <v>706866866</v>
      </c>
      <c r="FN65" s="227">
        <f t="shared" si="139"/>
        <v>0</v>
      </c>
      <c r="FO65" s="227">
        <f t="shared" si="139"/>
        <v>0</v>
      </c>
      <c r="FP65" s="227">
        <f t="shared" si="139"/>
        <v>0</v>
      </c>
      <c r="FQ65" s="227">
        <f t="shared" si="139"/>
        <v>0</v>
      </c>
      <c r="FR65" s="227">
        <f t="shared" si="139"/>
        <v>0</v>
      </c>
      <c r="FS65" s="227">
        <f t="shared" si="139"/>
        <v>0</v>
      </c>
      <c r="FT65" s="227">
        <f t="shared" si="139"/>
        <v>0</v>
      </c>
      <c r="FU65" s="227">
        <f t="shared" si="139"/>
        <v>0</v>
      </c>
      <c r="FV65" s="227">
        <f t="shared" si="139"/>
        <v>0</v>
      </c>
      <c r="FW65" s="227">
        <f t="shared" si="139"/>
        <v>0</v>
      </c>
      <c r="FX65" s="227">
        <f>FX66+FX67</f>
        <v>0</v>
      </c>
      <c r="FY65" s="227">
        <f>FY66+FY67</f>
        <v>0</v>
      </c>
      <c r="FZ65" s="227">
        <f t="shared" ref="FZ65:HN65" si="140">FZ66+FZ67</f>
        <v>0</v>
      </c>
      <c r="GA65" s="227">
        <f t="shared" si="140"/>
        <v>0</v>
      </c>
      <c r="GB65" s="227">
        <f t="shared" si="140"/>
        <v>0</v>
      </c>
      <c r="GC65" s="227">
        <f t="shared" si="140"/>
        <v>0</v>
      </c>
      <c r="GD65" s="227">
        <f t="shared" si="140"/>
        <v>0</v>
      </c>
      <c r="GE65" s="227">
        <f t="shared" si="140"/>
        <v>0</v>
      </c>
      <c r="GF65" s="227">
        <f t="shared" si="140"/>
        <v>0</v>
      </c>
      <c r="GG65" s="227">
        <f t="shared" si="140"/>
        <v>0</v>
      </c>
      <c r="GH65" s="227">
        <f t="shared" si="140"/>
        <v>0</v>
      </c>
      <c r="GI65" s="227">
        <f t="shared" si="140"/>
        <v>0</v>
      </c>
      <c r="GJ65" s="227">
        <f t="shared" si="140"/>
        <v>0</v>
      </c>
      <c r="GK65" s="227">
        <f t="shared" si="140"/>
        <v>0</v>
      </c>
      <c r="GL65" s="227">
        <f t="shared" si="140"/>
        <v>0</v>
      </c>
      <c r="GM65" s="227">
        <f t="shared" si="140"/>
        <v>0</v>
      </c>
      <c r="GN65" s="227">
        <f t="shared" si="140"/>
        <v>0</v>
      </c>
      <c r="GO65" s="227">
        <f t="shared" si="140"/>
        <v>0</v>
      </c>
      <c r="GP65" s="227">
        <f t="shared" si="140"/>
        <v>0</v>
      </c>
      <c r="GQ65" s="227">
        <f t="shared" si="140"/>
        <v>0</v>
      </c>
      <c r="GR65" s="227">
        <f t="shared" si="140"/>
        <v>0</v>
      </c>
      <c r="GS65" s="227">
        <f t="shared" si="140"/>
        <v>0</v>
      </c>
      <c r="GT65" s="227">
        <f t="shared" si="140"/>
        <v>0</v>
      </c>
      <c r="GU65" s="227">
        <f t="shared" si="140"/>
        <v>0</v>
      </c>
      <c r="GV65" s="227">
        <f t="shared" si="140"/>
        <v>0</v>
      </c>
      <c r="GW65" s="227">
        <f t="shared" si="140"/>
        <v>0</v>
      </c>
      <c r="GX65" s="227">
        <f t="shared" si="140"/>
        <v>0</v>
      </c>
      <c r="GY65" s="227">
        <f t="shared" si="140"/>
        <v>0</v>
      </c>
      <c r="GZ65" s="227">
        <f t="shared" si="140"/>
        <v>0</v>
      </c>
      <c r="HA65" s="227">
        <f t="shared" si="140"/>
        <v>0</v>
      </c>
      <c r="HB65" s="227">
        <f t="shared" si="140"/>
        <v>0</v>
      </c>
      <c r="HC65" s="227">
        <f t="shared" si="140"/>
        <v>0</v>
      </c>
      <c r="HD65" s="227">
        <f t="shared" si="140"/>
        <v>0</v>
      </c>
      <c r="HE65" s="227">
        <f t="shared" si="140"/>
        <v>0</v>
      </c>
      <c r="HF65" s="227">
        <f t="shared" si="140"/>
        <v>0</v>
      </c>
      <c r="HG65" s="227">
        <f t="shared" si="140"/>
        <v>0</v>
      </c>
      <c r="HH65" s="227">
        <f t="shared" si="140"/>
        <v>0</v>
      </c>
      <c r="HI65" s="227">
        <f t="shared" si="140"/>
        <v>0</v>
      </c>
      <c r="HJ65" s="227">
        <f t="shared" si="140"/>
        <v>0</v>
      </c>
      <c r="HK65" s="227">
        <f t="shared" si="140"/>
        <v>0</v>
      </c>
      <c r="HL65" s="227">
        <f t="shared" si="140"/>
        <v>0</v>
      </c>
      <c r="HM65" s="227">
        <f t="shared" si="140"/>
        <v>0</v>
      </c>
      <c r="HN65" s="227">
        <f t="shared" si="140"/>
        <v>0</v>
      </c>
      <c r="HO65" s="156">
        <f t="shared" si="5"/>
        <v>0.50594023685837974</v>
      </c>
      <c r="HP65" s="156">
        <f t="shared" si="6"/>
        <v>0</v>
      </c>
      <c r="HQ65" s="156">
        <f t="shared" si="7"/>
        <v>0.50594023685837974</v>
      </c>
      <c r="HR65" s="156">
        <f t="shared" si="8"/>
        <v>0</v>
      </c>
      <c r="HS65" s="156">
        <f t="shared" si="9"/>
        <v>0</v>
      </c>
    </row>
    <row r="66" spans="1:227" s="228" customFormat="1" ht="24" customHeight="1">
      <c r="A66" s="225"/>
      <c r="B66" s="226" t="s">
        <v>99</v>
      </c>
      <c r="C66" s="227">
        <f>D66+BK66+DB66</f>
        <v>0</v>
      </c>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27"/>
      <c r="BD66" s="227"/>
      <c r="BE66" s="227"/>
      <c r="BF66" s="227"/>
      <c r="BG66" s="227"/>
      <c r="BH66" s="227"/>
      <c r="BI66" s="227"/>
      <c r="BJ66" s="227"/>
      <c r="BK66" s="227"/>
      <c r="BL66" s="227"/>
      <c r="BM66" s="227"/>
      <c r="BN66" s="227"/>
      <c r="BO66" s="227"/>
      <c r="BP66" s="227"/>
      <c r="BQ66" s="227"/>
      <c r="BR66" s="227"/>
      <c r="BS66" s="227"/>
      <c r="BT66" s="227"/>
      <c r="BU66" s="227"/>
      <c r="BV66" s="227"/>
      <c r="BW66" s="227"/>
      <c r="BX66" s="227"/>
      <c r="BY66" s="227"/>
      <c r="BZ66" s="227"/>
      <c r="CA66" s="227"/>
      <c r="CB66" s="227"/>
      <c r="CC66" s="227"/>
      <c r="CD66" s="227"/>
      <c r="CE66" s="227"/>
      <c r="CF66" s="227"/>
      <c r="CG66" s="227"/>
      <c r="CH66" s="227"/>
      <c r="CI66" s="227"/>
      <c r="CJ66" s="227"/>
      <c r="CK66" s="227"/>
      <c r="CL66" s="227"/>
      <c r="CM66" s="227"/>
      <c r="CN66" s="227"/>
      <c r="CO66" s="227"/>
      <c r="CP66" s="227"/>
      <c r="CQ66" s="227"/>
      <c r="CR66" s="227"/>
      <c r="CS66" s="227"/>
      <c r="CT66" s="227"/>
      <c r="CU66" s="227"/>
      <c r="CV66" s="227"/>
      <c r="CW66" s="227"/>
      <c r="CX66" s="227"/>
      <c r="CY66" s="227"/>
      <c r="CZ66" s="227"/>
      <c r="DA66" s="227"/>
      <c r="DB66" s="227"/>
      <c r="DC66" s="227"/>
      <c r="DD66" s="227"/>
      <c r="DE66" s="227"/>
      <c r="DF66" s="227"/>
      <c r="DG66" s="227"/>
      <c r="DH66" s="226" t="s">
        <v>99</v>
      </c>
      <c r="DI66" s="227">
        <f>DJ66+FQ66+HH66+HN66</f>
        <v>0</v>
      </c>
      <c r="DJ66" s="227"/>
      <c r="DK66" s="227"/>
      <c r="DL66" s="227"/>
      <c r="DM66" s="227"/>
      <c r="DN66" s="227"/>
      <c r="DO66" s="227"/>
      <c r="DP66" s="227"/>
      <c r="DQ66" s="227"/>
      <c r="DR66" s="227"/>
      <c r="DS66" s="227"/>
      <c r="DT66" s="227"/>
      <c r="DU66" s="227"/>
      <c r="DV66" s="227"/>
      <c r="DW66" s="227"/>
      <c r="DX66" s="227"/>
      <c r="DY66" s="227"/>
      <c r="DZ66" s="227"/>
      <c r="EA66" s="227"/>
      <c r="EB66" s="227"/>
      <c r="EC66" s="227"/>
      <c r="ED66" s="227"/>
      <c r="EE66" s="227"/>
      <c r="EF66" s="227"/>
      <c r="EG66" s="227"/>
      <c r="EH66" s="227"/>
      <c r="EI66" s="227"/>
      <c r="EJ66" s="227"/>
      <c r="EK66" s="227"/>
      <c r="EL66" s="227"/>
      <c r="EM66" s="227"/>
      <c r="EN66" s="227"/>
      <c r="EO66" s="227"/>
      <c r="EP66" s="227"/>
      <c r="EQ66" s="227"/>
      <c r="ER66" s="227"/>
      <c r="ES66" s="227"/>
      <c r="ET66" s="227"/>
      <c r="EU66" s="227"/>
      <c r="EV66" s="227"/>
      <c r="EW66" s="227"/>
      <c r="EX66" s="227"/>
      <c r="EY66" s="227"/>
      <c r="EZ66" s="227"/>
      <c r="FA66" s="227"/>
      <c r="FB66" s="227"/>
      <c r="FC66" s="227"/>
      <c r="FD66" s="227"/>
      <c r="FE66" s="227"/>
      <c r="FF66" s="227"/>
      <c r="FG66" s="227"/>
      <c r="FH66" s="227"/>
      <c r="FI66" s="227"/>
      <c r="FJ66" s="227"/>
      <c r="FK66" s="227"/>
      <c r="FL66" s="227"/>
      <c r="FM66" s="227"/>
      <c r="FN66" s="227"/>
      <c r="FO66" s="227"/>
      <c r="FP66" s="227"/>
      <c r="FQ66" s="227"/>
      <c r="FR66" s="227"/>
      <c r="FS66" s="227"/>
      <c r="FT66" s="227"/>
      <c r="FU66" s="227"/>
      <c r="FV66" s="227"/>
      <c r="FW66" s="227"/>
      <c r="FX66" s="227"/>
      <c r="FY66" s="227"/>
      <c r="FZ66" s="227"/>
      <c r="GA66" s="227"/>
      <c r="GB66" s="227"/>
      <c r="GC66" s="227"/>
      <c r="GD66" s="227"/>
      <c r="GE66" s="227"/>
      <c r="GF66" s="227"/>
      <c r="GG66" s="227"/>
      <c r="GH66" s="227"/>
      <c r="GI66" s="227"/>
      <c r="GJ66" s="227"/>
      <c r="GK66" s="227"/>
      <c r="GL66" s="227"/>
      <c r="GM66" s="227"/>
      <c r="GN66" s="227"/>
      <c r="GO66" s="227"/>
      <c r="GP66" s="227"/>
      <c r="GQ66" s="227"/>
      <c r="GR66" s="227"/>
      <c r="GS66" s="227"/>
      <c r="GT66" s="227"/>
      <c r="GU66" s="227"/>
      <c r="GV66" s="227"/>
      <c r="GW66" s="227"/>
      <c r="GX66" s="227"/>
      <c r="GY66" s="227"/>
      <c r="GZ66" s="227"/>
      <c r="HA66" s="227"/>
      <c r="HB66" s="227"/>
      <c r="HC66" s="227"/>
      <c r="HD66" s="227"/>
      <c r="HE66" s="227"/>
      <c r="HF66" s="227"/>
      <c r="HG66" s="227"/>
      <c r="HH66" s="227"/>
      <c r="HI66" s="227"/>
      <c r="HJ66" s="227"/>
      <c r="HK66" s="227"/>
      <c r="HL66" s="227"/>
      <c r="HM66" s="227"/>
      <c r="HN66" s="227"/>
      <c r="HO66" s="156">
        <f t="shared" si="5"/>
        <v>0</v>
      </c>
      <c r="HP66" s="156">
        <f t="shared" si="6"/>
        <v>0</v>
      </c>
      <c r="HQ66" s="156">
        <f t="shared" si="7"/>
        <v>0</v>
      </c>
      <c r="HR66" s="156">
        <f t="shared" si="8"/>
        <v>0</v>
      </c>
      <c r="HS66" s="156">
        <f t="shared" si="9"/>
        <v>0</v>
      </c>
    </row>
    <row r="67" spans="1:227" s="228" customFormat="1" ht="24" customHeight="1">
      <c r="A67" s="225"/>
      <c r="B67" s="226" t="s">
        <v>100</v>
      </c>
      <c r="C67" s="227">
        <f>D67+BK67+DB67</f>
        <v>1617000000</v>
      </c>
      <c r="D67" s="227">
        <f>E67+J67</f>
        <v>1617000000</v>
      </c>
      <c r="E67" s="227"/>
      <c r="F67" s="227"/>
      <c r="G67" s="227"/>
      <c r="H67" s="227"/>
      <c r="I67" s="227"/>
      <c r="J67" s="227">
        <v>1617000000</v>
      </c>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c r="AZ67" s="227"/>
      <c r="BA67" s="227"/>
      <c r="BB67" s="227"/>
      <c r="BC67" s="227"/>
      <c r="BD67" s="227"/>
      <c r="BE67" s="227"/>
      <c r="BF67" s="227"/>
      <c r="BG67" s="227"/>
      <c r="BH67" s="227"/>
      <c r="BI67" s="227"/>
      <c r="BJ67" s="227"/>
      <c r="BK67" s="227"/>
      <c r="BL67" s="227"/>
      <c r="BM67" s="227"/>
      <c r="BN67" s="227"/>
      <c r="BO67" s="227"/>
      <c r="BP67" s="227"/>
      <c r="BQ67" s="227"/>
      <c r="BR67" s="227"/>
      <c r="BS67" s="227"/>
      <c r="BT67" s="227"/>
      <c r="BU67" s="227"/>
      <c r="BV67" s="227"/>
      <c r="BW67" s="227"/>
      <c r="BX67" s="227"/>
      <c r="BY67" s="227"/>
      <c r="BZ67" s="227"/>
      <c r="CA67" s="227"/>
      <c r="CB67" s="227"/>
      <c r="CC67" s="227"/>
      <c r="CD67" s="227"/>
      <c r="CE67" s="227"/>
      <c r="CF67" s="227"/>
      <c r="CG67" s="227"/>
      <c r="CH67" s="227"/>
      <c r="CI67" s="227"/>
      <c r="CJ67" s="227"/>
      <c r="CK67" s="227"/>
      <c r="CL67" s="227"/>
      <c r="CM67" s="227"/>
      <c r="CN67" s="227"/>
      <c r="CO67" s="227"/>
      <c r="CP67" s="227"/>
      <c r="CQ67" s="227"/>
      <c r="CR67" s="227"/>
      <c r="CS67" s="227"/>
      <c r="CT67" s="227"/>
      <c r="CU67" s="227"/>
      <c r="CV67" s="227"/>
      <c r="CW67" s="227"/>
      <c r="CX67" s="227"/>
      <c r="CY67" s="227"/>
      <c r="CZ67" s="227"/>
      <c r="DA67" s="227"/>
      <c r="DB67" s="227"/>
      <c r="DC67" s="227"/>
      <c r="DD67" s="227"/>
      <c r="DE67" s="227"/>
      <c r="DF67" s="227"/>
      <c r="DG67" s="227"/>
      <c r="DH67" s="226" t="s">
        <v>100</v>
      </c>
      <c r="DI67" s="227">
        <f>DJ67+FQ67+HH67+HN67</f>
        <v>818105363</v>
      </c>
      <c r="DJ67" s="227">
        <f>DK67+DP67</f>
        <v>818105363</v>
      </c>
      <c r="DK67" s="227">
        <f>SUM(DL67:DO67)</f>
        <v>0</v>
      </c>
      <c r="DL67" s="227"/>
      <c r="DM67" s="227"/>
      <c r="DN67" s="227"/>
      <c r="DO67" s="227"/>
      <c r="DP67" s="227">
        <v>818105363</v>
      </c>
      <c r="DQ67" s="227"/>
      <c r="DR67" s="227"/>
      <c r="DS67" s="227"/>
      <c r="DT67" s="227"/>
      <c r="DU67" s="227"/>
      <c r="DV67" s="227"/>
      <c r="DW67" s="227"/>
      <c r="DX67" s="227"/>
      <c r="DY67" s="227"/>
      <c r="DZ67" s="227"/>
      <c r="EA67" s="227"/>
      <c r="EB67" s="227"/>
      <c r="EC67" s="227"/>
      <c r="ED67" s="227"/>
      <c r="EE67" s="227"/>
      <c r="EF67" s="227"/>
      <c r="EG67" s="227">
        <v>1280000</v>
      </c>
      <c r="EH67" s="227"/>
      <c r="EI67" s="227"/>
      <c r="EJ67" s="227"/>
      <c r="EK67" s="227"/>
      <c r="EL67" s="227"/>
      <c r="EM67" s="227"/>
      <c r="EN67" s="227"/>
      <c r="EO67" s="227"/>
      <c r="EP67" s="227"/>
      <c r="EQ67" s="227"/>
      <c r="ER67" s="227"/>
      <c r="ES67" s="227"/>
      <c r="ET67" s="227"/>
      <c r="EU67" s="227"/>
      <c r="EV67" s="227"/>
      <c r="EW67" s="227"/>
      <c r="EX67" s="227"/>
      <c r="EY67" s="227"/>
      <c r="EZ67" s="227"/>
      <c r="FA67" s="227"/>
      <c r="FB67" s="227"/>
      <c r="FC67" s="227"/>
      <c r="FD67" s="227"/>
      <c r="FE67" s="227"/>
      <c r="FF67" s="227"/>
      <c r="FG67" s="227"/>
      <c r="FH67" s="227"/>
      <c r="FI67" s="227"/>
      <c r="FJ67" s="227"/>
      <c r="FK67" s="227"/>
      <c r="FL67" s="227"/>
      <c r="FM67" s="227">
        <f>708146866-1280000</f>
        <v>706866866</v>
      </c>
      <c r="FN67" s="227"/>
      <c r="FO67" s="227"/>
      <c r="FP67" s="227"/>
      <c r="FQ67" s="227">
        <f>SUM(FR67:FS67)</f>
        <v>0</v>
      </c>
      <c r="FR67" s="227">
        <f>SUM(FT67:FU67)+FV67+SUM(FX67:GA67)+GM67+HA67</f>
        <v>0</v>
      </c>
      <c r="FS67" s="227">
        <f>FW67+SUM(GB67:GL67)+SUM(GN67:GZ67)+SUM(HB67:HG67)</f>
        <v>0</v>
      </c>
      <c r="FT67" s="227"/>
      <c r="FU67" s="227"/>
      <c r="FV67" s="227"/>
      <c r="FW67" s="227"/>
      <c r="FX67" s="227"/>
      <c r="FY67" s="227"/>
      <c r="FZ67" s="227"/>
      <c r="GA67" s="227"/>
      <c r="GB67" s="227"/>
      <c r="GC67" s="227"/>
      <c r="GD67" s="227"/>
      <c r="GE67" s="227"/>
      <c r="GF67" s="227"/>
      <c r="GG67" s="227"/>
      <c r="GH67" s="227"/>
      <c r="GI67" s="227"/>
      <c r="GJ67" s="227"/>
      <c r="GK67" s="227"/>
      <c r="GL67" s="227"/>
      <c r="GM67" s="227"/>
      <c r="GN67" s="227"/>
      <c r="GO67" s="227"/>
      <c r="GP67" s="227"/>
      <c r="GQ67" s="227"/>
      <c r="GR67" s="227"/>
      <c r="GS67" s="227"/>
      <c r="GT67" s="227"/>
      <c r="GU67" s="227"/>
      <c r="GV67" s="227"/>
      <c r="GW67" s="227"/>
      <c r="GX67" s="227"/>
      <c r="GY67" s="227"/>
      <c r="GZ67" s="227"/>
      <c r="HA67" s="227"/>
      <c r="HB67" s="227"/>
      <c r="HC67" s="227"/>
      <c r="HD67" s="227"/>
      <c r="HE67" s="227"/>
      <c r="HF67" s="227"/>
      <c r="HG67" s="227"/>
      <c r="HH67" s="227">
        <f>SUM(HI67:HJ67)</f>
        <v>0</v>
      </c>
      <c r="HI67" s="227">
        <f>SUM(HK67:HK67)</f>
        <v>0</v>
      </c>
      <c r="HJ67" s="227">
        <f>SUM(HL67:HM67)</f>
        <v>0</v>
      </c>
      <c r="HK67" s="227"/>
      <c r="HL67" s="227"/>
      <c r="HM67" s="227"/>
      <c r="HN67" s="227"/>
      <c r="HO67" s="156">
        <f t="shared" si="5"/>
        <v>0.50594023685837974</v>
      </c>
      <c r="HP67" s="156">
        <f t="shared" si="6"/>
        <v>0</v>
      </c>
      <c r="HQ67" s="156">
        <f t="shared" si="7"/>
        <v>0.50594023685837974</v>
      </c>
      <c r="HR67" s="156">
        <f t="shared" si="8"/>
        <v>0</v>
      </c>
      <c r="HS67" s="156">
        <f t="shared" si="9"/>
        <v>0</v>
      </c>
    </row>
    <row r="68" spans="1:227" s="228" customFormat="1" ht="24" customHeight="1">
      <c r="A68" s="225">
        <v>19</v>
      </c>
      <c r="B68" s="226" t="s">
        <v>362</v>
      </c>
      <c r="C68" s="227">
        <f t="shared" ref="C68:AW68" si="141">C69+C70</f>
        <v>945000000</v>
      </c>
      <c r="D68" s="227">
        <f t="shared" si="141"/>
        <v>945000000</v>
      </c>
      <c r="E68" s="227">
        <f t="shared" si="141"/>
        <v>0</v>
      </c>
      <c r="F68" s="227">
        <f t="shared" si="141"/>
        <v>0</v>
      </c>
      <c r="G68" s="227">
        <f t="shared" si="141"/>
        <v>0</v>
      </c>
      <c r="H68" s="227">
        <f t="shared" si="141"/>
        <v>0</v>
      </c>
      <c r="I68" s="227">
        <f t="shared" si="141"/>
        <v>0</v>
      </c>
      <c r="J68" s="227">
        <f t="shared" si="141"/>
        <v>945000000</v>
      </c>
      <c r="K68" s="227">
        <f t="shared" si="141"/>
        <v>0</v>
      </c>
      <c r="L68" s="227">
        <f t="shared" si="141"/>
        <v>0</v>
      </c>
      <c r="M68" s="227">
        <f t="shared" si="141"/>
        <v>0</v>
      </c>
      <c r="N68" s="227">
        <f t="shared" si="141"/>
        <v>0</v>
      </c>
      <c r="O68" s="227">
        <f t="shared" si="141"/>
        <v>0</v>
      </c>
      <c r="P68" s="227">
        <f t="shared" si="141"/>
        <v>0</v>
      </c>
      <c r="Q68" s="227">
        <f t="shared" si="141"/>
        <v>0</v>
      </c>
      <c r="R68" s="227">
        <f t="shared" si="141"/>
        <v>0</v>
      </c>
      <c r="S68" s="227">
        <f t="shared" si="141"/>
        <v>0</v>
      </c>
      <c r="T68" s="227">
        <f t="shared" si="141"/>
        <v>0</v>
      </c>
      <c r="U68" s="227">
        <f t="shared" si="141"/>
        <v>0</v>
      </c>
      <c r="V68" s="227">
        <f t="shared" si="141"/>
        <v>0</v>
      </c>
      <c r="W68" s="227">
        <f t="shared" si="141"/>
        <v>0</v>
      </c>
      <c r="X68" s="227">
        <f t="shared" si="141"/>
        <v>0</v>
      </c>
      <c r="Y68" s="227">
        <f t="shared" si="141"/>
        <v>0</v>
      </c>
      <c r="Z68" s="227">
        <f t="shared" si="141"/>
        <v>0</v>
      </c>
      <c r="AA68" s="227">
        <f t="shared" si="141"/>
        <v>0</v>
      </c>
      <c r="AB68" s="227">
        <f t="shared" si="141"/>
        <v>0</v>
      </c>
      <c r="AC68" s="227">
        <f t="shared" si="141"/>
        <v>0</v>
      </c>
      <c r="AD68" s="227">
        <f t="shared" si="141"/>
        <v>0</v>
      </c>
      <c r="AE68" s="227">
        <f t="shared" si="141"/>
        <v>0</v>
      </c>
      <c r="AF68" s="227">
        <f t="shared" si="141"/>
        <v>0</v>
      </c>
      <c r="AG68" s="227">
        <f t="shared" si="141"/>
        <v>0</v>
      </c>
      <c r="AH68" s="227">
        <f t="shared" si="141"/>
        <v>0</v>
      </c>
      <c r="AI68" s="227">
        <f t="shared" si="141"/>
        <v>0</v>
      </c>
      <c r="AJ68" s="227">
        <f t="shared" si="141"/>
        <v>0</v>
      </c>
      <c r="AK68" s="227">
        <f t="shared" si="141"/>
        <v>0</v>
      </c>
      <c r="AL68" s="227">
        <f t="shared" si="141"/>
        <v>0</v>
      </c>
      <c r="AM68" s="227">
        <f t="shared" si="141"/>
        <v>0</v>
      </c>
      <c r="AN68" s="227">
        <f t="shared" si="141"/>
        <v>0</v>
      </c>
      <c r="AO68" s="227">
        <f t="shared" si="141"/>
        <v>0</v>
      </c>
      <c r="AP68" s="227">
        <f t="shared" si="141"/>
        <v>0</v>
      </c>
      <c r="AQ68" s="227">
        <f t="shared" si="141"/>
        <v>0</v>
      </c>
      <c r="AR68" s="227">
        <f t="shared" si="141"/>
        <v>0</v>
      </c>
      <c r="AS68" s="227">
        <f t="shared" si="141"/>
        <v>0</v>
      </c>
      <c r="AT68" s="227">
        <f t="shared" si="141"/>
        <v>0</v>
      </c>
      <c r="AU68" s="227">
        <f t="shared" si="141"/>
        <v>0</v>
      </c>
      <c r="AV68" s="227">
        <f t="shared" si="141"/>
        <v>0</v>
      </c>
      <c r="AW68" s="227">
        <f t="shared" si="141"/>
        <v>0</v>
      </c>
      <c r="AX68" s="227">
        <f>AX69+AX70</f>
        <v>0</v>
      </c>
      <c r="AY68" s="227">
        <f t="shared" ref="AY68" si="142">AY69+AY70</f>
        <v>0</v>
      </c>
      <c r="AZ68" s="227">
        <f>AZ69+AZ70</f>
        <v>0</v>
      </c>
      <c r="BA68" s="227">
        <f>BA69+BA70</f>
        <v>0</v>
      </c>
      <c r="BB68" s="227">
        <f t="shared" ref="BB68:BQ68" si="143">BB69+BB70</f>
        <v>0</v>
      </c>
      <c r="BC68" s="227">
        <f t="shared" si="143"/>
        <v>0</v>
      </c>
      <c r="BD68" s="227">
        <f t="shared" si="143"/>
        <v>0</v>
      </c>
      <c r="BE68" s="227">
        <f t="shared" si="143"/>
        <v>0</v>
      </c>
      <c r="BF68" s="227">
        <f t="shared" si="143"/>
        <v>0</v>
      </c>
      <c r="BG68" s="227">
        <f t="shared" si="143"/>
        <v>0</v>
      </c>
      <c r="BH68" s="227">
        <f t="shared" si="143"/>
        <v>0</v>
      </c>
      <c r="BI68" s="227">
        <f t="shared" si="143"/>
        <v>0</v>
      </c>
      <c r="BJ68" s="227">
        <f t="shared" si="143"/>
        <v>0</v>
      </c>
      <c r="BK68" s="227">
        <f t="shared" si="143"/>
        <v>0</v>
      </c>
      <c r="BL68" s="227">
        <f t="shared" si="143"/>
        <v>0</v>
      </c>
      <c r="BM68" s="227">
        <f t="shared" si="143"/>
        <v>0</v>
      </c>
      <c r="BN68" s="227">
        <f t="shared" si="143"/>
        <v>0</v>
      </c>
      <c r="BO68" s="227">
        <f t="shared" si="143"/>
        <v>0</v>
      </c>
      <c r="BP68" s="227">
        <f t="shared" si="143"/>
        <v>0</v>
      </c>
      <c r="BQ68" s="227">
        <f t="shared" si="143"/>
        <v>0</v>
      </c>
      <c r="BR68" s="227">
        <f>BR69+BR70</f>
        <v>0</v>
      </c>
      <c r="BS68" s="227">
        <f>BS69+BS70</f>
        <v>0</v>
      </c>
      <c r="BT68" s="227">
        <f t="shared" ref="BT68:DG68" si="144">BT69+BT70</f>
        <v>0</v>
      </c>
      <c r="BU68" s="227">
        <f t="shared" si="144"/>
        <v>0</v>
      </c>
      <c r="BV68" s="227">
        <f t="shared" si="144"/>
        <v>0</v>
      </c>
      <c r="BW68" s="227">
        <f t="shared" si="144"/>
        <v>0</v>
      </c>
      <c r="BX68" s="227">
        <f t="shared" si="144"/>
        <v>0</v>
      </c>
      <c r="BY68" s="227">
        <f t="shared" si="144"/>
        <v>0</v>
      </c>
      <c r="BZ68" s="227">
        <f t="shared" si="144"/>
        <v>0</v>
      </c>
      <c r="CA68" s="227">
        <f t="shared" si="144"/>
        <v>0</v>
      </c>
      <c r="CB68" s="227">
        <f t="shared" si="144"/>
        <v>0</v>
      </c>
      <c r="CC68" s="227">
        <f t="shared" si="144"/>
        <v>0</v>
      </c>
      <c r="CD68" s="227">
        <f t="shared" si="144"/>
        <v>0</v>
      </c>
      <c r="CE68" s="227">
        <f t="shared" si="144"/>
        <v>0</v>
      </c>
      <c r="CF68" s="227">
        <f t="shared" si="144"/>
        <v>0</v>
      </c>
      <c r="CG68" s="227">
        <f t="shared" si="144"/>
        <v>0</v>
      </c>
      <c r="CH68" s="227">
        <f t="shared" si="144"/>
        <v>0</v>
      </c>
      <c r="CI68" s="227">
        <f t="shared" si="144"/>
        <v>0</v>
      </c>
      <c r="CJ68" s="227">
        <f t="shared" si="144"/>
        <v>0</v>
      </c>
      <c r="CK68" s="227">
        <f t="shared" si="144"/>
        <v>0</v>
      </c>
      <c r="CL68" s="227">
        <f t="shared" si="144"/>
        <v>0</v>
      </c>
      <c r="CM68" s="227">
        <f t="shared" si="144"/>
        <v>0</v>
      </c>
      <c r="CN68" s="227">
        <f t="shared" si="144"/>
        <v>0</v>
      </c>
      <c r="CO68" s="227">
        <f t="shared" si="144"/>
        <v>0</v>
      </c>
      <c r="CP68" s="227">
        <f t="shared" si="144"/>
        <v>0</v>
      </c>
      <c r="CQ68" s="227">
        <f t="shared" si="144"/>
        <v>0</v>
      </c>
      <c r="CR68" s="227">
        <f t="shared" si="144"/>
        <v>0</v>
      </c>
      <c r="CS68" s="227">
        <f t="shared" si="144"/>
        <v>0</v>
      </c>
      <c r="CT68" s="227">
        <f t="shared" si="144"/>
        <v>0</v>
      </c>
      <c r="CU68" s="227">
        <f t="shared" si="144"/>
        <v>0</v>
      </c>
      <c r="CV68" s="227">
        <f t="shared" si="144"/>
        <v>0</v>
      </c>
      <c r="CW68" s="227">
        <f t="shared" si="144"/>
        <v>0</v>
      </c>
      <c r="CX68" s="227">
        <f t="shared" si="144"/>
        <v>0</v>
      </c>
      <c r="CY68" s="227">
        <f t="shared" si="144"/>
        <v>0</v>
      </c>
      <c r="CZ68" s="227">
        <f t="shared" si="144"/>
        <v>0</v>
      </c>
      <c r="DA68" s="227">
        <f t="shared" si="144"/>
        <v>0</v>
      </c>
      <c r="DB68" s="227">
        <f t="shared" si="144"/>
        <v>0</v>
      </c>
      <c r="DC68" s="227">
        <f t="shared" si="144"/>
        <v>0</v>
      </c>
      <c r="DD68" s="227">
        <f t="shared" si="144"/>
        <v>0</v>
      </c>
      <c r="DE68" s="227">
        <f t="shared" si="144"/>
        <v>0</v>
      </c>
      <c r="DF68" s="227">
        <f t="shared" si="144"/>
        <v>0</v>
      </c>
      <c r="DG68" s="227">
        <f t="shared" si="144"/>
        <v>0</v>
      </c>
      <c r="DH68" s="226" t="s">
        <v>362</v>
      </c>
      <c r="DI68" s="227">
        <f t="shared" ref="DI68:EF68" si="145">DI69+DI70</f>
        <v>798760905</v>
      </c>
      <c r="DJ68" s="227">
        <f t="shared" si="145"/>
        <v>798760905</v>
      </c>
      <c r="DK68" s="227">
        <f t="shared" si="145"/>
        <v>0</v>
      </c>
      <c r="DL68" s="227">
        <f t="shared" si="145"/>
        <v>0</v>
      </c>
      <c r="DM68" s="227">
        <f t="shared" si="145"/>
        <v>0</v>
      </c>
      <c r="DN68" s="227">
        <f t="shared" si="145"/>
        <v>0</v>
      </c>
      <c r="DO68" s="227">
        <f t="shared" si="145"/>
        <v>0</v>
      </c>
      <c r="DP68" s="227">
        <f t="shared" si="145"/>
        <v>798760905</v>
      </c>
      <c r="DQ68" s="227">
        <f t="shared" si="145"/>
        <v>0</v>
      </c>
      <c r="DR68" s="227">
        <f t="shared" si="145"/>
        <v>0</v>
      </c>
      <c r="DS68" s="227">
        <f t="shared" si="145"/>
        <v>0</v>
      </c>
      <c r="DT68" s="227">
        <f t="shared" si="145"/>
        <v>0</v>
      </c>
      <c r="DU68" s="227">
        <f t="shared" si="145"/>
        <v>0</v>
      </c>
      <c r="DV68" s="227">
        <f t="shared" si="145"/>
        <v>0</v>
      </c>
      <c r="DW68" s="227">
        <f t="shared" si="145"/>
        <v>0</v>
      </c>
      <c r="DX68" s="227">
        <f t="shared" si="145"/>
        <v>0</v>
      </c>
      <c r="DY68" s="227">
        <f t="shared" si="145"/>
        <v>0</v>
      </c>
      <c r="DZ68" s="227">
        <f t="shared" si="145"/>
        <v>0</v>
      </c>
      <c r="EA68" s="227">
        <f t="shared" si="145"/>
        <v>0</v>
      </c>
      <c r="EB68" s="227">
        <f t="shared" si="145"/>
        <v>0</v>
      </c>
      <c r="EC68" s="227">
        <f t="shared" si="145"/>
        <v>0</v>
      </c>
      <c r="ED68" s="227">
        <f t="shared" si="145"/>
        <v>0</v>
      </c>
      <c r="EE68" s="227">
        <f t="shared" si="145"/>
        <v>0</v>
      </c>
      <c r="EF68" s="227">
        <f t="shared" si="145"/>
        <v>0</v>
      </c>
      <c r="EG68" s="227">
        <f>EG69+EG70</f>
        <v>21800000</v>
      </c>
      <c r="EH68" s="227">
        <f t="shared" ref="EH68:FC68" si="146">EH69+EH70</f>
        <v>0</v>
      </c>
      <c r="EI68" s="227">
        <f t="shared" si="146"/>
        <v>0</v>
      </c>
      <c r="EJ68" s="227">
        <f t="shared" si="146"/>
        <v>0</v>
      </c>
      <c r="EK68" s="227">
        <f t="shared" si="146"/>
        <v>0</v>
      </c>
      <c r="EL68" s="227">
        <f t="shared" si="146"/>
        <v>0</v>
      </c>
      <c r="EM68" s="227">
        <f t="shared" si="146"/>
        <v>0</v>
      </c>
      <c r="EN68" s="227">
        <f t="shared" si="146"/>
        <v>0</v>
      </c>
      <c r="EO68" s="227">
        <f t="shared" si="146"/>
        <v>0</v>
      </c>
      <c r="EP68" s="227">
        <f t="shared" si="146"/>
        <v>0</v>
      </c>
      <c r="EQ68" s="227">
        <f t="shared" si="146"/>
        <v>0</v>
      </c>
      <c r="ER68" s="227">
        <f t="shared" si="146"/>
        <v>0</v>
      </c>
      <c r="ES68" s="227">
        <f t="shared" si="146"/>
        <v>0</v>
      </c>
      <c r="ET68" s="227">
        <f t="shared" si="146"/>
        <v>0</v>
      </c>
      <c r="EU68" s="227">
        <f t="shared" si="146"/>
        <v>0</v>
      </c>
      <c r="EV68" s="227">
        <f t="shared" si="146"/>
        <v>0</v>
      </c>
      <c r="EW68" s="227">
        <f t="shared" si="146"/>
        <v>0</v>
      </c>
      <c r="EX68" s="227">
        <f t="shared" si="146"/>
        <v>0</v>
      </c>
      <c r="EY68" s="227">
        <f t="shared" si="146"/>
        <v>0</v>
      </c>
      <c r="EZ68" s="227">
        <f t="shared" si="146"/>
        <v>0</v>
      </c>
      <c r="FA68" s="227">
        <f t="shared" si="146"/>
        <v>0</v>
      </c>
      <c r="FB68" s="227">
        <f t="shared" si="146"/>
        <v>0</v>
      </c>
      <c r="FC68" s="227">
        <f t="shared" si="146"/>
        <v>0</v>
      </c>
      <c r="FD68" s="227">
        <f>FD69+FD70</f>
        <v>0</v>
      </c>
      <c r="FE68" s="227">
        <f t="shared" ref="FE68" si="147">FE69+FE70</f>
        <v>0</v>
      </c>
      <c r="FF68" s="227">
        <f>FF69+FF70</f>
        <v>0</v>
      </c>
      <c r="FG68" s="227">
        <f>FG69+FG70</f>
        <v>0</v>
      </c>
      <c r="FH68" s="227">
        <f t="shared" ref="FH68:FW68" si="148">FH69+FH70</f>
        <v>0</v>
      </c>
      <c r="FI68" s="227">
        <f t="shared" si="148"/>
        <v>0</v>
      </c>
      <c r="FJ68" s="227">
        <f t="shared" si="148"/>
        <v>0</v>
      </c>
      <c r="FK68" s="227">
        <f t="shared" si="148"/>
        <v>0</v>
      </c>
      <c r="FL68" s="227">
        <f t="shared" si="148"/>
        <v>0</v>
      </c>
      <c r="FM68" s="227">
        <f t="shared" si="148"/>
        <v>666055326</v>
      </c>
      <c r="FN68" s="227">
        <f t="shared" si="148"/>
        <v>56516000</v>
      </c>
      <c r="FO68" s="227">
        <f t="shared" si="148"/>
        <v>0</v>
      </c>
      <c r="FP68" s="227">
        <f t="shared" si="148"/>
        <v>0</v>
      </c>
      <c r="FQ68" s="227">
        <f t="shared" si="148"/>
        <v>0</v>
      </c>
      <c r="FR68" s="227">
        <f t="shared" si="148"/>
        <v>0</v>
      </c>
      <c r="FS68" s="227">
        <f t="shared" si="148"/>
        <v>0</v>
      </c>
      <c r="FT68" s="227">
        <f t="shared" si="148"/>
        <v>0</v>
      </c>
      <c r="FU68" s="227">
        <f t="shared" si="148"/>
        <v>0</v>
      </c>
      <c r="FV68" s="227">
        <f t="shared" si="148"/>
        <v>0</v>
      </c>
      <c r="FW68" s="227">
        <f t="shared" si="148"/>
        <v>0</v>
      </c>
      <c r="FX68" s="227">
        <f>FX69+FX70</f>
        <v>0</v>
      </c>
      <c r="FY68" s="227">
        <f>FY69+FY70</f>
        <v>0</v>
      </c>
      <c r="FZ68" s="227">
        <f t="shared" ref="FZ68:HN68" si="149">FZ69+FZ70</f>
        <v>0</v>
      </c>
      <c r="GA68" s="227">
        <f t="shared" si="149"/>
        <v>0</v>
      </c>
      <c r="GB68" s="227">
        <f t="shared" si="149"/>
        <v>0</v>
      </c>
      <c r="GC68" s="227">
        <f t="shared" si="149"/>
        <v>0</v>
      </c>
      <c r="GD68" s="227">
        <f t="shared" si="149"/>
        <v>0</v>
      </c>
      <c r="GE68" s="227">
        <f t="shared" si="149"/>
        <v>0</v>
      </c>
      <c r="GF68" s="227">
        <f t="shared" si="149"/>
        <v>0</v>
      </c>
      <c r="GG68" s="227">
        <f t="shared" si="149"/>
        <v>0</v>
      </c>
      <c r="GH68" s="227">
        <f t="shared" si="149"/>
        <v>0</v>
      </c>
      <c r="GI68" s="227">
        <f t="shared" si="149"/>
        <v>0</v>
      </c>
      <c r="GJ68" s="227">
        <f t="shared" si="149"/>
        <v>0</v>
      </c>
      <c r="GK68" s="227">
        <f t="shared" si="149"/>
        <v>0</v>
      </c>
      <c r="GL68" s="227">
        <f t="shared" si="149"/>
        <v>0</v>
      </c>
      <c r="GM68" s="227">
        <f t="shared" si="149"/>
        <v>0</v>
      </c>
      <c r="GN68" s="227">
        <f t="shared" si="149"/>
        <v>0</v>
      </c>
      <c r="GO68" s="227">
        <f t="shared" si="149"/>
        <v>0</v>
      </c>
      <c r="GP68" s="227">
        <f t="shared" si="149"/>
        <v>0</v>
      </c>
      <c r="GQ68" s="227">
        <f t="shared" si="149"/>
        <v>0</v>
      </c>
      <c r="GR68" s="227">
        <f t="shared" si="149"/>
        <v>0</v>
      </c>
      <c r="GS68" s="227">
        <f t="shared" si="149"/>
        <v>0</v>
      </c>
      <c r="GT68" s="227">
        <f t="shared" si="149"/>
        <v>0</v>
      </c>
      <c r="GU68" s="227">
        <f t="shared" si="149"/>
        <v>0</v>
      </c>
      <c r="GV68" s="227">
        <f t="shared" si="149"/>
        <v>0</v>
      </c>
      <c r="GW68" s="227">
        <f t="shared" si="149"/>
        <v>0</v>
      </c>
      <c r="GX68" s="227">
        <f t="shared" si="149"/>
        <v>0</v>
      </c>
      <c r="GY68" s="227">
        <f t="shared" si="149"/>
        <v>0</v>
      </c>
      <c r="GZ68" s="227">
        <f t="shared" si="149"/>
        <v>0</v>
      </c>
      <c r="HA68" s="227">
        <f t="shared" si="149"/>
        <v>0</v>
      </c>
      <c r="HB68" s="227">
        <f t="shared" si="149"/>
        <v>0</v>
      </c>
      <c r="HC68" s="227">
        <f t="shared" si="149"/>
        <v>0</v>
      </c>
      <c r="HD68" s="227">
        <f t="shared" si="149"/>
        <v>0</v>
      </c>
      <c r="HE68" s="227">
        <f t="shared" si="149"/>
        <v>0</v>
      </c>
      <c r="HF68" s="227">
        <f t="shared" si="149"/>
        <v>0</v>
      </c>
      <c r="HG68" s="227">
        <f t="shared" si="149"/>
        <v>0</v>
      </c>
      <c r="HH68" s="227">
        <f t="shared" si="149"/>
        <v>0</v>
      </c>
      <c r="HI68" s="227">
        <f t="shared" si="149"/>
        <v>0</v>
      </c>
      <c r="HJ68" s="227">
        <f t="shared" si="149"/>
        <v>0</v>
      </c>
      <c r="HK68" s="227">
        <f t="shared" si="149"/>
        <v>0</v>
      </c>
      <c r="HL68" s="227">
        <f t="shared" si="149"/>
        <v>0</v>
      </c>
      <c r="HM68" s="227">
        <f t="shared" si="149"/>
        <v>0</v>
      </c>
      <c r="HN68" s="227">
        <f t="shared" si="149"/>
        <v>0</v>
      </c>
      <c r="HO68" s="156">
        <f t="shared" si="5"/>
        <v>0.84524963492063487</v>
      </c>
      <c r="HP68" s="156">
        <f t="shared" si="6"/>
        <v>0</v>
      </c>
      <c r="HQ68" s="156">
        <f t="shared" si="7"/>
        <v>0.84524963492063487</v>
      </c>
      <c r="HR68" s="156">
        <f t="shared" si="8"/>
        <v>0</v>
      </c>
      <c r="HS68" s="156">
        <f t="shared" si="9"/>
        <v>0</v>
      </c>
    </row>
    <row r="69" spans="1:227" s="228" customFormat="1" ht="24" customHeight="1">
      <c r="A69" s="225"/>
      <c r="B69" s="226" t="s">
        <v>99</v>
      </c>
      <c r="C69" s="227">
        <f>D69+BK69+DB69</f>
        <v>0</v>
      </c>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c r="BC69" s="227"/>
      <c r="BD69" s="227"/>
      <c r="BE69" s="227"/>
      <c r="BF69" s="227"/>
      <c r="BG69" s="227"/>
      <c r="BH69" s="227"/>
      <c r="BI69" s="227"/>
      <c r="BJ69" s="227"/>
      <c r="BK69" s="227"/>
      <c r="BL69" s="227"/>
      <c r="BM69" s="227"/>
      <c r="BN69" s="227"/>
      <c r="BO69" s="227"/>
      <c r="BP69" s="227"/>
      <c r="BQ69" s="227"/>
      <c r="BR69" s="227"/>
      <c r="BS69" s="227"/>
      <c r="BT69" s="227"/>
      <c r="BU69" s="227"/>
      <c r="BV69" s="227"/>
      <c r="BW69" s="227"/>
      <c r="BX69" s="227"/>
      <c r="BY69" s="227"/>
      <c r="BZ69" s="227"/>
      <c r="CA69" s="227"/>
      <c r="CB69" s="227"/>
      <c r="CC69" s="227"/>
      <c r="CD69" s="227"/>
      <c r="CE69" s="227"/>
      <c r="CF69" s="227"/>
      <c r="CG69" s="227"/>
      <c r="CH69" s="227"/>
      <c r="CI69" s="227"/>
      <c r="CJ69" s="227"/>
      <c r="CK69" s="227"/>
      <c r="CL69" s="227"/>
      <c r="CM69" s="227"/>
      <c r="CN69" s="227"/>
      <c r="CO69" s="227"/>
      <c r="CP69" s="227"/>
      <c r="CQ69" s="227"/>
      <c r="CR69" s="227"/>
      <c r="CS69" s="227"/>
      <c r="CT69" s="227"/>
      <c r="CU69" s="227"/>
      <c r="CV69" s="227"/>
      <c r="CW69" s="227"/>
      <c r="CX69" s="227"/>
      <c r="CY69" s="227"/>
      <c r="CZ69" s="227"/>
      <c r="DA69" s="227"/>
      <c r="DB69" s="227"/>
      <c r="DC69" s="227"/>
      <c r="DD69" s="227"/>
      <c r="DE69" s="227"/>
      <c r="DF69" s="227"/>
      <c r="DG69" s="227"/>
      <c r="DH69" s="226" t="s">
        <v>99</v>
      </c>
      <c r="DI69" s="227">
        <f>DJ69+FQ69+HH69+HN69</f>
        <v>0</v>
      </c>
      <c r="DJ69" s="227"/>
      <c r="DK69" s="227"/>
      <c r="DL69" s="227"/>
      <c r="DM69" s="227"/>
      <c r="DN69" s="227"/>
      <c r="DO69" s="227"/>
      <c r="DP69" s="227"/>
      <c r="DQ69" s="227"/>
      <c r="DR69" s="227"/>
      <c r="DS69" s="227"/>
      <c r="DT69" s="227"/>
      <c r="DU69" s="227"/>
      <c r="DV69" s="227"/>
      <c r="DW69" s="227"/>
      <c r="DX69" s="227"/>
      <c r="DY69" s="227"/>
      <c r="DZ69" s="227"/>
      <c r="EA69" s="227"/>
      <c r="EB69" s="227"/>
      <c r="EC69" s="227"/>
      <c r="ED69" s="227"/>
      <c r="EE69" s="227"/>
      <c r="EF69" s="227"/>
      <c r="EG69" s="227"/>
      <c r="EH69" s="227"/>
      <c r="EI69" s="227"/>
      <c r="EJ69" s="227"/>
      <c r="EK69" s="227"/>
      <c r="EL69" s="227"/>
      <c r="EM69" s="227"/>
      <c r="EN69" s="227"/>
      <c r="EO69" s="227"/>
      <c r="EP69" s="227"/>
      <c r="EQ69" s="227"/>
      <c r="ER69" s="227"/>
      <c r="ES69" s="227"/>
      <c r="ET69" s="227"/>
      <c r="EU69" s="227"/>
      <c r="EV69" s="227"/>
      <c r="EW69" s="227"/>
      <c r="EX69" s="227"/>
      <c r="EY69" s="227"/>
      <c r="EZ69" s="227"/>
      <c r="FA69" s="227"/>
      <c r="FB69" s="227"/>
      <c r="FC69" s="227"/>
      <c r="FD69" s="227"/>
      <c r="FE69" s="227"/>
      <c r="FF69" s="227"/>
      <c r="FG69" s="227"/>
      <c r="FH69" s="227"/>
      <c r="FI69" s="227"/>
      <c r="FJ69" s="227"/>
      <c r="FK69" s="227"/>
      <c r="FL69" s="227"/>
      <c r="FM69" s="227"/>
      <c r="FN69" s="227"/>
      <c r="FO69" s="227"/>
      <c r="FP69" s="227"/>
      <c r="FQ69" s="227"/>
      <c r="FR69" s="227"/>
      <c r="FS69" s="227"/>
      <c r="FT69" s="227"/>
      <c r="FU69" s="227"/>
      <c r="FV69" s="227"/>
      <c r="FW69" s="227"/>
      <c r="FX69" s="227"/>
      <c r="FY69" s="227"/>
      <c r="FZ69" s="227"/>
      <c r="GA69" s="227"/>
      <c r="GB69" s="227"/>
      <c r="GC69" s="227"/>
      <c r="GD69" s="227"/>
      <c r="GE69" s="227"/>
      <c r="GF69" s="227"/>
      <c r="GG69" s="227"/>
      <c r="GH69" s="227"/>
      <c r="GI69" s="227"/>
      <c r="GJ69" s="227"/>
      <c r="GK69" s="227"/>
      <c r="GL69" s="227"/>
      <c r="GM69" s="227"/>
      <c r="GN69" s="227"/>
      <c r="GO69" s="227"/>
      <c r="GP69" s="227"/>
      <c r="GQ69" s="227"/>
      <c r="GR69" s="227"/>
      <c r="GS69" s="227"/>
      <c r="GT69" s="227"/>
      <c r="GU69" s="227"/>
      <c r="GV69" s="227"/>
      <c r="GW69" s="227"/>
      <c r="GX69" s="227"/>
      <c r="GY69" s="227"/>
      <c r="GZ69" s="227"/>
      <c r="HA69" s="227"/>
      <c r="HB69" s="227"/>
      <c r="HC69" s="227"/>
      <c r="HD69" s="227"/>
      <c r="HE69" s="227"/>
      <c r="HF69" s="227"/>
      <c r="HG69" s="227"/>
      <c r="HH69" s="227"/>
      <c r="HI69" s="227"/>
      <c r="HJ69" s="227"/>
      <c r="HK69" s="227"/>
      <c r="HL69" s="227"/>
      <c r="HM69" s="227"/>
      <c r="HN69" s="227"/>
      <c r="HO69" s="156">
        <f t="shared" si="5"/>
        <v>0</v>
      </c>
      <c r="HP69" s="156">
        <f t="shared" si="6"/>
        <v>0</v>
      </c>
      <c r="HQ69" s="156">
        <f t="shared" si="7"/>
        <v>0</v>
      </c>
      <c r="HR69" s="156">
        <f t="shared" si="8"/>
        <v>0</v>
      </c>
      <c r="HS69" s="156">
        <f t="shared" si="9"/>
        <v>0</v>
      </c>
    </row>
    <row r="70" spans="1:227" s="228" customFormat="1" ht="24" customHeight="1">
      <c r="A70" s="225"/>
      <c r="B70" s="226" t="s">
        <v>100</v>
      </c>
      <c r="C70" s="227">
        <f>D70+BK70+DB70</f>
        <v>945000000</v>
      </c>
      <c r="D70" s="227">
        <f>E70+J70</f>
        <v>945000000</v>
      </c>
      <c r="E70" s="227"/>
      <c r="F70" s="227"/>
      <c r="G70" s="227"/>
      <c r="H70" s="227"/>
      <c r="I70" s="227"/>
      <c r="J70" s="227">
        <f>849000000+96000000</f>
        <v>945000000</v>
      </c>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c r="BE70" s="227"/>
      <c r="BF70" s="227"/>
      <c r="BG70" s="227"/>
      <c r="BH70" s="227"/>
      <c r="BI70" s="227"/>
      <c r="BJ70" s="227"/>
      <c r="BK70" s="227"/>
      <c r="BL70" s="227"/>
      <c r="BM70" s="227"/>
      <c r="BN70" s="227"/>
      <c r="BO70" s="227"/>
      <c r="BP70" s="227"/>
      <c r="BQ70" s="227"/>
      <c r="BR70" s="227"/>
      <c r="BS70" s="227"/>
      <c r="BT70" s="227"/>
      <c r="BU70" s="227"/>
      <c r="BV70" s="227"/>
      <c r="BW70" s="227"/>
      <c r="BX70" s="227"/>
      <c r="BY70" s="227"/>
      <c r="BZ70" s="227"/>
      <c r="CA70" s="227"/>
      <c r="CB70" s="227"/>
      <c r="CC70" s="227"/>
      <c r="CD70" s="227"/>
      <c r="CE70" s="227"/>
      <c r="CF70" s="227"/>
      <c r="CG70" s="227"/>
      <c r="CH70" s="227"/>
      <c r="CI70" s="227"/>
      <c r="CJ70" s="227"/>
      <c r="CK70" s="227"/>
      <c r="CL70" s="227"/>
      <c r="CM70" s="227"/>
      <c r="CN70" s="227"/>
      <c r="CO70" s="227"/>
      <c r="CP70" s="227"/>
      <c r="CQ70" s="227"/>
      <c r="CR70" s="227"/>
      <c r="CS70" s="227"/>
      <c r="CT70" s="227"/>
      <c r="CU70" s="227"/>
      <c r="CV70" s="227"/>
      <c r="CW70" s="227"/>
      <c r="CX70" s="227"/>
      <c r="CY70" s="227"/>
      <c r="CZ70" s="227"/>
      <c r="DA70" s="227"/>
      <c r="DB70" s="227"/>
      <c r="DC70" s="227"/>
      <c r="DD70" s="227"/>
      <c r="DE70" s="227"/>
      <c r="DF70" s="227"/>
      <c r="DG70" s="227"/>
      <c r="DH70" s="226" t="s">
        <v>100</v>
      </c>
      <c r="DI70" s="227">
        <f>DJ70+FQ70+HH70+HN70</f>
        <v>798760905</v>
      </c>
      <c r="DJ70" s="227">
        <f>DK70+DP70</f>
        <v>798760905</v>
      </c>
      <c r="DK70" s="227"/>
      <c r="DL70" s="227"/>
      <c r="DM70" s="227"/>
      <c r="DN70" s="227"/>
      <c r="DO70" s="227"/>
      <c r="DP70" s="227">
        <f>797960905+800000</f>
        <v>798760905</v>
      </c>
      <c r="DQ70" s="227"/>
      <c r="DR70" s="227"/>
      <c r="DS70" s="227"/>
      <c r="DT70" s="227"/>
      <c r="DU70" s="227"/>
      <c r="DV70" s="227"/>
      <c r="DW70" s="227"/>
      <c r="DX70" s="227"/>
      <c r="DY70" s="227"/>
      <c r="DZ70" s="227"/>
      <c r="EA70" s="227"/>
      <c r="EB70" s="227"/>
      <c r="EC70" s="227"/>
      <c r="ED70" s="227"/>
      <c r="EE70" s="227"/>
      <c r="EF70" s="227"/>
      <c r="EG70" s="227">
        <v>21800000</v>
      </c>
      <c r="EH70" s="227"/>
      <c r="EI70" s="227"/>
      <c r="EJ70" s="227"/>
      <c r="EK70" s="227"/>
      <c r="EL70" s="227"/>
      <c r="EM70" s="227"/>
      <c r="EN70" s="227"/>
      <c r="EO70" s="227"/>
      <c r="EP70" s="227"/>
      <c r="EQ70" s="227"/>
      <c r="ER70" s="227"/>
      <c r="ES70" s="227"/>
      <c r="ET70" s="227"/>
      <c r="EU70" s="227"/>
      <c r="EV70" s="227"/>
      <c r="EW70" s="227"/>
      <c r="EX70" s="227"/>
      <c r="EY70" s="227"/>
      <c r="EZ70" s="227"/>
      <c r="FA70" s="227"/>
      <c r="FB70" s="227"/>
      <c r="FC70" s="227"/>
      <c r="FD70" s="227"/>
      <c r="FE70" s="227"/>
      <c r="FF70" s="227"/>
      <c r="FG70" s="227"/>
      <c r="FH70" s="227"/>
      <c r="FI70" s="227"/>
      <c r="FJ70" s="227"/>
      <c r="FK70" s="227"/>
      <c r="FL70" s="227"/>
      <c r="FM70" s="227">
        <f>687855326-21800000</f>
        <v>666055326</v>
      </c>
      <c r="FN70" s="227">
        <f>55716000+800000</f>
        <v>56516000</v>
      </c>
      <c r="FO70" s="227"/>
      <c r="FP70" s="227"/>
      <c r="FQ70" s="227"/>
      <c r="FR70" s="227"/>
      <c r="FS70" s="227"/>
      <c r="FT70" s="227"/>
      <c r="FU70" s="227"/>
      <c r="FV70" s="227"/>
      <c r="FW70" s="227"/>
      <c r="FX70" s="227"/>
      <c r="FY70" s="227"/>
      <c r="FZ70" s="227"/>
      <c r="GA70" s="227"/>
      <c r="GB70" s="227"/>
      <c r="GC70" s="227"/>
      <c r="GD70" s="227"/>
      <c r="GE70" s="227"/>
      <c r="GF70" s="227"/>
      <c r="GG70" s="227"/>
      <c r="GH70" s="227"/>
      <c r="GI70" s="227"/>
      <c r="GJ70" s="227"/>
      <c r="GK70" s="227"/>
      <c r="GL70" s="227"/>
      <c r="GM70" s="227"/>
      <c r="GN70" s="227"/>
      <c r="GO70" s="227"/>
      <c r="GP70" s="227"/>
      <c r="GQ70" s="227"/>
      <c r="GR70" s="227"/>
      <c r="GS70" s="227"/>
      <c r="GT70" s="227"/>
      <c r="GU70" s="227"/>
      <c r="GV70" s="227"/>
      <c r="GW70" s="227"/>
      <c r="GX70" s="227"/>
      <c r="GY70" s="227"/>
      <c r="GZ70" s="227"/>
      <c r="HA70" s="227"/>
      <c r="HB70" s="227"/>
      <c r="HC70" s="227"/>
      <c r="HD70" s="227"/>
      <c r="HE70" s="227"/>
      <c r="HF70" s="227"/>
      <c r="HG70" s="227"/>
      <c r="HH70" s="227"/>
      <c r="HI70" s="227"/>
      <c r="HJ70" s="227"/>
      <c r="HK70" s="227"/>
      <c r="HL70" s="227"/>
      <c r="HM70" s="227"/>
      <c r="HN70" s="227"/>
      <c r="HO70" s="156">
        <f t="shared" si="5"/>
        <v>0.84524963492063487</v>
      </c>
      <c r="HP70" s="156">
        <f t="shared" si="6"/>
        <v>0</v>
      </c>
      <c r="HQ70" s="156">
        <f t="shared" si="7"/>
        <v>0.84524963492063487</v>
      </c>
      <c r="HR70" s="156">
        <f t="shared" si="8"/>
        <v>0</v>
      </c>
      <c r="HS70" s="156">
        <f t="shared" si="9"/>
        <v>0</v>
      </c>
    </row>
    <row r="71" spans="1:227" s="228" customFormat="1" ht="24" customHeight="1">
      <c r="A71" s="225">
        <v>20</v>
      </c>
      <c r="B71" s="226" t="s">
        <v>364</v>
      </c>
      <c r="C71" s="227">
        <f t="shared" ref="C71:AW71" si="150">C72+C73</f>
        <v>1047000000</v>
      </c>
      <c r="D71" s="227">
        <f t="shared" si="150"/>
        <v>1047000000</v>
      </c>
      <c r="E71" s="227">
        <f t="shared" si="150"/>
        <v>0</v>
      </c>
      <c r="F71" s="227">
        <f t="shared" si="150"/>
        <v>0</v>
      </c>
      <c r="G71" s="227">
        <f t="shared" si="150"/>
        <v>0</v>
      </c>
      <c r="H71" s="227">
        <f t="shared" si="150"/>
        <v>0</v>
      </c>
      <c r="I71" s="227">
        <f t="shared" si="150"/>
        <v>0</v>
      </c>
      <c r="J71" s="227">
        <f t="shared" si="150"/>
        <v>1047000000</v>
      </c>
      <c r="K71" s="227">
        <f t="shared" si="150"/>
        <v>0</v>
      </c>
      <c r="L71" s="227">
        <f t="shared" si="150"/>
        <v>0</v>
      </c>
      <c r="M71" s="227">
        <f t="shared" si="150"/>
        <v>0</v>
      </c>
      <c r="N71" s="227">
        <f t="shared" si="150"/>
        <v>0</v>
      </c>
      <c r="O71" s="227">
        <f t="shared" si="150"/>
        <v>0</v>
      </c>
      <c r="P71" s="227">
        <f t="shared" si="150"/>
        <v>0</v>
      </c>
      <c r="Q71" s="227">
        <f t="shared" si="150"/>
        <v>0</v>
      </c>
      <c r="R71" s="227">
        <f t="shared" si="150"/>
        <v>0</v>
      </c>
      <c r="S71" s="227">
        <f t="shared" si="150"/>
        <v>0</v>
      </c>
      <c r="T71" s="227">
        <f t="shared" si="150"/>
        <v>0</v>
      </c>
      <c r="U71" s="227">
        <f t="shared" si="150"/>
        <v>0</v>
      </c>
      <c r="V71" s="227">
        <f t="shared" si="150"/>
        <v>0</v>
      </c>
      <c r="W71" s="227">
        <f t="shared" si="150"/>
        <v>0</v>
      </c>
      <c r="X71" s="227">
        <f t="shared" si="150"/>
        <v>0</v>
      </c>
      <c r="Y71" s="227">
        <f t="shared" si="150"/>
        <v>0</v>
      </c>
      <c r="Z71" s="227">
        <f t="shared" si="150"/>
        <v>0</v>
      </c>
      <c r="AA71" s="227">
        <f t="shared" si="150"/>
        <v>0</v>
      </c>
      <c r="AB71" s="227">
        <f t="shared" si="150"/>
        <v>0</v>
      </c>
      <c r="AC71" s="227">
        <f t="shared" si="150"/>
        <v>0</v>
      </c>
      <c r="AD71" s="227">
        <f t="shared" si="150"/>
        <v>0</v>
      </c>
      <c r="AE71" s="227">
        <f t="shared" si="150"/>
        <v>0</v>
      </c>
      <c r="AF71" s="227">
        <f t="shared" si="150"/>
        <v>0</v>
      </c>
      <c r="AG71" s="227">
        <f t="shared" si="150"/>
        <v>0</v>
      </c>
      <c r="AH71" s="227">
        <f t="shared" si="150"/>
        <v>0</v>
      </c>
      <c r="AI71" s="227">
        <f t="shared" si="150"/>
        <v>0</v>
      </c>
      <c r="AJ71" s="227">
        <f t="shared" si="150"/>
        <v>0</v>
      </c>
      <c r="AK71" s="227">
        <f t="shared" si="150"/>
        <v>0</v>
      </c>
      <c r="AL71" s="227">
        <f t="shared" si="150"/>
        <v>0</v>
      </c>
      <c r="AM71" s="227">
        <f t="shared" si="150"/>
        <v>0</v>
      </c>
      <c r="AN71" s="227">
        <f t="shared" si="150"/>
        <v>0</v>
      </c>
      <c r="AO71" s="227">
        <f t="shared" si="150"/>
        <v>0</v>
      </c>
      <c r="AP71" s="227">
        <f t="shared" si="150"/>
        <v>0</v>
      </c>
      <c r="AQ71" s="227">
        <f t="shared" si="150"/>
        <v>0</v>
      </c>
      <c r="AR71" s="227">
        <f t="shared" si="150"/>
        <v>0</v>
      </c>
      <c r="AS71" s="227">
        <f t="shared" si="150"/>
        <v>0</v>
      </c>
      <c r="AT71" s="227">
        <f t="shared" si="150"/>
        <v>0</v>
      </c>
      <c r="AU71" s="227">
        <f t="shared" si="150"/>
        <v>0</v>
      </c>
      <c r="AV71" s="227">
        <f t="shared" si="150"/>
        <v>0</v>
      </c>
      <c r="AW71" s="227">
        <f t="shared" si="150"/>
        <v>0</v>
      </c>
      <c r="AX71" s="227">
        <f>AX72+AX73</f>
        <v>0</v>
      </c>
      <c r="AY71" s="227">
        <f t="shared" ref="AY71" si="151">AY72+AY73</f>
        <v>0</v>
      </c>
      <c r="AZ71" s="227">
        <f>AZ72+AZ73</f>
        <v>0</v>
      </c>
      <c r="BA71" s="227">
        <f>BA72+BA73</f>
        <v>0</v>
      </c>
      <c r="BB71" s="227">
        <f t="shared" ref="BB71:BQ71" si="152">BB72+BB73</f>
        <v>0</v>
      </c>
      <c r="BC71" s="227">
        <f t="shared" si="152"/>
        <v>0</v>
      </c>
      <c r="BD71" s="227">
        <f t="shared" si="152"/>
        <v>0</v>
      </c>
      <c r="BE71" s="227">
        <f t="shared" si="152"/>
        <v>0</v>
      </c>
      <c r="BF71" s="227">
        <f t="shared" si="152"/>
        <v>0</v>
      </c>
      <c r="BG71" s="227">
        <f t="shared" si="152"/>
        <v>0</v>
      </c>
      <c r="BH71" s="227">
        <f t="shared" si="152"/>
        <v>0</v>
      </c>
      <c r="BI71" s="227">
        <f t="shared" si="152"/>
        <v>0</v>
      </c>
      <c r="BJ71" s="227">
        <f t="shared" si="152"/>
        <v>0</v>
      </c>
      <c r="BK71" s="227">
        <f t="shared" si="152"/>
        <v>0</v>
      </c>
      <c r="BL71" s="227">
        <f t="shared" si="152"/>
        <v>0</v>
      </c>
      <c r="BM71" s="227">
        <f t="shared" si="152"/>
        <v>0</v>
      </c>
      <c r="BN71" s="227">
        <f t="shared" si="152"/>
        <v>0</v>
      </c>
      <c r="BO71" s="227">
        <f t="shared" si="152"/>
        <v>0</v>
      </c>
      <c r="BP71" s="227">
        <f t="shared" si="152"/>
        <v>0</v>
      </c>
      <c r="BQ71" s="227">
        <f t="shared" si="152"/>
        <v>0</v>
      </c>
      <c r="BR71" s="227">
        <f>BR72+BR73</f>
        <v>0</v>
      </c>
      <c r="BS71" s="227">
        <f>BS72+BS73</f>
        <v>0</v>
      </c>
      <c r="BT71" s="227">
        <f t="shared" ref="BT71:DG71" si="153">BT72+BT73</f>
        <v>0</v>
      </c>
      <c r="BU71" s="227">
        <f t="shared" si="153"/>
        <v>0</v>
      </c>
      <c r="BV71" s="227">
        <f t="shared" si="153"/>
        <v>0</v>
      </c>
      <c r="BW71" s="227">
        <f t="shared" si="153"/>
        <v>0</v>
      </c>
      <c r="BX71" s="227">
        <f t="shared" si="153"/>
        <v>0</v>
      </c>
      <c r="BY71" s="227">
        <f t="shared" si="153"/>
        <v>0</v>
      </c>
      <c r="BZ71" s="227">
        <f t="shared" si="153"/>
        <v>0</v>
      </c>
      <c r="CA71" s="227">
        <f t="shared" si="153"/>
        <v>0</v>
      </c>
      <c r="CB71" s="227">
        <f t="shared" si="153"/>
        <v>0</v>
      </c>
      <c r="CC71" s="227">
        <f t="shared" si="153"/>
        <v>0</v>
      </c>
      <c r="CD71" s="227">
        <f t="shared" si="153"/>
        <v>0</v>
      </c>
      <c r="CE71" s="227">
        <f t="shared" si="153"/>
        <v>0</v>
      </c>
      <c r="CF71" s="227">
        <f t="shared" si="153"/>
        <v>0</v>
      </c>
      <c r="CG71" s="227">
        <f t="shared" si="153"/>
        <v>0</v>
      </c>
      <c r="CH71" s="227">
        <f t="shared" si="153"/>
        <v>0</v>
      </c>
      <c r="CI71" s="227">
        <f t="shared" si="153"/>
        <v>0</v>
      </c>
      <c r="CJ71" s="227">
        <f t="shared" si="153"/>
        <v>0</v>
      </c>
      <c r="CK71" s="227">
        <f t="shared" si="153"/>
        <v>0</v>
      </c>
      <c r="CL71" s="227">
        <f t="shared" si="153"/>
        <v>0</v>
      </c>
      <c r="CM71" s="227">
        <f t="shared" si="153"/>
        <v>0</v>
      </c>
      <c r="CN71" s="227">
        <f t="shared" si="153"/>
        <v>0</v>
      </c>
      <c r="CO71" s="227">
        <f t="shared" si="153"/>
        <v>0</v>
      </c>
      <c r="CP71" s="227">
        <f t="shared" si="153"/>
        <v>0</v>
      </c>
      <c r="CQ71" s="227">
        <f t="shared" si="153"/>
        <v>0</v>
      </c>
      <c r="CR71" s="227">
        <f t="shared" si="153"/>
        <v>0</v>
      </c>
      <c r="CS71" s="227">
        <f t="shared" si="153"/>
        <v>0</v>
      </c>
      <c r="CT71" s="227">
        <f t="shared" si="153"/>
        <v>0</v>
      </c>
      <c r="CU71" s="227">
        <f t="shared" si="153"/>
        <v>0</v>
      </c>
      <c r="CV71" s="227">
        <f t="shared" si="153"/>
        <v>0</v>
      </c>
      <c r="CW71" s="227">
        <f t="shared" si="153"/>
        <v>0</v>
      </c>
      <c r="CX71" s="227">
        <f t="shared" si="153"/>
        <v>0</v>
      </c>
      <c r="CY71" s="227">
        <f t="shared" si="153"/>
        <v>0</v>
      </c>
      <c r="CZ71" s="227">
        <f t="shared" si="153"/>
        <v>0</v>
      </c>
      <c r="DA71" s="227">
        <f t="shared" si="153"/>
        <v>0</v>
      </c>
      <c r="DB71" s="227">
        <f t="shared" si="153"/>
        <v>0</v>
      </c>
      <c r="DC71" s="227">
        <f t="shared" si="153"/>
        <v>0</v>
      </c>
      <c r="DD71" s="227">
        <f t="shared" si="153"/>
        <v>0</v>
      </c>
      <c r="DE71" s="227">
        <f t="shared" si="153"/>
        <v>0</v>
      </c>
      <c r="DF71" s="227">
        <f t="shared" si="153"/>
        <v>0</v>
      </c>
      <c r="DG71" s="227">
        <f t="shared" si="153"/>
        <v>0</v>
      </c>
      <c r="DH71" s="226" t="s">
        <v>364</v>
      </c>
      <c r="DI71" s="227">
        <f t="shared" ref="DI71:EF71" si="154">DI72+DI73</f>
        <v>588531786</v>
      </c>
      <c r="DJ71" s="227">
        <f t="shared" si="154"/>
        <v>588531786</v>
      </c>
      <c r="DK71" s="227">
        <f t="shared" si="154"/>
        <v>0</v>
      </c>
      <c r="DL71" s="227">
        <f t="shared" si="154"/>
        <v>0</v>
      </c>
      <c r="DM71" s="227">
        <f t="shared" si="154"/>
        <v>0</v>
      </c>
      <c r="DN71" s="227">
        <f t="shared" si="154"/>
        <v>0</v>
      </c>
      <c r="DO71" s="227">
        <f t="shared" si="154"/>
        <v>0</v>
      </c>
      <c r="DP71" s="227">
        <f t="shared" si="154"/>
        <v>588531786</v>
      </c>
      <c r="DQ71" s="227">
        <f t="shared" si="154"/>
        <v>0</v>
      </c>
      <c r="DR71" s="227">
        <f t="shared" si="154"/>
        <v>0</v>
      </c>
      <c r="DS71" s="227">
        <f t="shared" si="154"/>
        <v>0</v>
      </c>
      <c r="DT71" s="227">
        <f t="shared" si="154"/>
        <v>0</v>
      </c>
      <c r="DU71" s="227">
        <f t="shared" si="154"/>
        <v>0</v>
      </c>
      <c r="DV71" s="227">
        <f t="shared" si="154"/>
        <v>0</v>
      </c>
      <c r="DW71" s="227">
        <f t="shared" si="154"/>
        <v>0</v>
      </c>
      <c r="DX71" s="227">
        <f t="shared" si="154"/>
        <v>0</v>
      </c>
      <c r="DY71" s="227">
        <f t="shared" si="154"/>
        <v>0</v>
      </c>
      <c r="DZ71" s="227">
        <f t="shared" si="154"/>
        <v>0</v>
      </c>
      <c r="EA71" s="227">
        <f t="shared" si="154"/>
        <v>0</v>
      </c>
      <c r="EB71" s="227">
        <f t="shared" si="154"/>
        <v>0</v>
      </c>
      <c r="EC71" s="227">
        <f t="shared" si="154"/>
        <v>0</v>
      </c>
      <c r="ED71" s="227">
        <f t="shared" si="154"/>
        <v>0</v>
      </c>
      <c r="EE71" s="227">
        <f t="shared" si="154"/>
        <v>0</v>
      </c>
      <c r="EF71" s="227">
        <f t="shared" si="154"/>
        <v>0</v>
      </c>
      <c r="EG71" s="227">
        <f>EG72+EG73</f>
        <v>0</v>
      </c>
      <c r="EH71" s="227">
        <f t="shared" ref="EH71:FC71" si="155">EH72+EH73</f>
        <v>0</v>
      </c>
      <c r="EI71" s="227">
        <f t="shared" si="155"/>
        <v>0</v>
      </c>
      <c r="EJ71" s="227">
        <f t="shared" si="155"/>
        <v>0</v>
      </c>
      <c r="EK71" s="227">
        <f t="shared" si="155"/>
        <v>0</v>
      </c>
      <c r="EL71" s="227">
        <f t="shared" si="155"/>
        <v>0</v>
      </c>
      <c r="EM71" s="227">
        <f t="shared" si="155"/>
        <v>0</v>
      </c>
      <c r="EN71" s="227">
        <f t="shared" si="155"/>
        <v>0</v>
      </c>
      <c r="EO71" s="227">
        <f t="shared" si="155"/>
        <v>0</v>
      </c>
      <c r="EP71" s="227">
        <f t="shared" si="155"/>
        <v>0</v>
      </c>
      <c r="EQ71" s="227">
        <f t="shared" si="155"/>
        <v>0</v>
      </c>
      <c r="ER71" s="227">
        <f t="shared" si="155"/>
        <v>0</v>
      </c>
      <c r="ES71" s="227">
        <f t="shared" si="155"/>
        <v>0</v>
      </c>
      <c r="ET71" s="227">
        <f t="shared" si="155"/>
        <v>0</v>
      </c>
      <c r="EU71" s="227">
        <f t="shared" si="155"/>
        <v>0</v>
      </c>
      <c r="EV71" s="227">
        <f t="shared" si="155"/>
        <v>0</v>
      </c>
      <c r="EW71" s="227">
        <f t="shared" si="155"/>
        <v>0</v>
      </c>
      <c r="EX71" s="227">
        <f t="shared" si="155"/>
        <v>0</v>
      </c>
      <c r="EY71" s="227">
        <f t="shared" si="155"/>
        <v>0</v>
      </c>
      <c r="EZ71" s="227">
        <f t="shared" si="155"/>
        <v>0</v>
      </c>
      <c r="FA71" s="227">
        <f t="shared" si="155"/>
        <v>0</v>
      </c>
      <c r="FB71" s="227">
        <f t="shared" si="155"/>
        <v>0</v>
      </c>
      <c r="FC71" s="227">
        <f t="shared" si="155"/>
        <v>0</v>
      </c>
      <c r="FD71" s="227">
        <f>FD72+FD73</f>
        <v>0</v>
      </c>
      <c r="FE71" s="227">
        <f t="shared" ref="FE71" si="156">FE72+FE73</f>
        <v>0</v>
      </c>
      <c r="FF71" s="227">
        <f>FF72+FF73</f>
        <v>0</v>
      </c>
      <c r="FG71" s="227">
        <f>FG72+FG73</f>
        <v>0</v>
      </c>
      <c r="FH71" s="227">
        <f t="shared" ref="FH71:FW71" si="157">FH72+FH73</f>
        <v>0</v>
      </c>
      <c r="FI71" s="227">
        <f t="shared" si="157"/>
        <v>0</v>
      </c>
      <c r="FJ71" s="227">
        <f t="shared" si="157"/>
        <v>0</v>
      </c>
      <c r="FK71" s="227">
        <f t="shared" si="157"/>
        <v>0</v>
      </c>
      <c r="FL71" s="227">
        <f t="shared" si="157"/>
        <v>0</v>
      </c>
      <c r="FM71" s="227">
        <f t="shared" si="157"/>
        <v>530842176</v>
      </c>
      <c r="FN71" s="227">
        <f t="shared" si="157"/>
        <v>0</v>
      </c>
      <c r="FO71" s="227">
        <f t="shared" si="157"/>
        <v>0</v>
      </c>
      <c r="FP71" s="227">
        <f t="shared" si="157"/>
        <v>0</v>
      </c>
      <c r="FQ71" s="227">
        <f t="shared" si="157"/>
        <v>0</v>
      </c>
      <c r="FR71" s="227">
        <f t="shared" si="157"/>
        <v>0</v>
      </c>
      <c r="FS71" s="227">
        <f t="shared" si="157"/>
        <v>0</v>
      </c>
      <c r="FT71" s="227">
        <f t="shared" si="157"/>
        <v>0</v>
      </c>
      <c r="FU71" s="227">
        <f t="shared" si="157"/>
        <v>0</v>
      </c>
      <c r="FV71" s="227">
        <f t="shared" si="157"/>
        <v>0</v>
      </c>
      <c r="FW71" s="227">
        <f t="shared" si="157"/>
        <v>0</v>
      </c>
      <c r="FX71" s="227">
        <f>FX72+FX73</f>
        <v>0</v>
      </c>
      <c r="FY71" s="227">
        <f>FY72+FY73</f>
        <v>0</v>
      </c>
      <c r="FZ71" s="227">
        <f t="shared" ref="FZ71:HN71" si="158">FZ72+FZ73</f>
        <v>0</v>
      </c>
      <c r="GA71" s="227">
        <f t="shared" si="158"/>
        <v>0</v>
      </c>
      <c r="GB71" s="227">
        <f t="shared" si="158"/>
        <v>0</v>
      </c>
      <c r="GC71" s="227">
        <f t="shared" si="158"/>
        <v>0</v>
      </c>
      <c r="GD71" s="227">
        <f t="shared" si="158"/>
        <v>0</v>
      </c>
      <c r="GE71" s="227">
        <f t="shared" si="158"/>
        <v>0</v>
      </c>
      <c r="GF71" s="227">
        <f t="shared" si="158"/>
        <v>0</v>
      </c>
      <c r="GG71" s="227">
        <f t="shared" si="158"/>
        <v>0</v>
      </c>
      <c r="GH71" s="227">
        <f t="shared" si="158"/>
        <v>0</v>
      </c>
      <c r="GI71" s="227">
        <f t="shared" si="158"/>
        <v>0</v>
      </c>
      <c r="GJ71" s="227">
        <f t="shared" si="158"/>
        <v>0</v>
      </c>
      <c r="GK71" s="227">
        <f t="shared" si="158"/>
        <v>0</v>
      </c>
      <c r="GL71" s="227">
        <f t="shared" si="158"/>
        <v>0</v>
      </c>
      <c r="GM71" s="227">
        <f t="shared" si="158"/>
        <v>0</v>
      </c>
      <c r="GN71" s="227">
        <f t="shared" si="158"/>
        <v>0</v>
      </c>
      <c r="GO71" s="227">
        <f t="shared" si="158"/>
        <v>0</v>
      </c>
      <c r="GP71" s="227">
        <f t="shared" si="158"/>
        <v>0</v>
      </c>
      <c r="GQ71" s="227">
        <f t="shared" si="158"/>
        <v>0</v>
      </c>
      <c r="GR71" s="227">
        <f t="shared" si="158"/>
        <v>0</v>
      </c>
      <c r="GS71" s="227">
        <f t="shared" si="158"/>
        <v>0</v>
      </c>
      <c r="GT71" s="227">
        <f t="shared" si="158"/>
        <v>0</v>
      </c>
      <c r="GU71" s="227">
        <f t="shared" si="158"/>
        <v>0</v>
      </c>
      <c r="GV71" s="227">
        <f t="shared" si="158"/>
        <v>0</v>
      </c>
      <c r="GW71" s="227">
        <f t="shared" si="158"/>
        <v>0</v>
      </c>
      <c r="GX71" s="227">
        <f t="shared" si="158"/>
        <v>0</v>
      </c>
      <c r="GY71" s="227">
        <f t="shared" si="158"/>
        <v>0</v>
      </c>
      <c r="GZ71" s="227">
        <f t="shared" si="158"/>
        <v>0</v>
      </c>
      <c r="HA71" s="227">
        <f t="shared" si="158"/>
        <v>0</v>
      </c>
      <c r="HB71" s="227">
        <f t="shared" si="158"/>
        <v>0</v>
      </c>
      <c r="HC71" s="227">
        <f t="shared" si="158"/>
        <v>0</v>
      </c>
      <c r="HD71" s="227">
        <f t="shared" si="158"/>
        <v>0</v>
      </c>
      <c r="HE71" s="227">
        <f t="shared" si="158"/>
        <v>0</v>
      </c>
      <c r="HF71" s="227">
        <f t="shared" si="158"/>
        <v>0</v>
      </c>
      <c r="HG71" s="227">
        <f t="shared" si="158"/>
        <v>0</v>
      </c>
      <c r="HH71" s="227">
        <f t="shared" si="158"/>
        <v>0</v>
      </c>
      <c r="HI71" s="227">
        <f t="shared" si="158"/>
        <v>0</v>
      </c>
      <c r="HJ71" s="227">
        <f t="shared" si="158"/>
        <v>0</v>
      </c>
      <c r="HK71" s="227">
        <f t="shared" si="158"/>
        <v>0</v>
      </c>
      <c r="HL71" s="227">
        <f t="shared" si="158"/>
        <v>0</v>
      </c>
      <c r="HM71" s="227">
        <f t="shared" si="158"/>
        <v>0</v>
      </c>
      <c r="HN71" s="227">
        <f t="shared" si="158"/>
        <v>0</v>
      </c>
      <c r="HO71" s="156">
        <f t="shared" si="5"/>
        <v>0.56211249856733525</v>
      </c>
      <c r="HP71" s="156">
        <f t="shared" si="6"/>
        <v>0</v>
      </c>
      <c r="HQ71" s="156">
        <f t="shared" si="7"/>
        <v>0.56211249856733525</v>
      </c>
      <c r="HR71" s="156">
        <f t="shared" si="8"/>
        <v>0</v>
      </c>
      <c r="HS71" s="156">
        <f t="shared" si="9"/>
        <v>0</v>
      </c>
    </row>
    <row r="72" spans="1:227" s="228" customFormat="1" ht="24" customHeight="1">
      <c r="A72" s="225"/>
      <c r="B72" s="226" t="s">
        <v>99</v>
      </c>
      <c r="C72" s="227">
        <f>D72+BK72+DB72</f>
        <v>0</v>
      </c>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7"/>
      <c r="BR72" s="227"/>
      <c r="BS72" s="227"/>
      <c r="BT72" s="227"/>
      <c r="BU72" s="227"/>
      <c r="BV72" s="227"/>
      <c r="BW72" s="227"/>
      <c r="BX72" s="227"/>
      <c r="BY72" s="227"/>
      <c r="BZ72" s="227"/>
      <c r="CA72" s="227"/>
      <c r="CB72" s="227"/>
      <c r="CC72" s="227"/>
      <c r="CD72" s="227"/>
      <c r="CE72" s="227"/>
      <c r="CF72" s="227"/>
      <c r="CG72" s="227"/>
      <c r="CH72" s="227"/>
      <c r="CI72" s="227"/>
      <c r="CJ72" s="227"/>
      <c r="CK72" s="227"/>
      <c r="CL72" s="227"/>
      <c r="CM72" s="227"/>
      <c r="CN72" s="227"/>
      <c r="CO72" s="227"/>
      <c r="CP72" s="227"/>
      <c r="CQ72" s="227"/>
      <c r="CR72" s="227"/>
      <c r="CS72" s="227"/>
      <c r="CT72" s="227"/>
      <c r="CU72" s="227"/>
      <c r="CV72" s="227"/>
      <c r="CW72" s="227"/>
      <c r="CX72" s="227"/>
      <c r="CY72" s="227"/>
      <c r="CZ72" s="227"/>
      <c r="DA72" s="227"/>
      <c r="DB72" s="227"/>
      <c r="DC72" s="227"/>
      <c r="DD72" s="227"/>
      <c r="DE72" s="227"/>
      <c r="DF72" s="227"/>
      <c r="DG72" s="227"/>
      <c r="DH72" s="226" t="s">
        <v>99</v>
      </c>
      <c r="DI72" s="227">
        <f>DJ72+FQ72+HH72+HN72</f>
        <v>0</v>
      </c>
      <c r="DJ72" s="227"/>
      <c r="DK72" s="227"/>
      <c r="DL72" s="227"/>
      <c r="DM72" s="227"/>
      <c r="DN72" s="227"/>
      <c r="DO72" s="227"/>
      <c r="DP72" s="227"/>
      <c r="DQ72" s="227"/>
      <c r="DR72" s="227"/>
      <c r="DS72" s="227"/>
      <c r="DT72" s="227"/>
      <c r="DU72" s="227"/>
      <c r="DV72" s="227"/>
      <c r="DW72" s="227"/>
      <c r="DX72" s="227"/>
      <c r="DY72" s="227"/>
      <c r="DZ72" s="227"/>
      <c r="EA72" s="227"/>
      <c r="EB72" s="227"/>
      <c r="EC72" s="227"/>
      <c r="ED72" s="227"/>
      <c r="EE72" s="227"/>
      <c r="EF72" s="227"/>
      <c r="EG72" s="227"/>
      <c r="EH72" s="227"/>
      <c r="EI72" s="227"/>
      <c r="EJ72" s="227"/>
      <c r="EK72" s="227"/>
      <c r="EL72" s="227"/>
      <c r="EM72" s="227"/>
      <c r="EN72" s="227"/>
      <c r="EO72" s="227"/>
      <c r="EP72" s="227"/>
      <c r="EQ72" s="227"/>
      <c r="ER72" s="227"/>
      <c r="ES72" s="227"/>
      <c r="ET72" s="227"/>
      <c r="EU72" s="227"/>
      <c r="EV72" s="227"/>
      <c r="EW72" s="227"/>
      <c r="EX72" s="227"/>
      <c r="EY72" s="227"/>
      <c r="EZ72" s="227"/>
      <c r="FA72" s="227"/>
      <c r="FB72" s="227"/>
      <c r="FC72" s="227"/>
      <c r="FD72" s="227"/>
      <c r="FE72" s="227"/>
      <c r="FF72" s="227"/>
      <c r="FG72" s="227"/>
      <c r="FH72" s="227"/>
      <c r="FI72" s="227"/>
      <c r="FJ72" s="227"/>
      <c r="FK72" s="227"/>
      <c r="FL72" s="227"/>
      <c r="FM72" s="227"/>
      <c r="FN72" s="227"/>
      <c r="FO72" s="227"/>
      <c r="FP72" s="227"/>
      <c r="FQ72" s="227"/>
      <c r="FR72" s="227"/>
      <c r="FS72" s="227"/>
      <c r="FT72" s="227"/>
      <c r="FU72" s="227"/>
      <c r="FV72" s="227"/>
      <c r="FW72" s="227"/>
      <c r="FX72" s="227"/>
      <c r="FY72" s="227"/>
      <c r="FZ72" s="227"/>
      <c r="GA72" s="227"/>
      <c r="GB72" s="227"/>
      <c r="GC72" s="227"/>
      <c r="GD72" s="227"/>
      <c r="GE72" s="227"/>
      <c r="GF72" s="227"/>
      <c r="GG72" s="227"/>
      <c r="GH72" s="227"/>
      <c r="GI72" s="227"/>
      <c r="GJ72" s="227"/>
      <c r="GK72" s="227"/>
      <c r="GL72" s="227"/>
      <c r="GM72" s="227"/>
      <c r="GN72" s="227"/>
      <c r="GO72" s="227"/>
      <c r="GP72" s="227"/>
      <c r="GQ72" s="227"/>
      <c r="GR72" s="227"/>
      <c r="GS72" s="227"/>
      <c r="GT72" s="227"/>
      <c r="GU72" s="227"/>
      <c r="GV72" s="227"/>
      <c r="GW72" s="227"/>
      <c r="GX72" s="227"/>
      <c r="GY72" s="227"/>
      <c r="GZ72" s="227"/>
      <c r="HA72" s="227"/>
      <c r="HB72" s="227"/>
      <c r="HC72" s="227"/>
      <c r="HD72" s="227"/>
      <c r="HE72" s="227"/>
      <c r="HF72" s="227"/>
      <c r="HG72" s="227"/>
      <c r="HH72" s="227"/>
      <c r="HI72" s="227"/>
      <c r="HJ72" s="227"/>
      <c r="HK72" s="227"/>
      <c r="HL72" s="227"/>
      <c r="HM72" s="227"/>
      <c r="HN72" s="227"/>
      <c r="HO72" s="156">
        <f t="shared" si="5"/>
        <v>0</v>
      </c>
      <c r="HP72" s="156">
        <f t="shared" si="6"/>
        <v>0</v>
      </c>
      <c r="HQ72" s="156">
        <f t="shared" si="7"/>
        <v>0</v>
      </c>
      <c r="HR72" s="156">
        <f t="shared" si="8"/>
        <v>0</v>
      </c>
      <c r="HS72" s="156">
        <f t="shared" si="9"/>
        <v>0</v>
      </c>
    </row>
    <row r="73" spans="1:227" s="228" customFormat="1" ht="24" customHeight="1">
      <c r="A73" s="225"/>
      <c r="B73" s="226" t="s">
        <v>100</v>
      </c>
      <c r="C73" s="227">
        <f>D73+BK73+DB73</f>
        <v>1047000000</v>
      </c>
      <c r="D73" s="227">
        <f>E73+J73</f>
        <v>1047000000</v>
      </c>
      <c r="E73" s="227"/>
      <c r="F73" s="227"/>
      <c r="G73" s="227"/>
      <c r="H73" s="227"/>
      <c r="I73" s="227"/>
      <c r="J73" s="227">
        <v>1047000000</v>
      </c>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7"/>
      <c r="BQ73" s="227"/>
      <c r="BR73" s="227"/>
      <c r="BS73" s="227"/>
      <c r="BT73" s="227"/>
      <c r="BU73" s="227"/>
      <c r="BV73" s="227"/>
      <c r="BW73" s="227"/>
      <c r="BX73" s="227"/>
      <c r="BY73" s="227"/>
      <c r="BZ73" s="227"/>
      <c r="CA73" s="227"/>
      <c r="CB73" s="227"/>
      <c r="CC73" s="227"/>
      <c r="CD73" s="227"/>
      <c r="CE73" s="227"/>
      <c r="CF73" s="227"/>
      <c r="CG73" s="227"/>
      <c r="CH73" s="227"/>
      <c r="CI73" s="227"/>
      <c r="CJ73" s="227"/>
      <c r="CK73" s="227"/>
      <c r="CL73" s="227"/>
      <c r="CM73" s="227"/>
      <c r="CN73" s="227"/>
      <c r="CO73" s="227"/>
      <c r="CP73" s="227"/>
      <c r="CQ73" s="227"/>
      <c r="CR73" s="227"/>
      <c r="CS73" s="227"/>
      <c r="CT73" s="227"/>
      <c r="CU73" s="227"/>
      <c r="CV73" s="227"/>
      <c r="CW73" s="227"/>
      <c r="CX73" s="227"/>
      <c r="CY73" s="227"/>
      <c r="CZ73" s="227"/>
      <c r="DA73" s="227"/>
      <c r="DB73" s="227"/>
      <c r="DC73" s="227"/>
      <c r="DD73" s="227"/>
      <c r="DE73" s="227"/>
      <c r="DF73" s="227"/>
      <c r="DG73" s="227"/>
      <c r="DH73" s="226" t="s">
        <v>100</v>
      </c>
      <c r="DI73" s="227">
        <f>DJ73+FQ73+HH73+HN73</f>
        <v>588531786</v>
      </c>
      <c r="DJ73" s="227">
        <f>DK73+DP73</f>
        <v>588531786</v>
      </c>
      <c r="DK73" s="227"/>
      <c r="DL73" s="227"/>
      <c r="DM73" s="227"/>
      <c r="DN73" s="227"/>
      <c r="DO73" s="227"/>
      <c r="DP73" s="227">
        <v>588531786</v>
      </c>
      <c r="DQ73" s="227"/>
      <c r="DR73" s="227"/>
      <c r="DS73" s="227"/>
      <c r="DT73" s="227"/>
      <c r="DU73" s="227"/>
      <c r="DV73" s="227"/>
      <c r="DW73" s="227"/>
      <c r="DX73" s="227"/>
      <c r="DY73" s="227"/>
      <c r="DZ73" s="227"/>
      <c r="EA73" s="227"/>
      <c r="EB73" s="227"/>
      <c r="EC73" s="227"/>
      <c r="ED73" s="227"/>
      <c r="EE73" s="227"/>
      <c r="EF73" s="227"/>
      <c r="EG73" s="227"/>
      <c r="EH73" s="227"/>
      <c r="EI73" s="227"/>
      <c r="EJ73" s="227"/>
      <c r="EK73" s="227"/>
      <c r="EL73" s="227"/>
      <c r="EM73" s="227"/>
      <c r="EN73" s="227"/>
      <c r="EO73" s="227"/>
      <c r="EP73" s="227"/>
      <c r="EQ73" s="227"/>
      <c r="ER73" s="227"/>
      <c r="ES73" s="227"/>
      <c r="ET73" s="227"/>
      <c r="EU73" s="227"/>
      <c r="EV73" s="227"/>
      <c r="EW73" s="227"/>
      <c r="EX73" s="227"/>
      <c r="EY73" s="227"/>
      <c r="EZ73" s="227"/>
      <c r="FA73" s="227"/>
      <c r="FB73" s="227"/>
      <c r="FC73" s="227"/>
      <c r="FD73" s="227"/>
      <c r="FE73" s="227"/>
      <c r="FF73" s="227"/>
      <c r="FG73" s="227"/>
      <c r="FH73" s="227"/>
      <c r="FI73" s="227"/>
      <c r="FJ73" s="227"/>
      <c r="FK73" s="227"/>
      <c r="FL73" s="227"/>
      <c r="FM73" s="227">
        <v>530842176</v>
      </c>
      <c r="FN73" s="227"/>
      <c r="FO73" s="227"/>
      <c r="FP73" s="227"/>
      <c r="FQ73" s="227"/>
      <c r="FR73" s="227"/>
      <c r="FS73" s="227"/>
      <c r="FT73" s="227"/>
      <c r="FU73" s="227"/>
      <c r="FV73" s="227"/>
      <c r="FW73" s="227"/>
      <c r="FX73" s="227"/>
      <c r="FY73" s="227"/>
      <c r="FZ73" s="227"/>
      <c r="GA73" s="227"/>
      <c r="GB73" s="227"/>
      <c r="GC73" s="227"/>
      <c r="GD73" s="227"/>
      <c r="GE73" s="227"/>
      <c r="GF73" s="227"/>
      <c r="GG73" s="227"/>
      <c r="GH73" s="227"/>
      <c r="GI73" s="227"/>
      <c r="GJ73" s="227"/>
      <c r="GK73" s="227"/>
      <c r="GL73" s="227"/>
      <c r="GM73" s="227"/>
      <c r="GN73" s="227"/>
      <c r="GO73" s="227"/>
      <c r="GP73" s="227"/>
      <c r="GQ73" s="227"/>
      <c r="GR73" s="227"/>
      <c r="GS73" s="227"/>
      <c r="GT73" s="227"/>
      <c r="GU73" s="227"/>
      <c r="GV73" s="227"/>
      <c r="GW73" s="227"/>
      <c r="GX73" s="227"/>
      <c r="GY73" s="227"/>
      <c r="GZ73" s="227"/>
      <c r="HA73" s="227"/>
      <c r="HB73" s="227"/>
      <c r="HC73" s="227"/>
      <c r="HD73" s="227"/>
      <c r="HE73" s="227"/>
      <c r="HF73" s="227"/>
      <c r="HG73" s="227"/>
      <c r="HH73" s="227"/>
      <c r="HI73" s="227"/>
      <c r="HJ73" s="227"/>
      <c r="HK73" s="227"/>
      <c r="HL73" s="227"/>
      <c r="HM73" s="227"/>
      <c r="HN73" s="227"/>
      <c r="HO73" s="156">
        <f t="shared" si="5"/>
        <v>0.56211249856733525</v>
      </c>
      <c r="HP73" s="156">
        <f t="shared" si="6"/>
        <v>0</v>
      </c>
      <c r="HQ73" s="156">
        <f t="shared" si="7"/>
        <v>0.56211249856733525</v>
      </c>
      <c r="HR73" s="156">
        <f t="shared" si="8"/>
        <v>0</v>
      </c>
      <c r="HS73" s="156">
        <f t="shared" si="9"/>
        <v>0</v>
      </c>
    </row>
    <row r="74" spans="1:227" s="228" customFormat="1" ht="24" customHeight="1">
      <c r="A74" s="225">
        <v>21</v>
      </c>
      <c r="B74" s="226" t="s">
        <v>363</v>
      </c>
      <c r="C74" s="227">
        <f t="shared" ref="C74:AW74" si="159">C75+C76</f>
        <v>1590000000</v>
      </c>
      <c r="D74" s="227">
        <f t="shared" si="159"/>
        <v>1590000000</v>
      </c>
      <c r="E74" s="227">
        <f t="shared" si="159"/>
        <v>0</v>
      </c>
      <c r="F74" s="227">
        <f t="shared" si="159"/>
        <v>0</v>
      </c>
      <c r="G74" s="227">
        <f t="shared" si="159"/>
        <v>0</v>
      </c>
      <c r="H74" s="227">
        <f t="shared" si="159"/>
        <v>0</v>
      </c>
      <c r="I74" s="227">
        <f t="shared" si="159"/>
        <v>0</v>
      </c>
      <c r="J74" s="227">
        <f t="shared" si="159"/>
        <v>1590000000</v>
      </c>
      <c r="K74" s="227">
        <f t="shared" si="159"/>
        <v>0</v>
      </c>
      <c r="L74" s="227">
        <f t="shared" si="159"/>
        <v>0</v>
      </c>
      <c r="M74" s="227">
        <f t="shared" si="159"/>
        <v>0</v>
      </c>
      <c r="N74" s="227">
        <f t="shared" si="159"/>
        <v>0</v>
      </c>
      <c r="O74" s="227">
        <f t="shared" si="159"/>
        <v>0</v>
      </c>
      <c r="P74" s="227">
        <f t="shared" si="159"/>
        <v>0</v>
      </c>
      <c r="Q74" s="227">
        <f t="shared" si="159"/>
        <v>0</v>
      </c>
      <c r="R74" s="227">
        <f t="shared" si="159"/>
        <v>0</v>
      </c>
      <c r="S74" s="227">
        <f t="shared" si="159"/>
        <v>0</v>
      </c>
      <c r="T74" s="227">
        <f t="shared" si="159"/>
        <v>0</v>
      </c>
      <c r="U74" s="227">
        <f t="shared" si="159"/>
        <v>0</v>
      </c>
      <c r="V74" s="227">
        <f t="shared" si="159"/>
        <v>0</v>
      </c>
      <c r="W74" s="227">
        <f t="shared" si="159"/>
        <v>0</v>
      </c>
      <c r="X74" s="227">
        <f t="shared" si="159"/>
        <v>0</v>
      </c>
      <c r="Y74" s="227">
        <f t="shared" si="159"/>
        <v>0</v>
      </c>
      <c r="Z74" s="227">
        <f t="shared" si="159"/>
        <v>0</v>
      </c>
      <c r="AA74" s="227">
        <f t="shared" si="159"/>
        <v>0</v>
      </c>
      <c r="AB74" s="227">
        <f t="shared" si="159"/>
        <v>0</v>
      </c>
      <c r="AC74" s="227">
        <f t="shared" si="159"/>
        <v>0</v>
      </c>
      <c r="AD74" s="227">
        <f t="shared" si="159"/>
        <v>0</v>
      </c>
      <c r="AE74" s="227">
        <f t="shared" si="159"/>
        <v>0</v>
      </c>
      <c r="AF74" s="227">
        <f t="shared" si="159"/>
        <v>0</v>
      </c>
      <c r="AG74" s="227">
        <f t="shared" si="159"/>
        <v>0</v>
      </c>
      <c r="AH74" s="227">
        <f t="shared" si="159"/>
        <v>0</v>
      </c>
      <c r="AI74" s="227">
        <f t="shared" si="159"/>
        <v>0</v>
      </c>
      <c r="AJ74" s="227">
        <f t="shared" si="159"/>
        <v>0</v>
      </c>
      <c r="AK74" s="227">
        <f t="shared" si="159"/>
        <v>0</v>
      </c>
      <c r="AL74" s="227">
        <f t="shared" si="159"/>
        <v>0</v>
      </c>
      <c r="AM74" s="227">
        <f t="shared" si="159"/>
        <v>0</v>
      </c>
      <c r="AN74" s="227">
        <f t="shared" si="159"/>
        <v>0</v>
      </c>
      <c r="AO74" s="227">
        <f t="shared" si="159"/>
        <v>0</v>
      </c>
      <c r="AP74" s="227">
        <f t="shared" si="159"/>
        <v>0</v>
      </c>
      <c r="AQ74" s="227">
        <f t="shared" si="159"/>
        <v>0</v>
      </c>
      <c r="AR74" s="227">
        <f t="shared" si="159"/>
        <v>0</v>
      </c>
      <c r="AS74" s="227">
        <f t="shared" si="159"/>
        <v>0</v>
      </c>
      <c r="AT74" s="227">
        <f t="shared" si="159"/>
        <v>0</v>
      </c>
      <c r="AU74" s="227">
        <f t="shared" si="159"/>
        <v>0</v>
      </c>
      <c r="AV74" s="227">
        <f t="shared" si="159"/>
        <v>0</v>
      </c>
      <c r="AW74" s="227">
        <f t="shared" si="159"/>
        <v>0</v>
      </c>
      <c r="AX74" s="227">
        <f>AX75+AX76</f>
        <v>0</v>
      </c>
      <c r="AY74" s="227">
        <f t="shared" ref="AY74" si="160">AY75+AY76</f>
        <v>0</v>
      </c>
      <c r="AZ74" s="227">
        <f>AZ75+AZ76</f>
        <v>0</v>
      </c>
      <c r="BA74" s="227">
        <f>BA75+BA76</f>
        <v>0</v>
      </c>
      <c r="BB74" s="227">
        <f t="shared" ref="BB74:BQ74" si="161">BB75+BB76</f>
        <v>0</v>
      </c>
      <c r="BC74" s="227">
        <f t="shared" si="161"/>
        <v>0</v>
      </c>
      <c r="BD74" s="227">
        <f t="shared" si="161"/>
        <v>0</v>
      </c>
      <c r="BE74" s="227">
        <f t="shared" si="161"/>
        <v>0</v>
      </c>
      <c r="BF74" s="227">
        <f t="shared" si="161"/>
        <v>0</v>
      </c>
      <c r="BG74" s="227">
        <f t="shared" si="161"/>
        <v>0</v>
      </c>
      <c r="BH74" s="227">
        <f t="shared" si="161"/>
        <v>0</v>
      </c>
      <c r="BI74" s="227">
        <f t="shared" si="161"/>
        <v>0</v>
      </c>
      <c r="BJ74" s="227">
        <f t="shared" si="161"/>
        <v>0</v>
      </c>
      <c r="BK74" s="227">
        <f t="shared" si="161"/>
        <v>0</v>
      </c>
      <c r="BL74" s="227">
        <f t="shared" si="161"/>
        <v>0</v>
      </c>
      <c r="BM74" s="227">
        <f t="shared" si="161"/>
        <v>0</v>
      </c>
      <c r="BN74" s="227">
        <f t="shared" si="161"/>
        <v>0</v>
      </c>
      <c r="BO74" s="227">
        <f t="shared" si="161"/>
        <v>0</v>
      </c>
      <c r="BP74" s="227">
        <f t="shared" si="161"/>
        <v>0</v>
      </c>
      <c r="BQ74" s="227">
        <f t="shared" si="161"/>
        <v>0</v>
      </c>
      <c r="BR74" s="227">
        <f>BR75+BR76</f>
        <v>0</v>
      </c>
      <c r="BS74" s="227">
        <f>BS75+BS76</f>
        <v>0</v>
      </c>
      <c r="BT74" s="227">
        <f t="shared" ref="BT74:DG74" si="162">BT75+BT76</f>
        <v>0</v>
      </c>
      <c r="BU74" s="227">
        <f t="shared" si="162"/>
        <v>0</v>
      </c>
      <c r="BV74" s="227">
        <f t="shared" si="162"/>
        <v>0</v>
      </c>
      <c r="BW74" s="227">
        <f t="shared" si="162"/>
        <v>0</v>
      </c>
      <c r="BX74" s="227">
        <f t="shared" si="162"/>
        <v>0</v>
      </c>
      <c r="BY74" s="227">
        <f t="shared" si="162"/>
        <v>0</v>
      </c>
      <c r="BZ74" s="227">
        <f t="shared" si="162"/>
        <v>0</v>
      </c>
      <c r="CA74" s="227">
        <f t="shared" si="162"/>
        <v>0</v>
      </c>
      <c r="CB74" s="227">
        <f t="shared" si="162"/>
        <v>0</v>
      </c>
      <c r="CC74" s="227">
        <f t="shared" si="162"/>
        <v>0</v>
      </c>
      <c r="CD74" s="227">
        <f t="shared" si="162"/>
        <v>0</v>
      </c>
      <c r="CE74" s="227">
        <f t="shared" si="162"/>
        <v>0</v>
      </c>
      <c r="CF74" s="227">
        <f t="shared" si="162"/>
        <v>0</v>
      </c>
      <c r="CG74" s="227">
        <f t="shared" si="162"/>
        <v>0</v>
      </c>
      <c r="CH74" s="227">
        <f t="shared" si="162"/>
        <v>0</v>
      </c>
      <c r="CI74" s="227">
        <f t="shared" si="162"/>
        <v>0</v>
      </c>
      <c r="CJ74" s="227">
        <f t="shared" si="162"/>
        <v>0</v>
      </c>
      <c r="CK74" s="227">
        <f t="shared" si="162"/>
        <v>0</v>
      </c>
      <c r="CL74" s="227">
        <f t="shared" si="162"/>
        <v>0</v>
      </c>
      <c r="CM74" s="227">
        <f t="shared" si="162"/>
        <v>0</v>
      </c>
      <c r="CN74" s="227">
        <f t="shared" si="162"/>
        <v>0</v>
      </c>
      <c r="CO74" s="227">
        <f t="shared" si="162"/>
        <v>0</v>
      </c>
      <c r="CP74" s="227">
        <f t="shared" si="162"/>
        <v>0</v>
      </c>
      <c r="CQ74" s="227">
        <f t="shared" si="162"/>
        <v>0</v>
      </c>
      <c r="CR74" s="227">
        <f t="shared" si="162"/>
        <v>0</v>
      </c>
      <c r="CS74" s="227">
        <f t="shared" si="162"/>
        <v>0</v>
      </c>
      <c r="CT74" s="227">
        <f t="shared" si="162"/>
        <v>0</v>
      </c>
      <c r="CU74" s="227">
        <f t="shared" si="162"/>
        <v>0</v>
      </c>
      <c r="CV74" s="227">
        <f t="shared" si="162"/>
        <v>0</v>
      </c>
      <c r="CW74" s="227">
        <f t="shared" si="162"/>
        <v>0</v>
      </c>
      <c r="CX74" s="227">
        <f t="shared" si="162"/>
        <v>0</v>
      </c>
      <c r="CY74" s="227">
        <f t="shared" si="162"/>
        <v>0</v>
      </c>
      <c r="CZ74" s="227">
        <f t="shared" si="162"/>
        <v>0</v>
      </c>
      <c r="DA74" s="227">
        <f t="shared" si="162"/>
        <v>0</v>
      </c>
      <c r="DB74" s="227">
        <f t="shared" si="162"/>
        <v>0</v>
      </c>
      <c r="DC74" s="227">
        <f t="shared" si="162"/>
        <v>0</v>
      </c>
      <c r="DD74" s="227">
        <f t="shared" si="162"/>
        <v>0</v>
      </c>
      <c r="DE74" s="227">
        <f t="shared" si="162"/>
        <v>0</v>
      </c>
      <c r="DF74" s="227">
        <f t="shared" si="162"/>
        <v>0</v>
      </c>
      <c r="DG74" s="227">
        <f t="shared" si="162"/>
        <v>0</v>
      </c>
      <c r="DH74" s="226" t="s">
        <v>363</v>
      </c>
      <c r="DI74" s="227">
        <f t="shared" ref="DI74:EF74" si="163">DI75+DI76</f>
        <v>695440072</v>
      </c>
      <c r="DJ74" s="227">
        <f t="shared" si="163"/>
        <v>695440072</v>
      </c>
      <c r="DK74" s="227">
        <f t="shared" si="163"/>
        <v>0</v>
      </c>
      <c r="DL74" s="227">
        <f t="shared" si="163"/>
        <v>0</v>
      </c>
      <c r="DM74" s="227">
        <f t="shared" si="163"/>
        <v>0</v>
      </c>
      <c r="DN74" s="227">
        <f t="shared" si="163"/>
        <v>0</v>
      </c>
      <c r="DO74" s="227">
        <f t="shared" si="163"/>
        <v>0</v>
      </c>
      <c r="DP74" s="227">
        <f t="shared" si="163"/>
        <v>695440072</v>
      </c>
      <c r="DQ74" s="227">
        <f t="shared" si="163"/>
        <v>0</v>
      </c>
      <c r="DR74" s="227">
        <f t="shared" si="163"/>
        <v>0</v>
      </c>
      <c r="DS74" s="227">
        <f t="shared" si="163"/>
        <v>0</v>
      </c>
      <c r="DT74" s="227">
        <f t="shared" si="163"/>
        <v>0</v>
      </c>
      <c r="DU74" s="227">
        <f t="shared" si="163"/>
        <v>0</v>
      </c>
      <c r="DV74" s="227">
        <f t="shared" si="163"/>
        <v>0</v>
      </c>
      <c r="DW74" s="227">
        <f t="shared" si="163"/>
        <v>0</v>
      </c>
      <c r="DX74" s="227">
        <f t="shared" si="163"/>
        <v>0</v>
      </c>
      <c r="DY74" s="227">
        <f t="shared" si="163"/>
        <v>0</v>
      </c>
      <c r="DZ74" s="227">
        <f t="shared" si="163"/>
        <v>0</v>
      </c>
      <c r="EA74" s="227">
        <f t="shared" si="163"/>
        <v>0</v>
      </c>
      <c r="EB74" s="227">
        <f t="shared" si="163"/>
        <v>0</v>
      </c>
      <c r="EC74" s="227">
        <f t="shared" si="163"/>
        <v>0</v>
      </c>
      <c r="ED74" s="227">
        <f t="shared" si="163"/>
        <v>0</v>
      </c>
      <c r="EE74" s="227">
        <f t="shared" si="163"/>
        <v>0</v>
      </c>
      <c r="EF74" s="227">
        <f t="shared" si="163"/>
        <v>0</v>
      </c>
      <c r="EG74" s="227">
        <f>EG75+EG76</f>
        <v>0</v>
      </c>
      <c r="EH74" s="227">
        <f t="shared" ref="EH74:FC74" si="164">EH75+EH76</f>
        <v>0</v>
      </c>
      <c r="EI74" s="227">
        <f t="shared" si="164"/>
        <v>0</v>
      </c>
      <c r="EJ74" s="227">
        <f t="shared" si="164"/>
        <v>0</v>
      </c>
      <c r="EK74" s="227">
        <f t="shared" si="164"/>
        <v>0</v>
      </c>
      <c r="EL74" s="227">
        <f t="shared" si="164"/>
        <v>0</v>
      </c>
      <c r="EM74" s="227">
        <f t="shared" si="164"/>
        <v>0</v>
      </c>
      <c r="EN74" s="227">
        <f t="shared" si="164"/>
        <v>0</v>
      </c>
      <c r="EO74" s="227">
        <f t="shared" si="164"/>
        <v>0</v>
      </c>
      <c r="EP74" s="227">
        <f t="shared" si="164"/>
        <v>0</v>
      </c>
      <c r="EQ74" s="227">
        <f t="shared" si="164"/>
        <v>0</v>
      </c>
      <c r="ER74" s="227">
        <f t="shared" si="164"/>
        <v>0</v>
      </c>
      <c r="ES74" s="227">
        <f t="shared" si="164"/>
        <v>0</v>
      </c>
      <c r="ET74" s="227">
        <f t="shared" si="164"/>
        <v>0</v>
      </c>
      <c r="EU74" s="227">
        <f t="shared" si="164"/>
        <v>0</v>
      </c>
      <c r="EV74" s="227">
        <f t="shared" si="164"/>
        <v>0</v>
      </c>
      <c r="EW74" s="227">
        <f t="shared" si="164"/>
        <v>0</v>
      </c>
      <c r="EX74" s="227">
        <f t="shared" si="164"/>
        <v>0</v>
      </c>
      <c r="EY74" s="227">
        <f t="shared" si="164"/>
        <v>0</v>
      </c>
      <c r="EZ74" s="227">
        <f t="shared" si="164"/>
        <v>0</v>
      </c>
      <c r="FA74" s="227">
        <f t="shared" si="164"/>
        <v>0</v>
      </c>
      <c r="FB74" s="227">
        <f t="shared" si="164"/>
        <v>0</v>
      </c>
      <c r="FC74" s="227">
        <f t="shared" si="164"/>
        <v>0</v>
      </c>
      <c r="FD74" s="227">
        <f>FD75+FD76</f>
        <v>0</v>
      </c>
      <c r="FE74" s="227">
        <f t="shared" ref="FE74" si="165">FE75+FE76</f>
        <v>0</v>
      </c>
      <c r="FF74" s="227">
        <f>FF75+FF76</f>
        <v>0</v>
      </c>
      <c r="FG74" s="227">
        <f>FG75+FG76</f>
        <v>0</v>
      </c>
      <c r="FH74" s="227">
        <f t="shared" ref="FH74:FW74" si="166">FH75+FH76</f>
        <v>0</v>
      </c>
      <c r="FI74" s="227">
        <f t="shared" si="166"/>
        <v>0</v>
      </c>
      <c r="FJ74" s="227">
        <f t="shared" si="166"/>
        <v>0</v>
      </c>
      <c r="FK74" s="227">
        <f t="shared" si="166"/>
        <v>0</v>
      </c>
      <c r="FL74" s="227">
        <f t="shared" si="166"/>
        <v>0</v>
      </c>
      <c r="FM74" s="227">
        <f t="shared" si="166"/>
        <v>596557932</v>
      </c>
      <c r="FN74" s="227">
        <f t="shared" si="166"/>
        <v>0</v>
      </c>
      <c r="FO74" s="227">
        <f t="shared" si="166"/>
        <v>0</v>
      </c>
      <c r="FP74" s="227">
        <f t="shared" si="166"/>
        <v>0</v>
      </c>
      <c r="FQ74" s="227">
        <f t="shared" si="166"/>
        <v>0</v>
      </c>
      <c r="FR74" s="227">
        <f t="shared" si="166"/>
        <v>0</v>
      </c>
      <c r="FS74" s="227">
        <f t="shared" si="166"/>
        <v>0</v>
      </c>
      <c r="FT74" s="227">
        <f t="shared" si="166"/>
        <v>0</v>
      </c>
      <c r="FU74" s="227">
        <f t="shared" si="166"/>
        <v>0</v>
      </c>
      <c r="FV74" s="227">
        <f t="shared" si="166"/>
        <v>0</v>
      </c>
      <c r="FW74" s="227">
        <f t="shared" si="166"/>
        <v>0</v>
      </c>
      <c r="FX74" s="227">
        <f>FX75+FX76</f>
        <v>0</v>
      </c>
      <c r="FY74" s="227">
        <f>FY75+FY76</f>
        <v>0</v>
      </c>
      <c r="FZ74" s="227">
        <f t="shared" ref="FZ74:HN74" si="167">FZ75+FZ76</f>
        <v>0</v>
      </c>
      <c r="GA74" s="227">
        <f t="shared" si="167"/>
        <v>0</v>
      </c>
      <c r="GB74" s="227">
        <f t="shared" si="167"/>
        <v>0</v>
      </c>
      <c r="GC74" s="227">
        <f t="shared" si="167"/>
        <v>0</v>
      </c>
      <c r="GD74" s="227">
        <f t="shared" si="167"/>
        <v>0</v>
      </c>
      <c r="GE74" s="227">
        <f t="shared" si="167"/>
        <v>0</v>
      </c>
      <c r="GF74" s="227">
        <f t="shared" si="167"/>
        <v>0</v>
      </c>
      <c r="GG74" s="227">
        <f t="shared" si="167"/>
        <v>0</v>
      </c>
      <c r="GH74" s="227">
        <f t="shared" si="167"/>
        <v>0</v>
      </c>
      <c r="GI74" s="227">
        <f t="shared" si="167"/>
        <v>0</v>
      </c>
      <c r="GJ74" s="227">
        <f t="shared" si="167"/>
        <v>0</v>
      </c>
      <c r="GK74" s="227">
        <f t="shared" si="167"/>
        <v>0</v>
      </c>
      <c r="GL74" s="227">
        <f t="shared" si="167"/>
        <v>0</v>
      </c>
      <c r="GM74" s="227">
        <f t="shared" si="167"/>
        <v>0</v>
      </c>
      <c r="GN74" s="227">
        <f t="shared" si="167"/>
        <v>0</v>
      </c>
      <c r="GO74" s="227">
        <f t="shared" si="167"/>
        <v>0</v>
      </c>
      <c r="GP74" s="227">
        <f t="shared" si="167"/>
        <v>0</v>
      </c>
      <c r="GQ74" s="227">
        <f t="shared" si="167"/>
        <v>0</v>
      </c>
      <c r="GR74" s="227">
        <f t="shared" si="167"/>
        <v>0</v>
      </c>
      <c r="GS74" s="227">
        <f t="shared" si="167"/>
        <v>0</v>
      </c>
      <c r="GT74" s="227">
        <f t="shared" si="167"/>
        <v>0</v>
      </c>
      <c r="GU74" s="227">
        <f t="shared" si="167"/>
        <v>0</v>
      </c>
      <c r="GV74" s="227">
        <f t="shared" si="167"/>
        <v>0</v>
      </c>
      <c r="GW74" s="227">
        <f t="shared" si="167"/>
        <v>0</v>
      </c>
      <c r="GX74" s="227">
        <f t="shared" si="167"/>
        <v>0</v>
      </c>
      <c r="GY74" s="227">
        <f t="shared" si="167"/>
        <v>0</v>
      </c>
      <c r="GZ74" s="227">
        <f t="shared" si="167"/>
        <v>0</v>
      </c>
      <c r="HA74" s="227">
        <f t="shared" si="167"/>
        <v>0</v>
      </c>
      <c r="HB74" s="227">
        <f t="shared" si="167"/>
        <v>0</v>
      </c>
      <c r="HC74" s="227">
        <f t="shared" si="167"/>
        <v>0</v>
      </c>
      <c r="HD74" s="227">
        <f t="shared" si="167"/>
        <v>0</v>
      </c>
      <c r="HE74" s="227">
        <f t="shared" si="167"/>
        <v>0</v>
      </c>
      <c r="HF74" s="227">
        <f t="shared" si="167"/>
        <v>0</v>
      </c>
      <c r="HG74" s="227">
        <f t="shared" si="167"/>
        <v>0</v>
      </c>
      <c r="HH74" s="227">
        <f t="shared" si="167"/>
        <v>0</v>
      </c>
      <c r="HI74" s="227">
        <f t="shared" si="167"/>
        <v>0</v>
      </c>
      <c r="HJ74" s="227">
        <f t="shared" si="167"/>
        <v>0</v>
      </c>
      <c r="HK74" s="227">
        <f t="shared" si="167"/>
        <v>0</v>
      </c>
      <c r="HL74" s="227">
        <f t="shared" si="167"/>
        <v>0</v>
      </c>
      <c r="HM74" s="227">
        <f t="shared" si="167"/>
        <v>0</v>
      </c>
      <c r="HN74" s="227">
        <f t="shared" si="167"/>
        <v>0</v>
      </c>
      <c r="HO74" s="156">
        <f t="shared" si="5"/>
        <v>0.437383693081761</v>
      </c>
      <c r="HP74" s="156">
        <f t="shared" si="6"/>
        <v>0</v>
      </c>
      <c r="HQ74" s="156">
        <f t="shared" si="7"/>
        <v>0.437383693081761</v>
      </c>
      <c r="HR74" s="156">
        <f t="shared" si="8"/>
        <v>0</v>
      </c>
      <c r="HS74" s="156">
        <f t="shared" si="9"/>
        <v>0</v>
      </c>
    </row>
    <row r="75" spans="1:227" s="228" customFormat="1" ht="24" customHeight="1">
      <c r="A75" s="225"/>
      <c r="B75" s="226" t="s">
        <v>99</v>
      </c>
      <c r="C75" s="227">
        <f>D75+BK75+DB75</f>
        <v>0</v>
      </c>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c r="BM75" s="227"/>
      <c r="BN75" s="227"/>
      <c r="BO75" s="227"/>
      <c r="BP75" s="227"/>
      <c r="BQ75" s="227"/>
      <c r="BR75" s="227"/>
      <c r="BS75" s="227"/>
      <c r="BT75" s="227"/>
      <c r="BU75" s="227"/>
      <c r="BV75" s="227"/>
      <c r="BW75" s="227"/>
      <c r="BX75" s="227"/>
      <c r="BY75" s="227"/>
      <c r="BZ75" s="227"/>
      <c r="CA75" s="227"/>
      <c r="CB75" s="227"/>
      <c r="CC75" s="227"/>
      <c r="CD75" s="227"/>
      <c r="CE75" s="227"/>
      <c r="CF75" s="227"/>
      <c r="CG75" s="227"/>
      <c r="CH75" s="227"/>
      <c r="CI75" s="227"/>
      <c r="CJ75" s="227"/>
      <c r="CK75" s="227"/>
      <c r="CL75" s="227"/>
      <c r="CM75" s="227"/>
      <c r="CN75" s="227"/>
      <c r="CO75" s="227"/>
      <c r="CP75" s="227"/>
      <c r="CQ75" s="227"/>
      <c r="CR75" s="227"/>
      <c r="CS75" s="227"/>
      <c r="CT75" s="227"/>
      <c r="CU75" s="227"/>
      <c r="CV75" s="227"/>
      <c r="CW75" s="227"/>
      <c r="CX75" s="227"/>
      <c r="CY75" s="227"/>
      <c r="CZ75" s="227"/>
      <c r="DA75" s="227"/>
      <c r="DB75" s="227"/>
      <c r="DC75" s="227"/>
      <c r="DD75" s="227"/>
      <c r="DE75" s="227"/>
      <c r="DF75" s="227"/>
      <c r="DG75" s="227"/>
      <c r="DH75" s="226" t="s">
        <v>99</v>
      </c>
      <c r="DI75" s="227">
        <f>DJ75+FQ75+HH75+HN75</f>
        <v>0</v>
      </c>
      <c r="DJ75" s="227"/>
      <c r="DK75" s="227"/>
      <c r="DL75" s="227"/>
      <c r="DM75" s="227"/>
      <c r="DN75" s="227"/>
      <c r="DO75" s="227"/>
      <c r="DP75" s="227"/>
      <c r="DQ75" s="227"/>
      <c r="DR75" s="227"/>
      <c r="DS75" s="227"/>
      <c r="DT75" s="227"/>
      <c r="DU75" s="227"/>
      <c r="DV75" s="227"/>
      <c r="DW75" s="227"/>
      <c r="DX75" s="227"/>
      <c r="DY75" s="227"/>
      <c r="DZ75" s="227"/>
      <c r="EA75" s="227"/>
      <c r="EB75" s="227"/>
      <c r="EC75" s="227"/>
      <c r="ED75" s="227"/>
      <c r="EE75" s="227"/>
      <c r="EF75" s="227"/>
      <c r="EG75" s="227"/>
      <c r="EH75" s="227"/>
      <c r="EI75" s="227"/>
      <c r="EJ75" s="227"/>
      <c r="EK75" s="227"/>
      <c r="EL75" s="227"/>
      <c r="EM75" s="227"/>
      <c r="EN75" s="227"/>
      <c r="EO75" s="227"/>
      <c r="EP75" s="227"/>
      <c r="EQ75" s="227"/>
      <c r="ER75" s="227"/>
      <c r="ES75" s="227"/>
      <c r="ET75" s="227"/>
      <c r="EU75" s="227"/>
      <c r="EV75" s="227"/>
      <c r="EW75" s="227"/>
      <c r="EX75" s="227"/>
      <c r="EY75" s="227"/>
      <c r="EZ75" s="227"/>
      <c r="FA75" s="227"/>
      <c r="FB75" s="227"/>
      <c r="FC75" s="227"/>
      <c r="FD75" s="227"/>
      <c r="FE75" s="227"/>
      <c r="FF75" s="227"/>
      <c r="FG75" s="227"/>
      <c r="FH75" s="227"/>
      <c r="FI75" s="227"/>
      <c r="FJ75" s="227"/>
      <c r="FK75" s="227"/>
      <c r="FL75" s="227"/>
      <c r="FM75" s="227"/>
      <c r="FN75" s="227"/>
      <c r="FO75" s="227"/>
      <c r="FP75" s="227"/>
      <c r="FQ75" s="227"/>
      <c r="FR75" s="227"/>
      <c r="FS75" s="227"/>
      <c r="FT75" s="227"/>
      <c r="FU75" s="227"/>
      <c r="FV75" s="227"/>
      <c r="FW75" s="227"/>
      <c r="FX75" s="227"/>
      <c r="FY75" s="227"/>
      <c r="FZ75" s="227"/>
      <c r="GA75" s="227"/>
      <c r="GB75" s="227"/>
      <c r="GC75" s="227"/>
      <c r="GD75" s="227"/>
      <c r="GE75" s="227"/>
      <c r="GF75" s="227"/>
      <c r="GG75" s="227"/>
      <c r="GH75" s="227"/>
      <c r="GI75" s="227"/>
      <c r="GJ75" s="227"/>
      <c r="GK75" s="227"/>
      <c r="GL75" s="227"/>
      <c r="GM75" s="227"/>
      <c r="GN75" s="227"/>
      <c r="GO75" s="227"/>
      <c r="GP75" s="227"/>
      <c r="GQ75" s="227"/>
      <c r="GR75" s="227"/>
      <c r="GS75" s="227"/>
      <c r="GT75" s="227"/>
      <c r="GU75" s="227"/>
      <c r="GV75" s="227"/>
      <c r="GW75" s="227"/>
      <c r="GX75" s="227"/>
      <c r="GY75" s="227"/>
      <c r="GZ75" s="227"/>
      <c r="HA75" s="227"/>
      <c r="HB75" s="227"/>
      <c r="HC75" s="227"/>
      <c r="HD75" s="227"/>
      <c r="HE75" s="227"/>
      <c r="HF75" s="227"/>
      <c r="HG75" s="227"/>
      <c r="HH75" s="227"/>
      <c r="HI75" s="227"/>
      <c r="HJ75" s="227"/>
      <c r="HK75" s="227"/>
      <c r="HL75" s="227"/>
      <c r="HM75" s="227"/>
      <c r="HN75" s="227"/>
      <c r="HO75" s="156">
        <f t="shared" ref="HO75:HO100" si="168">IFERROR(DI75/C75,0)</f>
        <v>0</v>
      </c>
      <c r="HP75" s="156">
        <f t="shared" ref="HP75:HP100" si="169">IFERROR(DK75/E75,0)</f>
        <v>0</v>
      </c>
      <c r="HQ75" s="156">
        <f t="shared" ref="HQ75:HQ100" si="170">IFERROR(DP75/J75,0)</f>
        <v>0</v>
      </c>
      <c r="HR75" s="156">
        <f t="shared" ref="HR75:HR100" si="171">IFERROR(FQ75/BK75,0)</f>
        <v>0</v>
      </c>
      <c r="HS75" s="156">
        <f t="shared" ref="HS75:HS100" si="172">IFERROR(HH75/DB75,0)</f>
        <v>0</v>
      </c>
    </row>
    <row r="76" spans="1:227" s="228" customFormat="1" ht="24" customHeight="1">
      <c r="A76" s="225"/>
      <c r="B76" s="226" t="s">
        <v>100</v>
      </c>
      <c r="C76" s="227">
        <f>D76+BK76+DB76</f>
        <v>1590000000</v>
      </c>
      <c r="D76" s="227">
        <f>E76+J76</f>
        <v>1590000000</v>
      </c>
      <c r="E76" s="227"/>
      <c r="F76" s="227"/>
      <c r="G76" s="227"/>
      <c r="H76" s="227"/>
      <c r="I76" s="227"/>
      <c r="J76" s="227">
        <f>1390000000+200000000</f>
        <v>1590000000</v>
      </c>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c r="AX76" s="227"/>
      <c r="AY76" s="227"/>
      <c r="AZ76" s="227"/>
      <c r="BA76" s="227"/>
      <c r="BB76" s="227"/>
      <c r="BC76" s="227"/>
      <c r="BD76" s="227"/>
      <c r="BE76" s="227"/>
      <c r="BF76" s="227"/>
      <c r="BG76" s="227"/>
      <c r="BH76" s="227"/>
      <c r="BI76" s="227"/>
      <c r="BJ76" s="227"/>
      <c r="BK76" s="227"/>
      <c r="BL76" s="227"/>
      <c r="BM76" s="227"/>
      <c r="BN76" s="227"/>
      <c r="BO76" s="227"/>
      <c r="BP76" s="227"/>
      <c r="BQ76" s="227"/>
      <c r="BR76" s="227"/>
      <c r="BS76" s="227"/>
      <c r="BT76" s="227"/>
      <c r="BU76" s="227"/>
      <c r="BV76" s="227"/>
      <c r="BW76" s="227"/>
      <c r="BX76" s="227"/>
      <c r="BY76" s="227"/>
      <c r="BZ76" s="227"/>
      <c r="CA76" s="227"/>
      <c r="CB76" s="227"/>
      <c r="CC76" s="227"/>
      <c r="CD76" s="227"/>
      <c r="CE76" s="227"/>
      <c r="CF76" s="227"/>
      <c r="CG76" s="227"/>
      <c r="CH76" s="227"/>
      <c r="CI76" s="227"/>
      <c r="CJ76" s="227"/>
      <c r="CK76" s="227"/>
      <c r="CL76" s="227"/>
      <c r="CM76" s="227"/>
      <c r="CN76" s="227"/>
      <c r="CO76" s="227"/>
      <c r="CP76" s="227"/>
      <c r="CQ76" s="227"/>
      <c r="CR76" s="227"/>
      <c r="CS76" s="227"/>
      <c r="CT76" s="227"/>
      <c r="CU76" s="227"/>
      <c r="CV76" s="227"/>
      <c r="CW76" s="227"/>
      <c r="CX76" s="227"/>
      <c r="CY76" s="227"/>
      <c r="CZ76" s="227"/>
      <c r="DA76" s="227"/>
      <c r="DB76" s="227"/>
      <c r="DC76" s="227"/>
      <c r="DD76" s="227"/>
      <c r="DE76" s="227"/>
      <c r="DF76" s="227"/>
      <c r="DG76" s="227"/>
      <c r="DH76" s="226" t="s">
        <v>100</v>
      </c>
      <c r="DI76" s="227">
        <f>DJ76+FQ76+HH76+HN76</f>
        <v>695440072</v>
      </c>
      <c r="DJ76" s="227">
        <f>DK76+DP76</f>
        <v>695440072</v>
      </c>
      <c r="DK76" s="227"/>
      <c r="DL76" s="227"/>
      <c r="DM76" s="227"/>
      <c r="DN76" s="227"/>
      <c r="DO76" s="227"/>
      <c r="DP76" s="227">
        <v>695440072</v>
      </c>
      <c r="DQ76" s="227"/>
      <c r="DR76" s="227"/>
      <c r="DS76" s="227"/>
      <c r="DT76" s="227"/>
      <c r="DU76" s="227"/>
      <c r="DV76" s="227"/>
      <c r="DW76" s="227"/>
      <c r="DX76" s="227"/>
      <c r="DY76" s="227"/>
      <c r="DZ76" s="227"/>
      <c r="EA76" s="227"/>
      <c r="EB76" s="227"/>
      <c r="EC76" s="227"/>
      <c r="ED76" s="227"/>
      <c r="EE76" s="227"/>
      <c r="EF76" s="227"/>
      <c r="EG76" s="227"/>
      <c r="EH76" s="227"/>
      <c r="EI76" s="227"/>
      <c r="EJ76" s="227"/>
      <c r="EK76" s="227"/>
      <c r="EL76" s="227"/>
      <c r="EM76" s="227"/>
      <c r="EN76" s="227"/>
      <c r="EO76" s="227"/>
      <c r="EP76" s="227"/>
      <c r="EQ76" s="227"/>
      <c r="ER76" s="227"/>
      <c r="ES76" s="227"/>
      <c r="ET76" s="227"/>
      <c r="EU76" s="227"/>
      <c r="EV76" s="227"/>
      <c r="EW76" s="227"/>
      <c r="EX76" s="227"/>
      <c r="EY76" s="227"/>
      <c r="EZ76" s="227"/>
      <c r="FA76" s="227"/>
      <c r="FB76" s="227"/>
      <c r="FC76" s="227"/>
      <c r="FD76" s="227"/>
      <c r="FE76" s="227"/>
      <c r="FF76" s="227"/>
      <c r="FG76" s="227"/>
      <c r="FH76" s="227"/>
      <c r="FI76" s="227"/>
      <c r="FJ76" s="227"/>
      <c r="FK76" s="227"/>
      <c r="FL76" s="227"/>
      <c r="FM76" s="227">
        <v>596557932</v>
      </c>
      <c r="FN76" s="227"/>
      <c r="FO76" s="227"/>
      <c r="FP76" s="227"/>
      <c r="FQ76" s="227"/>
      <c r="FR76" s="227"/>
      <c r="FS76" s="227"/>
      <c r="FT76" s="227"/>
      <c r="FU76" s="227"/>
      <c r="FV76" s="227"/>
      <c r="FW76" s="227"/>
      <c r="FX76" s="227"/>
      <c r="FY76" s="227"/>
      <c r="FZ76" s="227"/>
      <c r="GA76" s="227"/>
      <c r="GB76" s="227"/>
      <c r="GC76" s="227"/>
      <c r="GD76" s="227"/>
      <c r="GE76" s="227"/>
      <c r="GF76" s="227"/>
      <c r="GG76" s="227"/>
      <c r="GH76" s="227"/>
      <c r="GI76" s="227"/>
      <c r="GJ76" s="227"/>
      <c r="GK76" s="227"/>
      <c r="GL76" s="227"/>
      <c r="GM76" s="227"/>
      <c r="GN76" s="227"/>
      <c r="GO76" s="227"/>
      <c r="GP76" s="227"/>
      <c r="GQ76" s="227"/>
      <c r="GR76" s="227"/>
      <c r="GS76" s="227"/>
      <c r="GT76" s="227"/>
      <c r="GU76" s="227"/>
      <c r="GV76" s="227"/>
      <c r="GW76" s="227"/>
      <c r="GX76" s="227"/>
      <c r="GY76" s="227"/>
      <c r="GZ76" s="227"/>
      <c r="HA76" s="227"/>
      <c r="HB76" s="227"/>
      <c r="HC76" s="227"/>
      <c r="HD76" s="227"/>
      <c r="HE76" s="227"/>
      <c r="HF76" s="227"/>
      <c r="HG76" s="227"/>
      <c r="HH76" s="227"/>
      <c r="HI76" s="227"/>
      <c r="HJ76" s="227"/>
      <c r="HK76" s="227"/>
      <c r="HL76" s="227"/>
      <c r="HM76" s="227"/>
      <c r="HN76" s="227"/>
      <c r="HO76" s="156">
        <f t="shared" si="168"/>
        <v>0.437383693081761</v>
      </c>
      <c r="HP76" s="156">
        <f t="shared" si="169"/>
        <v>0</v>
      </c>
      <c r="HQ76" s="156">
        <f t="shared" si="170"/>
        <v>0.437383693081761</v>
      </c>
      <c r="HR76" s="156">
        <f t="shared" si="171"/>
        <v>0</v>
      </c>
      <c r="HS76" s="156">
        <f t="shared" si="172"/>
        <v>0</v>
      </c>
    </row>
    <row r="77" spans="1:227" s="228" customFormat="1" ht="24" customHeight="1">
      <c r="A77" s="225">
        <v>22</v>
      </c>
      <c r="B77" s="226" t="s">
        <v>360</v>
      </c>
      <c r="C77" s="227">
        <f t="shared" ref="C77:AW77" si="173">C78+C79</f>
        <v>942000000</v>
      </c>
      <c r="D77" s="227">
        <f t="shared" si="173"/>
        <v>942000000</v>
      </c>
      <c r="E77" s="227">
        <f t="shared" si="173"/>
        <v>0</v>
      </c>
      <c r="F77" s="227">
        <f t="shared" si="173"/>
        <v>0</v>
      </c>
      <c r="G77" s="227">
        <f t="shared" si="173"/>
        <v>0</v>
      </c>
      <c r="H77" s="227">
        <f t="shared" si="173"/>
        <v>0</v>
      </c>
      <c r="I77" s="227">
        <f t="shared" si="173"/>
        <v>0</v>
      </c>
      <c r="J77" s="227">
        <f t="shared" si="173"/>
        <v>942000000</v>
      </c>
      <c r="K77" s="227">
        <f t="shared" si="173"/>
        <v>0</v>
      </c>
      <c r="L77" s="227">
        <f t="shared" si="173"/>
        <v>0</v>
      </c>
      <c r="M77" s="227">
        <f t="shared" si="173"/>
        <v>0</v>
      </c>
      <c r="N77" s="227">
        <f t="shared" si="173"/>
        <v>0</v>
      </c>
      <c r="O77" s="227">
        <f t="shared" si="173"/>
        <v>0</v>
      </c>
      <c r="P77" s="227">
        <f t="shared" si="173"/>
        <v>0</v>
      </c>
      <c r="Q77" s="227">
        <f t="shared" si="173"/>
        <v>0</v>
      </c>
      <c r="R77" s="227">
        <f t="shared" si="173"/>
        <v>0</v>
      </c>
      <c r="S77" s="227">
        <f t="shared" si="173"/>
        <v>0</v>
      </c>
      <c r="T77" s="227">
        <f t="shared" si="173"/>
        <v>0</v>
      </c>
      <c r="U77" s="227">
        <f t="shared" si="173"/>
        <v>0</v>
      </c>
      <c r="V77" s="227">
        <f t="shared" si="173"/>
        <v>0</v>
      </c>
      <c r="W77" s="227">
        <f t="shared" si="173"/>
        <v>0</v>
      </c>
      <c r="X77" s="227">
        <f t="shared" si="173"/>
        <v>0</v>
      </c>
      <c r="Y77" s="227">
        <f t="shared" si="173"/>
        <v>0</v>
      </c>
      <c r="Z77" s="227">
        <f t="shared" si="173"/>
        <v>0</v>
      </c>
      <c r="AA77" s="227">
        <f t="shared" si="173"/>
        <v>0</v>
      </c>
      <c r="AB77" s="227">
        <f t="shared" si="173"/>
        <v>0</v>
      </c>
      <c r="AC77" s="227">
        <f t="shared" si="173"/>
        <v>0</v>
      </c>
      <c r="AD77" s="227">
        <f t="shared" si="173"/>
        <v>0</v>
      </c>
      <c r="AE77" s="227">
        <f t="shared" si="173"/>
        <v>0</v>
      </c>
      <c r="AF77" s="227">
        <f t="shared" si="173"/>
        <v>0</v>
      </c>
      <c r="AG77" s="227">
        <f t="shared" si="173"/>
        <v>0</v>
      </c>
      <c r="AH77" s="227">
        <f t="shared" si="173"/>
        <v>0</v>
      </c>
      <c r="AI77" s="227">
        <f t="shared" si="173"/>
        <v>0</v>
      </c>
      <c r="AJ77" s="227">
        <f t="shared" si="173"/>
        <v>0</v>
      </c>
      <c r="AK77" s="227">
        <f t="shared" si="173"/>
        <v>0</v>
      </c>
      <c r="AL77" s="227">
        <f t="shared" si="173"/>
        <v>0</v>
      </c>
      <c r="AM77" s="227">
        <f t="shared" si="173"/>
        <v>0</v>
      </c>
      <c r="AN77" s="227">
        <f t="shared" si="173"/>
        <v>0</v>
      </c>
      <c r="AO77" s="227">
        <f t="shared" si="173"/>
        <v>0</v>
      </c>
      <c r="AP77" s="227">
        <f t="shared" si="173"/>
        <v>0</v>
      </c>
      <c r="AQ77" s="227">
        <f t="shared" si="173"/>
        <v>0</v>
      </c>
      <c r="AR77" s="227">
        <f t="shared" si="173"/>
        <v>0</v>
      </c>
      <c r="AS77" s="227">
        <f t="shared" si="173"/>
        <v>0</v>
      </c>
      <c r="AT77" s="227">
        <f t="shared" si="173"/>
        <v>0</v>
      </c>
      <c r="AU77" s="227">
        <f t="shared" si="173"/>
        <v>0</v>
      </c>
      <c r="AV77" s="227">
        <f t="shared" si="173"/>
        <v>0</v>
      </c>
      <c r="AW77" s="227">
        <f t="shared" si="173"/>
        <v>0</v>
      </c>
      <c r="AX77" s="227">
        <f>AX78+AX79</f>
        <v>0</v>
      </c>
      <c r="AY77" s="227">
        <f t="shared" ref="AY77" si="174">AY78+AY79</f>
        <v>0</v>
      </c>
      <c r="AZ77" s="227">
        <f>AZ78+AZ79</f>
        <v>0</v>
      </c>
      <c r="BA77" s="227">
        <f>BA78+BA79</f>
        <v>0</v>
      </c>
      <c r="BB77" s="227">
        <f t="shared" ref="BB77:DG77" si="175">BB78+BB79</f>
        <v>0</v>
      </c>
      <c r="BC77" s="227">
        <f t="shared" si="175"/>
        <v>0</v>
      </c>
      <c r="BD77" s="227">
        <f t="shared" si="175"/>
        <v>0</v>
      </c>
      <c r="BE77" s="227">
        <f t="shared" si="175"/>
        <v>0</v>
      </c>
      <c r="BF77" s="227">
        <f t="shared" si="175"/>
        <v>0</v>
      </c>
      <c r="BG77" s="227">
        <f t="shared" si="175"/>
        <v>0</v>
      </c>
      <c r="BH77" s="227">
        <f t="shared" si="175"/>
        <v>0</v>
      </c>
      <c r="BI77" s="227">
        <f t="shared" si="175"/>
        <v>0</v>
      </c>
      <c r="BJ77" s="227">
        <f t="shared" si="175"/>
        <v>0</v>
      </c>
      <c r="BK77" s="227">
        <f t="shared" si="175"/>
        <v>0</v>
      </c>
      <c r="BL77" s="227">
        <f t="shared" si="175"/>
        <v>0</v>
      </c>
      <c r="BM77" s="227">
        <f t="shared" si="175"/>
        <v>0</v>
      </c>
      <c r="BN77" s="227">
        <f t="shared" si="175"/>
        <v>0</v>
      </c>
      <c r="BO77" s="227">
        <f t="shared" si="175"/>
        <v>0</v>
      </c>
      <c r="BP77" s="227">
        <f t="shared" si="175"/>
        <v>0</v>
      </c>
      <c r="BQ77" s="227">
        <f t="shared" si="175"/>
        <v>0</v>
      </c>
      <c r="BR77" s="227">
        <f>BR78+BR79</f>
        <v>0</v>
      </c>
      <c r="BS77" s="227">
        <f>BS78+BS79</f>
        <v>0</v>
      </c>
      <c r="BT77" s="227">
        <f t="shared" ref="BT77" si="176">BT78+BT79</f>
        <v>0</v>
      </c>
      <c r="BU77" s="227">
        <f t="shared" si="175"/>
        <v>0</v>
      </c>
      <c r="BV77" s="227">
        <f t="shared" si="175"/>
        <v>0</v>
      </c>
      <c r="BW77" s="227">
        <f t="shared" si="175"/>
        <v>0</v>
      </c>
      <c r="BX77" s="227">
        <f t="shared" si="175"/>
        <v>0</v>
      </c>
      <c r="BY77" s="227">
        <f t="shared" si="175"/>
        <v>0</v>
      </c>
      <c r="BZ77" s="227">
        <f t="shared" si="175"/>
        <v>0</v>
      </c>
      <c r="CA77" s="227">
        <f t="shared" si="175"/>
        <v>0</v>
      </c>
      <c r="CB77" s="227">
        <f t="shared" si="175"/>
        <v>0</v>
      </c>
      <c r="CC77" s="227">
        <f t="shared" si="175"/>
        <v>0</v>
      </c>
      <c r="CD77" s="227">
        <f t="shared" si="175"/>
        <v>0</v>
      </c>
      <c r="CE77" s="227">
        <f t="shared" si="175"/>
        <v>0</v>
      </c>
      <c r="CF77" s="227">
        <f t="shared" si="175"/>
        <v>0</v>
      </c>
      <c r="CG77" s="227">
        <f t="shared" si="175"/>
        <v>0</v>
      </c>
      <c r="CH77" s="227">
        <f t="shared" si="175"/>
        <v>0</v>
      </c>
      <c r="CI77" s="227">
        <f t="shared" si="175"/>
        <v>0</v>
      </c>
      <c r="CJ77" s="227">
        <f t="shared" si="175"/>
        <v>0</v>
      </c>
      <c r="CK77" s="227">
        <f t="shared" si="175"/>
        <v>0</v>
      </c>
      <c r="CL77" s="227">
        <f t="shared" si="175"/>
        <v>0</v>
      </c>
      <c r="CM77" s="227">
        <f t="shared" si="175"/>
        <v>0</v>
      </c>
      <c r="CN77" s="227">
        <f t="shared" si="175"/>
        <v>0</v>
      </c>
      <c r="CO77" s="227">
        <f t="shared" si="175"/>
        <v>0</v>
      </c>
      <c r="CP77" s="227">
        <f t="shared" si="175"/>
        <v>0</v>
      </c>
      <c r="CQ77" s="227">
        <f t="shared" si="175"/>
        <v>0</v>
      </c>
      <c r="CR77" s="227">
        <f t="shared" si="175"/>
        <v>0</v>
      </c>
      <c r="CS77" s="227">
        <f t="shared" si="175"/>
        <v>0</v>
      </c>
      <c r="CT77" s="227">
        <f t="shared" si="175"/>
        <v>0</v>
      </c>
      <c r="CU77" s="227">
        <f t="shared" si="175"/>
        <v>0</v>
      </c>
      <c r="CV77" s="227">
        <f t="shared" si="175"/>
        <v>0</v>
      </c>
      <c r="CW77" s="227">
        <f t="shared" si="175"/>
        <v>0</v>
      </c>
      <c r="CX77" s="227">
        <f t="shared" si="175"/>
        <v>0</v>
      </c>
      <c r="CY77" s="227">
        <f t="shared" si="175"/>
        <v>0</v>
      </c>
      <c r="CZ77" s="227">
        <f t="shared" si="175"/>
        <v>0</v>
      </c>
      <c r="DA77" s="227">
        <f t="shared" si="175"/>
        <v>0</v>
      </c>
      <c r="DB77" s="227">
        <f t="shared" si="175"/>
        <v>0</v>
      </c>
      <c r="DC77" s="227">
        <f t="shared" si="175"/>
        <v>0</v>
      </c>
      <c r="DD77" s="227">
        <f t="shared" si="175"/>
        <v>0</v>
      </c>
      <c r="DE77" s="227">
        <f t="shared" si="175"/>
        <v>0</v>
      </c>
      <c r="DF77" s="227">
        <f t="shared" si="175"/>
        <v>0</v>
      </c>
      <c r="DG77" s="227">
        <f t="shared" si="175"/>
        <v>0</v>
      </c>
      <c r="DH77" s="226" t="s">
        <v>360</v>
      </c>
      <c r="DI77" s="227">
        <f t="shared" ref="DI77:GA77" si="177">DI78+DI79</f>
        <v>533598767</v>
      </c>
      <c r="DJ77" s="227">
        <f t="shared" si="177"/>
        <v>533598767</v>
      </c>
      <c r="DK77" s="227">
        <f t="shared" si="177"/>
        <v>0</v>
      </c>
      <c r="DL77" s="227">
        <f t="shared" si="177"/>
        <v>0</v>
      </c>
      <c r="DM77" s="227">
        <f t="shared" si="177"/>
        <v>0</v>
      </c>
      <c r="DN77" s="227">
        <f t="shared" si="177"/>
        <v>0</v>
      </c>
      <c r="DO77" s="227">
        <f t="shared" si="177"/>
        <v>0</v>
      </c>
      <c r="DP77" s="227">
        <f t="shared" si="177"/>
        <v>533598767</v>
      </c>
      <c r="DQ77" s="227">
        <f t="shared" si="177"/>
        <v>0</v>
      </c>
      <c r="DR77" s="227">
        <f t="shared" si="177"/>
        <v>0</v>
      </c>
      <c r="DS77" s="227">
        <f t="shared" si="177"/>
        <v>0</v>
      </c>
      <c r="DT77" s="227">
        <f t="shared" si="177"/>
        <v>0</v>
      </c>
      <c r="DU77" s="227">
        <f t="shared" si="177"/>
        <v>0</v>
      </c>
      <c r="DV77" s="227">
        <f t="shared" si="177"/>
        <v>0</v>
      </c>
      <c r="DW77" s="227">
        <f t="shared" si="177"/>
        <v>0</v>
      </c>
      <c r="DX77" s="227">
        <f t="shared" si="177"/>
        <v>0</v>
      </c>
      <c r="DY77" s="227">
        <f t="shared" si="177"/>
        <v>0</v>
      </c>
      <c r="DZ77" s="227">
        <f t="shared" si="177"/>
        <v>0</v>
      </c>
      <c r="EA77" s="227">
        <f t="shared" si="177"/>
        <v>0</v>
      </c>
      <c r="EB77" s="227">
        <f t="shared" si="177"/>
        <v>0</v>
      </c>
      <c r="EC77" s="227">
        <f t="shared" si="177"/>
        <v>0</v>
      </c>
      <c r="ED77" s="227">
        <f t="shared" si="177"/>
        <v>0</v>
      </c>
      <c r="EE77" s="227">
        <f t="shared" si="177"/>
        <v>0</v>
      </c>
      <c r="EF77" s="227">
        <f t="shared" si="177"/>
        <v>0</v>
      </c>
      <c r="EG77" s="227">
        <f>EG78+EG79</f>
        <v>0</v>
      </c>
      <c r="EH77" s="227">
        <f t="shared" si="177"/>
        <v>0</v>
      </c>
      <c r="EI77" s="227">
        <f t="shared" si="177"/>
        <v>0</v>
      </c>
      <c r="EJ77" s="227">
        <f t="shared" si="177"/>
        <v>0</v>
      </c>
      <c r="EK77" s="227">
        <f t="shared" si="177"/>
        <v>0</v>
      </c>
      <c r="EL77" s="227">
        <f t="shared" si="177"/>
        <v>0</v>
      </c>
      <c r="EM77" s="227">
        <f t="shared" si="177"/>
        <v>0</v>
      </c>
      <c r="EN77" s="227">
        <f t="shared" si="177"/>
        <v>0</v>
      </c>
      <c r="EO77" s="227">
        <f t="shared" si="177"/>
        <v>0</v>
      </c>
      <c r="EP77" s="227">
        <f t="shared" si="177"/>
        <v>0</v>
      </c>
      <c r="EQ77" s="227">
        <f t="shared" si="177"/>
        <v>0</v>
      </c>
      <c r="ER77" s="227">
        <f t="shared" si="177"/>
        <v>0</v>
      </c>
      <c r="ES77" s="227">
        <f t="shared" si="177"/>
        <v>0</v>
      </c>
      <c r="ET77" s="227">
        <f t="shared" si="177"/>
        <v>0</v>
      </c>
      <c r="EU77" s="227">
        <f t="shared" si="177"/>
        <v>0</v>
      </c>
      <c r="EV77" s="227">
        <f t="shared" si="177"/>
        <v>0</v>
      </c>
      <c r="EW77" s="227">
        <f t="shared" si="177"/>
        <v>0</v>
      </c>
      <c r="EX77" s="227">
        <f t="shared" si="177"/>
        <v>0</v>
      </c>
      <c r="EY77" s="227">
        <f t="shared" si="177"/>
        <v>0</v>
      </c>
      <c r="EZ77" s="227">
        <f t="shared" si="177"/>
        <v>0</v>
      </c>
      <c r="FA77" s="227">
        <f t="shared" si="177"/>
        <v>0</v>
      </c>
      <c r="FB77" s="227">
        <f t="shared" si="177"/>
        <v>0</v>
      </c>
      <c r="FC77" s="227">
        <f t="shared" si="177"/>
        <v>0</v>
      </c>
      <c r="FD77" s="227">
        <f>FD78+FD79</f>
        <v>0</v>
      </c>
      <c r="FE77" s="227">
        <f t="shared" ref="FE77" si="178">FE78+FE79</f>
        <v>0</v>
      </c>
      <c r="FF77" s="227">
        <f>FF78+FF79</f>
        <v>0</v>
      </c>
      <c r="FG77" s="227">
        <f>FG78+FG79</f>
        <v>0</v>
      </c>
      <c r="FH77" s="227">
        <f t="shared" si="177"/>
        <v>0</v>
      </c>
      <c r="FI77" s="227">
        <f t="shared" si="177"/>
        <v>0</v>
      </c>
      <c r="FJ77" s="227">
        <f t="shared" si="177"/>
        <v>0</v>
      </c>
      <c r="FK77" s="227">
        <f t="shared" si="177"/>
        <v>0</v>
      </c>
      <c r="FL77" s="227">
        <f t="shared" si="177"/>
        <v>0</v>
      </c>
      <c r="FM77" s="227">
        <f t="shared" si="177"/>
        <v>479085513</v>
      </c>
      <c r="FN77" s="227">
        <f t="shared" si="177"/>
        <v>0</v>
      </c>
      <c r="FO77" s="227">
        <f t="shared" si="177"/>
        <v>0</v>
      </c>
      <c r="FP77" s="227">
        <f t="shared" si="177"/>
        <v>0</v>
      </c>
      <c r="FQ77" s="227">
        <f t="shared" si="177"/>
        <v>0</v>
      </c>
      <c r="FR77" s="227">
        <f t="shared" si="177"/>
        <v>0</v>
      </c>
      <c r="FS77" s="227">
        <f t="shared" si="177"/>
        <v>0</v>
      </c>
      <c r="FT77" s="227">
        <f t="shared" si="177"/>
        <v>0</v>
      </c>
      <c r="FU77" s="227">
        <f t="shared" si="177"/>
        <v>0</v>
      </c>
      <c r="FV77" s="227">
        <f t="shared" si="177"/>
        <v>0</v>
      </c>
      <c r="FW77" s="227">
        <f t="shared" si="177"/>
        <v>0</v>
      </c>
      <c r="FX77" s="227">
        <f>FX78+FX79</f>
        <v>0</v>
      </c>
      <c r="FY77" s="227">
        <f>FY78+FY79</f>
        <v>0</v>
      </c>
      <c r="FZ77" s="227">
        <f t="shared" ref="FZ77" si="179">FZ78+FZ79</f>
        <v>0</v>
      </c>
      <c r="GA77" s="227">
        <f t="shared" si="177"/>
        <v>0</v>
      </c>
      <c r="GB77" s="227">
        <f t="shared" ref="GB77:HN77" si="180">GB78+GB79</f>
        <v>0</v>
      </c>
      <c r="GC77" s="227">
        <f t="shared" si="180"/>
        <v>0</v>
      </c>
      <c r="GD77" s="227">
        <f t="shared" si="180"/>
        <v>0</v>
      </c>
      <c r="GE77" s="227">
        <f t="shared" si="180"/>
        <v>0</v>
      </c>
      <c r="GF77" s="227">
        <f t="shared" si="180"/>
        <v>0</v>
      </c>
      <c r="GG77" s="227">
        <f t="shared" si="180"/>
        <v>0</v>
      </c>
      <c r="GH77" s="227">
        <f t="shared" si="180"/>
        <v>0</v>
      </c>
      <c r="GI77" s="227">
        <f t="shared" si="180"/>
        <v>0</v>
      </c>
      <c r="GJ77" s="227">
        <f t="shared" si="180"/>
        <v>0</v>
      </c>
      <c r="GK77" s="227">
        <f t="shared" si="180"/>
        <v>0</v>
      </c>
      <c r="GL77" s="227">
        <f t="shared" si="180"/>
        <v>0</v>
      </c>
      <c r="GM77" s="227">
        <f t="shared" si="180"/>
        <v>0</v>
      </c>
      <c r="GN77" s="227">
        <f t="shared" si="180"/>
        <v>0</v>
      </c>
      <c r="GO77" s="227">
        <f t="shared" si="180"/>
        <v>0</v>
      </c>
      <c r="GP77" s="227">
        <f t="shared" si="180"/>
        <v>0</v>
      </c>
      <c r="GQ77" s="227">
        <f t="shared" si="180"/>
        <v>0</v>
      </c>
      <c r="GR77" s="227">
        <f t="shared" si="180"/>
        <v>0</v>
      </c>
      <c r="GS77" s="227">
        <f t="shared" si="180"/>
        <v>0</v>
      </c>
      <c r="GT77" s="227">
        <f t="shared" si="180"/>
        <v>0</v>
      </c>
      <c r="GU77" s="227">
        <f t="shared" si="180"/>
        <v>0</v>
      </c>
      <c r="GV77" s="227">
        <f t="shared" si="180"/>
        <v>0</v>
      </c>
      <c r="GW77" s="227">
        <f t="shared" si="180"/>
        <v>0</v>
      </c>
      <c r="GX77" s="227">
        <f t="shared" si="180"/>
        <v>0</v>
      </c>
      <c r="GY77" s="227">
        <f t="shared" si="180"/>
        <v>0</v>
      </c>
      <c r="GZ77" s="227">
        <f t="shared" si="180"/>
        <v>0</v>
      </c>
      <c r="HA77" s="227">
        <f t="shared" si="180"/>
        <v>0</v>
      </c>
      <c r="HB77" s="227">
        <f t="shared" si="180"/>
        <v>0</v>
      </c>
      <c r="HC77" s="227">
        <f t="shared" si="180"/>
        <v>0</v>
      </c>
      <c r="HD77" s="227">
        <f t="shared" si="180"/>
        <v>0</v>
      </c>
      <c r="HE77" s="227">
        <f t="shared" si="180"/>
        <v>0</v>
      </c>
      <c r="HF77" s="227">
        <f t="shared" si="180"/>
        <v>0</v>
      </c>
      <c r="HG77" s="227">
        <f t="shared" si="180"/>
        <v>0</v>
      </c>
      <c r="HH77" s="227">
        <f t="shared" si="180"/>
        <v>0</v>
      </c>
      <c r="HI77" s="227">
        <f t="shared" si="180"/>
        <v>0</v>
      </c>
      <c r="HJ77" s="227">
        <f t="shared" si="180"/>
        <v>0</v>
      </c>
      <c r="HK77" s="227">
        <f t="shared" si="180"/>
        <v>0</v>
      </c>
      <c r="HL77" s="227">
        <f t="shared" si="180"/>
        <v>0</v>
      </c>
      <c r="HM77" s="227">
        <f t="shared" si="180"/>
        <v>0</v>
      </c>
      <c r="HN77" s="227">
        <f t="shared" si="180"/>
        <v>0</v>
      </c>
      <c r="HO77" s="156">
        <f t="shared" si="168"/>
        <v>0.56645304352441617</v>
      </c>
      <c r="HP77" s="156">
        <f t="shared" si="169"/>
        <v>0</v>
      </c>
      <c r="HQ77" s="156">
        <f t="shared" si="170"/>
        <v>0.56645304352441617</v>
      </c>
      <c r="HR77" s="156">
        <f t="shared" si="171"/>
        <v>0</v>
      </c>
      <c r="HS77" s="156">
        <f t="shared" si="172"/>
        <v>0</v>
      </c>
    </row>
    <row r="78" spans="1:227" s="228" customFormat="1" ht="24" customHeight="1">
      <c r="A78" s="225"/>
      <c r="B78" s="226" t="s">
        <v>99</v>
      </c>
      <c r="C78" s="227">
        <f>D78+BK78+DB78</f>
        <v>0</v>
      </c>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7"/>
      <c r="AY78" s="227"/>
      <c r="AZ78" s="227"/>
      <c r="BA78" s="227"/>
      <c r="BB78" s="227"/>
      <c r="BC78" s="227"/>
      <c r="BD78" s="227"/>
      <c r="BE78" s="227"/>
      <c r="BF78" s="227"/>
      <c r="BG78" s="227"/>
      <c r="BH78" s="227"/>
      <c r="BI78" s="227"/>
      <c r="BJ78" s="227"/>
      <c r="BK78" s="227"/>
      <c r="BL78" s="227"/>
      <c r="BM78" s="227"/>
      <c r="BN78" s="227"/>
      <c r="BO78" s="227"/>
      <c r="BP78" s="227"/>
      <c r="BQ78" s="227"/>
      <c r="BR78" s="227"/>
      <c r="BS78" s="227"/>
      <c r="BT78" s="227"/>
      <c r="BU78" s="227"/>
      <c r="BV78" s="227"/>
      <c r="BW78" s="227"/>
      <c r="BX78" s="227"/>
      <c r="BY78" s="227"/>
      <c r="BZ78" s="227"/>
      <c r="CA78" s="227"/>
      <c r="CB78" s="227"/>
      <c r="CC78" s="227"/>
      <c r="CD78" s="227"/>
      <c r="CE78" s="227"/>
      <c r="CF78" s="227"/>
      <c r="CG78" s="227"/>
      <c r="CH78" s="227"/>
      <c r="CI78" s="227"/>
      <c r="CJ78" s="227"/>
      <c r="CK78" s="227"/>
      <c r="CL78" s="227"/>
      <c r="CM78" s="227"/>
      <c r="CN78" s="227"/>
      <c r="CO78" s="227"/>
      <c r="CP78" s="227"/>
      <c r="CQ78" s="227"/>
      <c r="CR78" s="227"/>
      <c r="CS78" s="227"/>
      <c r="CT78" s="227"/>
      <c r="CU78" s="227"/>
      <c r="CV78" s="227"/>
      <c r="CW78" s="227"/>
      <c r="CX78" s="227"/>
      <c r="CY78" s="227"/>
      <c r="CZ78" s="227"/>
      <c r="DA78" s="227"/>
      <c r="DB78" s="227"/>
      <c r="DC78" s="227"/>
      <c r="DD78" s="227"/>
      <c r="DE78" s="227"/>
      <c r="DF78" s="227"/>
      <c r="DG78" s="227"/>
      <c r="DH78" s="226" t="s">
        <v>99</v>
      </c>
      <c r="DI78" s="227">
        <f>DJ78+FQ78+HH78+HN78</f>
        <v>0</v>
      </c>
      <c r="DJ78" s="227"/>
      <c r="DK78" s="227"/>
      <c r="DL78" s="227"/>
      <c r="DM78" s="227"/>
      <c r="DN78" s="227"/>
      <c r="DO78" s="227"/>
      <c r="DP78" s="227"/>
      <c r="DQ78" s="227"/>
      <c r="DR78" s="227"/>
      <c r="DS78" s="227"/>
      <c r="DT78" s="227"/>
      <c r="DU78" s="227"/>
      <c r="DV78" s="227"/>
      <c r="DW78" s="227"/>
      <c r="DX78" s="227"/>
      <c r="DY78" s="227"/>
      <c r="DZ78" s="227"/>
      <c r="EA78" s="227"/>
      <c r="EB78" s="227"/>
      <c r="EC78" s="227"/>
      <c r="ED78" s="227"/>
      <c r="EE78" s="227"/>
      <c r="EF78" s="227"/>
      <c r="EG78" s="227"/>
      <c r="EH78" s="227"/>
      <c r="EI78" s="227"/>
      <c r="EJ78" s="227"/>
      <c r="EK78" s="227"/>
      <c r="EL78" s="227"/>
      <c r="EM78" s="227"/>
      <c r="EN78" s="227"/>
      <c r="EO78" s="227"/>
      <c r="EP78" s="227"/>
      <c r="EQ78" s="227"/>
      <c r="ER78" s="227"/>
      <c r="ES78" s="227"/>
      <c r="ET78" s="227"/>
      <c r="EU78" s="227"/>
      <c r="EV78" s="227"/>
      <c r="EW78" s="227"/>
      <c r="EX78" s="227"/>
      <c r="EY78" s="227"/>
      <c r="EZ78" s="227"/>
      <c r="FA78" s="227"/>
      <c r="FB78" s="227"/>
      <c r="FC78" s="227"/>
      <c r="FD78" s="227"/>
      <c r="FE78" s="227"/>
      <c r="FF78" s="227"/>
      <c r="FG78" s="227"/>
      <c r="FH78" s="227"/>
      <c r="FI78" s="227"/>
      <c r="FJ78" s="227"/>
      <c r="FK78" s="227"/>
      <c r="FL78" s="227"/>
      <c r="FM78" s="227"/>
      <c r="FN78" s="227"/>
      <c r="FO78" s="227"/>
      <c r="FP78" s="227"/>
      <c r="FQ78" s="227"/>
      <c r="FR78" s="227"/>
      <c r="FS78" s="227"/>
      <c r="FT78" s="227"/>
      <c r="FU78" s="227"/>
      <c r="FV78" s="227"/>
      <c r="FW78" s="227"/>
      <c r="FX78" s="227"/>
      <c r="FY78" s="227"/>
      <c r="FZ78" s="227"/>
      <c r="GA78" s="227"/>
      <c r="GB78" s="227"/>
      <c r="GC78" s="227"/>
      <c r="GD78" s="227"/>
      <c r="GE78" s="227"/>
      <c r="GF78" s="227"/>
      <c r="GG78" s="227"/>
      <c r="GH78" s="227"/>
      <c r="GI78" s="227"/>
      <c r="GJ78" s="227"/>
      <c r="GK78" s="227"/>
      <c r="GL78" s="227"/>
      <c r="GM78" s="227"/>
      <c r="GN78" s="227"/>
      <c r="GO78" s="227"/>
      <c r="GP78" s="227"/>
      <c r="GQ78" s="227"/>
      <c r="GR78" s="227"/>
      <c r="GS78" s="227"/>
      <c r="GT78" s="227"/>
      <c r="GU78" s="227"/>
      <c r="GV78" s="227"/>
      <c r="GW78" s="227"/>
      <c r="GX78" s="227"/>
      <c r="GY78" s="227"/>
      <c r="GZ78" s="227"/>
      <c r="HA78" s="227"/>
      <c r="HB78" s="227"/>
      <c r="HC78" s="227"/>
      <c r="HD78" s="227"/>
      <c r="HE78" s="227"/>
      <c r="HF78" s="227"/>
      <c r="HG78" s="227"/>
      <c r="HH78" s="227"/>
      <c r="HI78" s="227"/>
      <c r="HJ78" s="227"/>
      <c r="HK78" s="227"/>
      <c r="HL78" s="227"/>
      <c r="HM78" s="227"/>
      <c r="HN78" s="227"/>
      <c r="HO78" s="156">
        <f t="shared" si="168"/>
        <v>0</v>
      </c>
      <c r="HP78" s="156">
        <f t="shared" si="169"/>
        <v>0</v>
      </c>
      <c r="HQ78" s="156">
        <f t="shared" si="170"/>
        <v>0</v>
      </c>
      <c r="HR78" s="156">
        <f t="shared" si="171"/>
        <v>0</v>
      </c>
      <c r="HS78" s="156">
        <f t="shared" si="172"/>
        <v>0</v>
      </c>
    </row>
    <row r="79" spans="1:227" s="228" customFormat="1" ht="24" customHeight="1">
      <c r="A79" s="225"/>
      <c r="B79" s="226" t="s">
        <v>100</v>
      </c>
      <c r="C79" s="227">
        <f>D79+BK79+DB79</f>
        <v>942000000</v>
      </c>
      <c r="D79" s="227">
        <f>E79+J79</f>
        <v>942000000</v>
      </c>
      <c r="E79" s="227"/>
      <c r="F79" s="227"/>
      <c r="G79" s="227"/>
      <c r="H79" s="227"/>
      <c r="I79" s="227"/>
      <c r="J79" s="227">
        <v>942000000</v>
      </c>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27"/>
      <c r="AX79" s="227"/>
      <c r="AY79" s="227"/>
      <c r="AZ79" s="227"/>
      <c r="BA79" s="227"/>
      <c r="BB79" s="227"/>
      <c r="BC79" s="227"/>
      <c r="BD79" s="227"/>
      <c r="BE79" s="227"/>
      <c r="BF79" s="227"/>
      <c r="BG79" s="227"/>
      <c r="BH79" s="227"/>
      <c r="BI79" s="227"/>
      <c r="BJ79" s="227"/>
      <c r="BK79" s="227"/>
      <c r="BL79" s="227"/>
      <c r="BM79" s="227"/>
      <c r="BN79" s="227"/>
      <c r="BO79" s="227"/>
      <c r="BP79" s="227"/>
      <c r="BQ79" s="227"/>
      <c r="BR79" s="227"/>
      <c r="BS79" s="227"/>
      <c r="BT79" s="227"/>
      <c r="BU79" s="227"/>
      <c r="BV79" s="227"/>
      <c r="BW79" s="227"/>
      <c r="BX79" s="227"/>
      <c r="BY79" s="227"/>
      <c r="BZ79" s="227"/>
      <c r="CA79" s="227"/>
      <c r="CB79" s="227"/>
      <c r="CC79" s="227"/>
      <c r="CD79" s="227"/>
      <c r="CE79" s="227"/>
      <c r="CF79" s="227"/>
      <c r="CG79" s="227"/>
      <c r="CH79" s="227"/>
      <c r="CI79" s="227"/>
      <c r="CJ79" s="227"/>
      <c r="CK79" s="227"/>
      <c r="CL79" s="227"/>
      <c r="CM79" s="227"/>
      <c r="CN79" s="227"/>
      <c r="CO79" s="227"/>
      <c r="CP79" s="227"/>
      <c r="CQ79" s="227"/>
      <c r="CR79" s="227"/>
      <c r="CS79" s="227"/>
      <c r="CT79" s="227"/>
      <c r="CU79" s="227"/>
      <c r="CV79" s="227"/>
      <c r="CW79" s="227"/>
      <c r="CX79" s="227"/>
      <c r="CY79" s="227"/>
      <c r="CZ79" s="227"/>
      <c r="DA79" s="227"/>
      <c r="DB79" s="227"/>
      <c r="DC79" s="227"/>
      <c r="DD79" s="227"/>
      <c r="DE79" s="227"/>
      <c r="DF79" s="227"/>
      <c r="DG79" s="227"/>
      <c r="DH79" s="226" t="s">
        <v>100</v>
      </c>
      <c r="DI79" s="227">
        <f>DJ79+FQ79+HH79+HN79</f>
        <v>533598767</v>
      </c>
      <c r="DJ79" s="227">
        <f>DK79+DP79</f>
        <v>533598767</v>
      </c>
      <c r="DK79" s="227"/>
      <c r="DL79" s="227"/>
      <c r="DM79" s="227"/>
      <c r="DN79" s="227"/>
      <c r="DO79" s="227"/>
      <c r="DP79" s="227">
        <v>533598767</v>
      </c>
      <c r="DQ79" s="227"/>
      <c r="DR79" s="227"/>
      <c r="DS79" s="227"/>
      <c r="DT79" s="227"/>
      <c r="DU79" s="227"/>
      <c r="DV79" s="227"/>
      <c r="DW79" s="227"/>
      <c r="DX79" s="227"/>
      <c r="DY79" s="227"/>
      <c r="DZ79" s="227"/>
      <c r="EA79" s="227"/>
      <c r="EB79" s="227"/>
      <c r="EC79" s="227"/>
      <c r="ED79" s="227"/>
      <c r="EE79" s="227"/>
      <c r="EF79" s="227"/>
      <c r="EG79" s="227"/>
      <c r="EH79" s="227"/>
      <c r="EI79" s="227"/>
      <c r="EJ79" s="227"/>
      <c r="EK79" s="227"/>
      <c r="EL79" s="227"/>
      <c r="EM79" s="227"/>
      <c r="EN79" s="227"/>
      <c r="EO79" s="227"/>
      <c r="EP79" s="227"/>
      <c r="EQ79" s="227"/>
      <c r="ER79" s="227"/>
      <c r="ES79" s="227"/>
      <c r="ET79" s="227"/>
      <c r="EU79" s="227"/>
      <c r="EV79" s="227"/>
      <c r="EW79" s="227"/>
      <c r="EX79" s="227"/>
      <c r="EY79" s="227"/>
      <c r="EZ79" s="227"/>
      <c r="FA79" s="227"/>
      <c r="FB79" s="227"/>
      <c r="FC79" s="227"/>
      <c r="FD79" s="227"/>
      <c r="FE79" s="227"/>
      <c r="FF79" s="227"/>
      <c r="FG79" s="227"/>
      <c r="FH79" s="227"/>
      <c r="FI79" s="227"/>
      <c r="FJ79" s="227"/>
      <c r="FK79" s="227"/>
      <c r="FL79" s="227"/>
      <c r="FM79" s="227">
        <v>479085513</v>
      </c>
      <c r="FN79" s="227"/>
      <c r="FO79" s="227"/>
      <c r="FP79" s="227"/>
      <c r="FQ79" s="227"/>
      <c r="FR79" s="227"/>
      <c r="FS79" s="227"/>
      <c r="FT79" s="227"/>
      <c r="FU79" s="227"/>
      <c r="FV79" s="227"/>
      <c r="FW79" s="227"/>
      <c r="FX79" s="227"/>
      <c r="FY79" s="227"/>
      <c r="FZ79" s="227"/>
      <c r="GA79" s="227"/>
      <c r="GB79" s="227"/>
      <c r="GC79" s="227"/>
      <c r="GD79" s="227"/>
      <c r="GE79" s="227"/>
      <c r="GF79" s="227"/>
      <c r="GG79" s="227"/>
      <c r="GH79" s="227"/>
      <c r="GI79" s="227"/>
      <c r="GJ79" s="227"/>
      <c r="GK79" s="227"/>
      <c r="GL79" s="227"/>
      <c r="GM79" s="227"/>
      <c r="GN79" s="227"/>
      <c r="GO79" s="227"/>
      <c r="GP79" s="227"/>
      <c r="GQ79" s="227"/>
      <c r="GR79" s="227"/>
      <c r="GS79" s="227"/>
      <c r="GT79" s="227"/>
      <c r="GU79" s="227"/>
      <c r="GV79" s="227"/>
      <c r="GW79" s="227"/>
      <c r="GX79" s="227"/>
      <c r="GY79" s="227"/>
      <c r="GZ79" s="227"/>
      <c r="HA79" s="227"/>
      <c r="HB79" s="227"/>
      <c r="HC79" s="227"/>
      <c r="HD79" s="227"/>
      <c r="HE79" s="227"/>
      <c r="HF79" s="227"/>
      <c r="HG79" s="227"/>
      <c r="HH79" s="227"/>
      <c r="HI79" s="227"/>
      <c r="HJ79" s="227"/>
      <c r="HK79" s="227"/>
      <c r="HL79" s="227"/>
      <c r="HM79" s="227"/>
      <c r="HN79" s="227"/>
      <c r="HO79" s="156">
        <f t="shared" si="168"/>
        <v>0.56645304352441617</v>
      </c>
      <c r="HP79" s="156">
        <f t="shared" si="169"/>
        <v>0</v>
      </c>
      <c r="HQ79" s="156">
        <f t="shared" si="170"/>
        <v>0.56645304352441617</v>
      </c>
      <c r="HR79" s="156">
        <f t="shared" si="171"/>
        <v>0</v>
      </c>
      <c r="HS79" s="156">
        <f t="shared" si="172"/>
        <v>0</v>
      </c>
    </row>
    <row r="80" spans="1:227" s="228" customFormat="1" ht="24" customHeight="1">
      <c r="A80" s="225">
        <v>23</v>
      </c>
      <c r="B80" s="226" t="s">
        <v>154</v>
      </c>
      <c r="C80" s="227">
        <f t="shared" ref="C80:Z80" si="181">C81+C82</f>
        <v>3799000000</v>
      </c>
      <c r="D80" s="227">
        <f t="shared" si="181"/>
        <v>3799000000</v>
      </c>
      <c r="E80" s="227">
        <f t="shared" si="181"/>
        <v>0</v>
      </c>
      <c r="F80" s="227">
        <f t="shared" si="181"/>
        <v>0</v>
      </c>
      <c r="G80" s="227">
        <f t="shared" si="181"/>
        <v>0</v>
      </c>
      <c r="H80" s="227">
        <f t="shared" si="181"/>
        <v>0</v>
      </c>
      <c r="I80" s="227">
        <f t="shared" si="181"/>
        <v>0</v>
      </c>
      <c r="J80" s="227">
        <f t="shared" si="181"/>
        <v>3799000000</v>
      </c>
      <c r="K80" s="227">
        <f t="shared" si="181"/>
        <v>0</v>
      </c>
      <c r="L80" s="227">
        <f t="shared" si="181"/>
        <v>0</v>
      </c>
      <c r="M80" s="227">
        <f t="shared" si="181"/>
        <v>0</v>
      </c>
      <c r="N80" s="227">
        <f t="shared" si="181"/>
        <v>0</v>
      </c>
      <c r="O80" s="227">
        <f t="shared" si="181"/>
        <v>0</v>
      </c>
      <c r="P80" s="227">
        <f t="shared" si="181"/>
        <v>0</v>
      </c>
      <c r="Q80" s="227">
        <f t="shared" si="181"/>
        <v>0</v>
      </c>
      <c r="R80" s="227">
        <f t="shared" si="181"/>
        <v>0</v>
      </c>
      <c r="S80" s="227">
        <f t="shared" si="181"/>
        <v>0</v>
      </c>
      <c r="T80" s="227">
        <f t="shared" si="181"/>
        <v>0</v>
      </c>
      <c r="U80" s="227">
        <f t="shared" si="181"/>
        <v>0</v>
      </c>
      <c r="V80" s="227">
        <f t="shared" si="181"/>
        <v>0</v>
      </c>
      <c r="W80" s="227">
        <f t="shared" si="181"/>
        <v>0</v>
      </c>
      <c r="X80" s="227">
        <f t="shared" si="181"/>
        <v>0</v>
      </c>
      <c r="Y80" s="227">
        <f t="shared" si="181"/>
        <v>0</v>
      </c>
      <c r="Z80" s="227">
        <f t="shared" si="181"/>
        <v>0</v>
      </c>
      <c r="AA80" s="227">
        <f>AA81+AA82</f>
        <v>0</v>
      </c>
      <c r="AB80" s="227">
        <f>AB81+AB82</f>
        <v>0</v>
      </c>
      <c r="AC80" s="227">
        <f>AC81+AC82</f>
        <v>0</v>
      </c>
      <c r="AD80" s="227">
        <f>AD81+AD82</f>
        <v>0</v>
      </c>
      <c r="AE80" s="227">
        <f t="shared" ref="AE80:AW80" si="182">AE81+AE82</f>
        <v>0</v>
      </c>
      <c r="AF80" s="227">
        <f t="shared" si="182"/>
        <v>0</v>
      </c>
      <c r="AG80" s="227">
        <f t="shared" si="182"/>
        <v>0</v>
      </c>
      <c r="AH80" s="227">
        <f t="shared" si="182"/>
        <v>0</v>
      </c>
      <c r="AI80" s="227">
        <f t="shared" si="182"/>
        <v>0</v>
      </c>
      <c r="AJ80" s="227">
        <f t="shared" si="182"/>
        <v>0</v>
      </c>
      <c r="AK80" s="227">
        <f t="shared" si="182"/>
        <v>0</v>
      </c>
      <c r="AL80" s="227">
        <f t="shared" si="182"/>
        <v>0</v>
      </c>
      <c r="AM80" s="227">
        <f t="shared" si="182"/>
        <v>0</v>
      </c>
      <c r="AN80" s="227">
        <f t="shared" si="182"/>
        <v>0</v>
      </c>
      <c r="AO80" s="227">
        <f t="shared" si="182"/>
        <v>0</v>
      </c>
      <c r="AP80" s="227">
        <f t="shared" si="182"/>
        <v>0</v>
      </c>
      <c r="AQ80" s="227">
        <f t="shared" si="182"/>
        <v>0</v>
      </c>
      <c r="AR80" s="227">
        <f t="shared" si="182"/>
        <v>0</v>
      </c>
      <c r="AS80" s="227">
        <f t="shared" si="182"/>
        <v>0</v>
      </c>
      <c r="AT80" s="227">
        <f t="shared" si="182"/>
        <v>0</v>
      </c>
      <c r="AU80" s="227">
        <f t="shared" si="182"/>
        <v>0</v>
      </c>
      <c r="AV80" s="227">
        <f t="shared" si="182"/>
        <v>0</v>
      </c>
      <c r="AW80" s="227">
        <f t="shared" si="182"/>
        <v>0</v>
      </c>
      <c r="AX80" s="227">
        <f>AX81+AX82</f>
        <v>0</v>
      </c>
      <c r="AY80" s="227">
        <f>AY81+AY82</f>
        <v>0</v>
      </c>
      <c r="AZ80" s="227">
        <f>AZ81+AZ82</f>
        <v>0</v>
      </c>
      <c r="BA80" s="227">
        <f>BA81+BA82</f>
        <v>0</v>
      </c>
      <c r="BB80" s="227">
        <f t="shared" ref="BB80:DG80" si="183">BB81+BB82</f>
        <v>0</v>
      </c>
      <c r="BC80" s="227">
        <f t="shared" si="183"/>
        <v>0</v>
      </c>
      <c r="BD80" s="227">
        <f t="shared" si="183"/>
        <v>0</v>
      </c>
      <c r="BE80" s="227">
        <f t="shared" si="183"/>
        <v>0</v>
      </c>
      <c r="BF80" s="227">
        <f t="shared" si="183"/>
        <v>0</v>
      </c>
      <c r="BG80" s="227">
        <f t="shared" si="183"/>
        <v>0</v>
      </c>
      <c r="BH80" s="227">
        <f t="shared" si="183"/>
        <v>0</v>
      </c>
      <c r="BI80" s="227">
        <f t="shared" si="183"/>
        <v>0</v>
      </c>
      <c r="BJ80" s="227">
        <f t="shared" si="183"/>
        <v>0</v>
      </c>
      <c r="BK80" s="227">
        <f t="shared" si="183"/>
        <v>0</v>
      </c>
      <c r="BL80" s="227">
        <f t="shared" si="183"/>
        <v>0</v>
      </c>
      <c r="BM80" s="227">
        <f t="shared" si="183"/>
        <v>0</v>
      </c>
      <c r="BN80" s="227">
        <f t="shared" si="183"/>
        <v>0</v>
      </c>
      <c r="BO80" s="227">
        <f t="shared" si="183"/>
        <v>0</v>
      </c>
      <c r="BP80" s="227">
        <f t="shared" si="183"/>
        <v>0</v>
      </c>
      <c r="BQ80" s="227">
        <f t="shared" si="183"/>
        <v>0</v>
      </c>
      <c r="BR80" s="227"/>
      <c r="BS80" s="227">
        <f t="shared" si="183"/>
        <v>0</v>
      </c>
      <c r="BT80" s="227"/>
      <c r="BU80" s="227"/>
      <c r="BV80" s="227">
        <f t="shared" si="183"/>
        <v>0</v>
      </c>
      <c r="BW80" s="227">
        <f t="shared" si="183"/>
        <v>0</v>
      </c>
      <c r="BX80" s="227">
        <f t="shared" si="183"/>
        <v>0</v>
      </c>
      <c r="BY80" s="227">
        <f t="shared" si="183"/>
        <v>0</v>
      </c>
      <c r="BZ80" s="227">
        <f t="shared" si="183"/>
        <v>0</v>
      </c>
      <c r="CA80" s="227">
        <f t="shared" si="183"/>
        <v>0</v>
      </c>
      <c r="CB80" s="227">
        <f t="shared" si="183"/>
        <v>0</v>
      </c>
      <c r="CC80" s="227">
        <f t="shared" si="183"/>
        <v>0</v>
      </c>
      <c r="CD80" s="227">
        <f t="shared" si="183"/>
        <v>0</v>
      </c>
      <c r="CE80" s="227">
        <f t="shared" si="183"/>
        <v>0</v>
      </c>
      <c r="CF80" s="227">
        <f t="shared" si="183"/>
        <v>0</v>
      </c>
      <c r="CG80" s="227">
        <f t="shared" si="183"/>
        <v>0</v>
      </c>
      <c r="CH80" s="227">
        <f t="shared" si="183"/>
        <v>0</v>
      </c>
      <c r="CI80" s="227">
        <f t="shared" si="183"/>
        <v>0</v>
      </c>
      <c r="CJ80" s="227">
        <f t="shared" si="183"/>
        <v>0</v>
      </c>
      <c r="CK80" s="227">
        <f t="shared" si="183"/>
        <v>0</v>
      </c>
      <c r="CL80" s="227">
        <f t="shared" si="183"/>
        <v>0</v>
      </c>
      <c r="CM80" s="227">
        <f t="shared" si="183"/>
        <v>0</v>
      </c>
      <c r="CN80" s="227">
        <f t="shared" si="183"/>
        <v>0</v>
      </c>
      <c r="CO80" s="227">
        <f t="shared" si="183"/>
        <v>0</v>
      </c>
      <c r="CP80" s="227">
        <f t="shared" si="183"/>
        <v>0</v>
      </c>
      <c r="CQ80" s="227">
        <f t="shared" si="183"/>
        <v>0</v>
      </c>
      <c r="CR80" s="227">
        <f t="shared" si="183"/>
        <v>0</v>
      </c>
      <c r="CS80" s="227">
        <f t="shared" si="183"/>
        <v>0</v>
      </c>
      <c r="CT80" s="227">
        <f t="shared" si="183"/>
        <v>0</v>
      </c>
      <c r="CU80" s="227">
        <f t="shared" si="183"/>
        <v>0</v>
      </c>
      <c r="CV80" s="227">
        <f t="shared" si="183"/>
        <v>0</v>
      </c>
      <c r="CW80" s="227">
        <f t="shared" si="183"/>
        <v>0</v>
      </c>
      <c r="CX80" s="227">
        <f t="shared" si="183"/>
        <v>0</v>
      </c>
      <c r="CY80" s="227">
        <f t="shared" si="183"/>
        <v>0</v>
      </c>
      <c r="CZ80" s="227">
        <f t="shared" si="183"/>
        <v>0</v>
      </c>
      <c r="DA80" s="227">
        <f t="shared" si="183"/>
        <v>0</v>
      </c>
      <c r="DB80" s="227">
        <f t="shared" si="183"/>
        <v>0</v>
      </c>
      <c r="DC80" s="227">
        <f t="shared" si="183"/>
        <v>0</v>
      </c>
      <c r="DD80" s="227">
        <f t="shared" si="183"/>
        <v>0</v>
      </c>
      <c r="DE80" s="227">
        <f t="shared" si="183"/>
        <v>0</v>
      </c>
      <c r="DF80" s="227">
        <f t="shared" si="183"/>
        <v>0</v>
      </c>
      <c r="DG80" s="227">
        <f t="shared" si="183"/>
        <v>0</v>
      </c>
      <c r="DH80" s="226" t="s">
        <v>154</v>
      </c>
      <c r="DI80" s="227">
        <f t="shared" ref="DI80:FY80" si="184">DI81+DI82</f>
        <v>1992672066</v>
      </c>
      <c r="DJ80" s="227">
        <f t="shared" si="184"/>
        <v>1992672066</v>
      </c>
      <c r="DK80" s="227">
        <f t="shared" si="184"/>
        <v>0</v>
      </c>
      <c r="DL80" s="227">
        <f t="shared" si="184"/>
        <v>0</v>
      </c>
      <c r="DM80" s="227">
        <f t="shared" si="184"/>
        <v>0</v>
      </c>
      <c r="DN80" s="227">
        <f t="shared" si="184"/>
        <v>0</v>
      </c>
      <c r="DO80" s="227">
        <f t="shared" si="184"/>
        <v>0</v>
      </c>
      <c r="DP80" s="227">
        <f t="shared" si="184"/>
        <v>1992672066</v>
      </c>
      <c r="DQ80" s="227">
        <f t="shared" si="184"/>
        <v>0</v>
      </c>
      <c r="DR80" s="227">
        <f t="shared" si="184"/>
        <v>0</v>
      </c>
      <c r="DS80" s="227">
        <f t="shared" si="184"/>
        <v>0</v>
      </c>
      <c r="DT80" s="227">
        <f t="shared" si="184"/>
        <v>0</v>
      </c>
      <c r="DU80" s="227">
        <f t="shared" si="184"/>
        <v>0</v>
      </c>
      <c r="DV80" s="227">
        <f t="shared" si="184"/>
        <v>0</v>
      </c>
      <c r="DW80" s="227">
        <f t="shared" si="184"/>
        <v>0</v>
      </c>
      <c r="DX80" s="227">
        <f t="shared" si="184"/>
        <v>0</v>
      </c>
      <c r="DY80" s="227">
        <f t="shared" si="184"/>
        <v>0</v>
      </c>
      <c r="DZ80" s="227">
        <f t="shared" si="184"/>
        <v>0</v>
      </c>
      <c r="EA80" s="227">
        <f t="shared" si="184"/>
        <v>0</v>
      </c>
      <c r="EB80" s="227">
        <f t="shared" si="184"/>
        <v>0</v>
      </c>
      <c r="EC80" s="227">
        <f t="shared" si="184"/>
        <v>0</v>
      </c>
      <c r="ED80" s="227">
        <f t="shared" si="184"/>
        <v>0</v>
      </c>
      <c r="EE80" s="227">
        <f t="shared" si="184"/>
        <v>0</v>
      </c>
      <c r="EF80" s="227">
        <f t="shared" si="184"/>
        <v>0</v>
      </c>
      <c r="EG80" s="227">
        <f>EG81+EG82</f>
        <v>1716918624</v>
      </c>
      <c r="EH80" s="227">
        <f t="shared" si="184"/>
        <v>0</v>
      </c>
      <c r="EI80" s="227">
        <f t="shared" si="184"/>
        <v>0</v>
      </c>
      <c r="EJ80" s="227">
        <f t="shared" si="184"/>
        <v>0</v>
      </c>
      <c r="EK80" s="227">
        <f t="shared" si="184"/>
        <v>0</v>
      </c>
      <c r="EL80" s="227">
        <f t="shared" si="184"/>
        <v>0</v>
      </c>
      <c r="EM80" s="227">
        <f t="shared" si="184"/>
        <v>0</v>
      </c>
      <c r="EN80" s="227">
        <f t="shared" si="184"/>
        <v>0</v>
      </c>
      <c r="EO80" s="227">
        <f t="shared" si="184"/>
        <v>0</v>
      </c>
      <c r="EP80" s="227">
        <f t="shared" si="184"/>
        <v>0</v>
      </c>
      <c r="EQ80" s="227">
        <f t="shared" si="184"/>
        <v>0</v>
      </c>
      <c r="ER80" s="227">
        <f t="shared" si="184"/>
        <v>0</v>
      </c>
      <c r="ES80" s="227">
        <f t="shared" si="184"/>
        <v>0</v>
      </c>
      <c r="ET80" s="227">
        <f t="shared" si="184"/>
        <v>0</v>
      </c>
      <c r="EU80" s="227">
        <f t="shared" si="184"/>
        <v>0</v>
      </c>
      <c r="EV80" s="227">
        <f t="shared" si="184"/>
        <v>0</v>
      </c>
      <c r="EW80" s="227">
        <f t="shared" si="184"/>
        <v>0</v>
      </c>
      <c r="EX80" s="227">
        <f t="shared" si="184"/>
        <v>0</v>
      </c>
      <c r="EY80" s="227">
        <f t="shared" si="184"/>
        <v>0</v>
      </c>
      <c r="EZ80" s="227">
        <f t="shared" si="184"/>
        <v>0</v>
      </c>
      <c r="FA80" s="227">
        <f t="shared" si="184"/>
        <v>0</v>
      </c>
      <c r="FB80" s="227">
        <f t="shared" si="184"/>
        <v>0</v>
      </c>
      <c r="FC80" s="227">
        <f t="shared" si="184"/>
        <v>0</v>
      </c>
      <c r="FD80" s="227">
        <f>FD81+FD82</f>
        <v>0</v>
      </c>
      <c r="FE80" s="227">
        <f>FE81+FE82</f>
        <v>0</v>
      </c>
      <c r="FF80" s="227">
        <f>FF81+FF82</f>
        <v>0</v>
      </c>
      <c r="FG80" s="227">
        <f>FG81+FG82</f>
        <v>0</v>
      </c>
      <c r="FH80" s="227">
        <f t="shared" si="184"/>
        <v>0</v>
      </c>
      <c r="FI80" s="227">
        <f t="shared" si="184"/>
        <v>0</v>
      </c>
      <c r="FJ80" s="227">
        <f t="shared" si="184"/>
        <v>0</v>
      </c>
      <c r="FK80" s="227">
        <f t="shared" si="184"/>
        <v>0</v>
      </c>
      <c r="FL80" s="227">
        <f t="shared" si="184"/>
        <v>0</v>
      </c>
      <c r="FM80" s="227">
        <f t="shared" si="184"/>
        <v>0</v>
      </c>
      <c r="FN80" s="227">
        <f t="shared" si="184"/>
        <v>0</v>
      </c>
      <c r="FO80" s="227">
        <f t="shared" si="184"/>
        <v>0</v>
      </c>
      <c r="FP80" s="227">
        <f t="shared" si="184"/>
        <v>0</v>
      </c>
      <c r="FQ80" s="227">
        <f t="shared" si="184"/>
        <v>0</v>
      </c>
      <c r="FR80" s="227">
        <f t="shared" si="184"/>
        <v>0</v>
      </c>
      <c r="FS80" s="227">
        <f t="shared" si="184"/>
        <v>0</v>
      </c>
      <c r="FT80" s="227">
        <f t="shared" si="184"/>
        <v>0</v>
      </c>
      <c r="FU80" s="227">
        <f t="shared" si="184"/>
        <v>0</v>
      </c>
      <c r="FV80" s="227">
        <f t="shared" si="184"/>
        <v>0</v>
      </c>
      <c r="FW80" s="227">
        <f t="shared" si="184"/>
        <v>0</v>
      </c>
      <c r="FX80" s="227"/>
      <c r="FY80" s="227">
        <f t="shared" si="184"/>
        <v>0</v>
      </c>
      <c r="FZ80" s="227"/>
      <c r="GA80" s="227"/>
      <c r="GB80" s="227">
        <f t="shared" ref="GB80:HM80" si="185">GB81+GB82</f>
        <v>0</v>
      </c>
      <c r="GC80" s="227">
        <f t="shared" si="185"/>
        <v>0</v>
      </c>
      <c r="GD80" s="227">
        <f t="shared" si="185"/>
        <v>0</v>
      </c>
      <c r="GE80" s="227">
        <f t="shared" si="185"/>
        <v>0</v>
      </c>
      <c r="GF80" s="227">
        <f t="shared" si="185"/>
        <v>0</v>
      </c>
      <c r="GG80" s="227">
        <f t="shared" si="185"/>
        <v>0</v>
      </c>
      <c r="GH80" s="227">
        <f t="shared" si="185"/>
        <v>0</v>
      </c>
      <c r="GI80" s="227">
        <f t="shared" si="185"/>
        <v>0</v>
      </c>
      <c r="GJ80" s="227">
        <f t="shared" si="185"/>
        <v>0</v>
      </c>
      <c r="GK80" s="227">
        <f t="shared" si="185"/>
        <v>0</v>
      </c>
      <c r="GL80" s="227">
        <f t="shared" si="185"/>
        <v>0</v>
      </c>
      <c r="GM80" s="227">
        <f t="shared" si="185"/>
        <v>0</v>
      </c>
      <c r="GN80" s="227">
        <f t="shared" si="185"/>
        <v>0</v>
      </c>
      <c r="GO80" s="227">
        <f t="shared" si="185"/>
        <v>0</v>
      </c>
      <c r="GP80" s="227">
        <f t="shared" si="185"/>
        <v>0</v>
      </c>
      <c r="GQ80" s="227">
        <f t="shared" si="185"/>
        <v>0</v>
      </c>
      <c r="GR80" s="227">
        <f t="shared" si="185"/>
        <v>0</v>
      </c>
      <c r="GS80" s="227">
        <f t="shared" si="185"/>
        <v>0</v>
      </c>
      <c r="GT80" s="227">
        <f t="shared" si="185"/>
        <v>0</v>
      </c>
      <c r="GU80" s="227">
        <f t="shared" si="185"/>
        <v>0</v>
      </c>
      <c r="GV80" s="227">
        <f t="shared" si="185"/>
        <v>0</v>
      </c>
      <c r="GW80" s="227">
        <f t="shared" si="185"/>
        <v>0</v>
      </c>
      <c r="GX80" s="227">
        <f t="shared" si="185"/>
        <v>0</v>
      </c>
      <c r="GY80" s="227">
        <f t="shared" si="185"/>
        <v>0</v>
      </c>
      <c r="GZ80" s="227">
        <f t="shared" si="185"/>
        <v>0</v>
      </c>
      <c r="HA80" s="227">
        <f t="shared" si="185"/>
        <v>0</v>
      </c>
      <c r="HB80" s="227">
        <f t="shared" si="185"/>
        <v>0</v>
      </c>
      <c r="HC80" s="227">
        <f t="shared" si="185"/>
        <v>0</v>
      </c>
      <c r="HD80" s="227">
        <f t="shared" si="185"/>
        <v>0</v>
      </c>
      <c r="HE80" s="227">
        <f t="shared" si="185"/>
        <v>0</v>
      </c>
      <c r="HF80" s="227">
        <f t="shared" si="185"/>
        <v>0</v>
      </c>
      <c r="HG80" s="227">
        <f t="shared" si="185"/>
        <v>0</v>
      </c>
      <c r="HH80" s="227">
        <f t="shared" si="185"/>
        <v>0</v>
      </c>
      <c r="HI80" s="227">
        <f t="shared" si="185"/>
        <v>0</v>
      </c>
      <c r="HJ80" s="227">
        <f t="shared" si="185"/>
        <v>0</v>
      </c>
      <c r="HK80" s="227">
        <f t="shared" si="185"/>
        <v>0</v>
      </c>
      <c r="HL80" s="227">
        <f t="shared" si="185"/>
        <v>0</v>
      </c>
      <c r="HM80" s="227">
        <f t="shared" si="185"/>
        <v>0</v>
      </c>
      <c r="HN80" s="227">
        <f>HN81+HN82</f>
        <v>0</v>
      </c>
      <c r="HO80" s="156">
        <f t="shared" si="168"/>
        <v>0.52452541879441961</v>
      </c>
      <c r="HP80" s="156">
        <f t="shared" si="169"/>
        <v>0</v>
      </c>
      <c r="HQ80" s="156">
        <f t="shared" si="170"/>
        <v>0.52452541879441961</v>
      </c>
      <c r="HR80" s="156">
        <f t="shared" si="171"/>
        <v>0</v>
      </c>
      <c r="HS80" s="156">
        <f t="shared" si="172"/>
        <v>0</v>
      </c>
    </row>
    <row r="81" spans="1:227" s="228" customFormat="1" ht="24" customHeight="1">
      <c r="A81" s="225"/>
      <c r="B81" s="226" t="s">
        <v>99</v>
      </c>
      <c r="C81" s="227">
        <f>D81+BK81+DB81</f>
        <v>0</v>
      </c>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7"/>
      <c r="BO81" s="227"/>
      <c r="BP81" s="227"/>
      <c r="BQ81" s="227"/>
      <c r="BR81" s="227"/>
      <c r="BS81" s="227"/>
      <c r="BT81" s="227"/>
      <c r="BU81" s="227"/>
      <c r="BV81" s="227"/>
      <c r="BW81" s="227"/>
      <c r="BX81" s="227"/>
      <c r="BY81" s="227"/>
      <c r="BZ81" s="227"/>
      <c r="CA81" s="227"/>
      <c r="CB81" s="227"/>
      <c r="CC81" s="227"/>
      <c r="CD81" s="227"/>
      <c r="CE81" s="227"/>
      <c r="CF81" s="227"/>
      <c r="CG81" s="227"/>
      <c r="CH81" s="227"/>
      <c r="CI81" s="227"/>
      <c r="CJ81" s="227"/>
      <c r="CK81" s="227"/>
      <c r="CL81" s="227"/>
      <c r="CM81" s="227"/>
      <c r="CN81" s="227"/>
      <c r="CO81" s="227"/>
      <c r="CP81" s="227"/>
      <c r="CQ81" s="227"/>
      <c r="CR81" s="227"/>
      <c r="CS81" s="227"/>
      <c r="CT81" s="227"/>
      <c r="CU81" s="227"/>
      <c r="CV81" s="227"/>
      <c r="CW81" s="227"/>
      <c r="CX81" s="227"/>
      <c r="CY81" s="227"/>
      <c r="CZ81" s="227"/>
      <c r="DA81" s="227"/>
      <c r="DB81" s="227"/>
      <c r="DC81" s="227"/>
      <c r="DD81" s="227"/>
      <c r="DE81" s="227"/>
      <c r="DF81" s="227"/>
      <c r="DG81" s="227"/>
      <c r="DH81" s="226" t="s">
        <v>99</v>
      </c>
      <c r="DI81" s="227">
        <f>DJ81+FQ81+HH81+HN81</f>
        <v>0</v>
      </c>
      <c r="DJ81" s="227"/>
      <c r="DK81" s="227"/>
      <c r="DL81" s="227"/>
      <c r="DM81" s="227"/>
      <c r="DN81" s="227"/>
      <c r="DO81" s="227"/>
      <c r="DP81" s="227"/>
      <c r="DQ81" s="227"/>
      <c r="DR81" s="227"/>
      <c r="DS81" s="227"/>
      <c r="DT81" s="227"/>
      <c r="DU81" s="227"/>
      <c r="DV81" s="227"/>
      <c r="DW81" s="227"/>
      <c r="DX81" s="227"/>
      <c r="DY81" s="227"/>
      <c r="DZ81" s="227"/>
      <c r="EA81" s="227"/>
      <c r="EB81" s="227"/>
      <c r="EC81" s="227"/>
      <c r="ED81" s="227"/>
      <c r="EE81" s="227"/>
      <c r="EF81" s="227"/>
      <c r="EG81" s="227"/>
      <c r="EH81" s="227"/>
      <c r="EI81" s="227"/>
      <c r="EJ81" s="227"/>
      <c r="EK81" s="227"/>
      <c r="EL81" s="227"/>
      <c r="EM81" s="227"/>
      <c r="EN81" s="227"/>
      <c r="EO81" s="227"/>
      <c r="EP81" s="227"/>
      <c r="EQ81" s="227"/>
      <c r="ER81" s="227"/>
      <c r="ES81" s="227"/>
      <c r="ET81" s="227"/>
      <c r="EU81" s="227"/>
      <c r="EV81" s="227"/>
      <c r="EW81" s="227"/>
      <c r="EX81" s="227"/>
      <c r="EY81" s="227"/>
      <c r="EZ81" s="227"/>
      <c r="FA81" s="227"/>
      <c r="FB81" s="227"/>
      <c r="FC81" s="227"/>
      <c r="FD81" s="227"/>
      <c r="FE81" s="227"/>
      <c r="FF81" s="227"/>
      <c r="FG81" s="227"/>
      <c r="FH81" s="227"/>
      <c r="FI81" s="227"/>
      <c r="FJ81" s="227"/>
      <c r="FK81" s="227"/>
      <c r="FL81" s="227"/>
      <c r="FM81" s="227"/>
      <c r="FN81" s="227"/>
      <c r="FO81" s="227"/>
      <c r="FP81" s="227"/>
      <c r="FQ81" s="227"/>
      <c r="FR81" s="227"/>
      <c r="FS81" s="227"/>
      <c r="FT81" s="227"/>
      <c r="FU81" s="227"/>
      <c r="FV81" s="227"/>
      <c r="FW81" s="227"/>
      <c r="FX81" s="227"/>
      <c r="FY81" s="227"/>
      <c r="FZ81" s="227"/>
      <c r="GA81" s="227"/>
      <c r="GB81" s="227"/>
      <c r="GC81" s="227"/>
      <c r="GD81" s="227"/>
      <c r="GE81" s="227"/>
      <c r="GF81" s="227"/>
      <c r="GG81" s="227"/>
      <c r="GH81" s="227"/>
      <c r="GI81" s="227"/>
      <c r="GJ81" s="227"/>
      <c r="GK81" s="227"/>
      <c r="GL81" s="227"/>
      <c r="GM81" s="227"/>
      <c r="GN81" s="227"/>
      <c r="GO81" s="227"/>
      <c r="GP81" s="227"/>
      <c r="GQ81" s="227"/>
      <c r="GR81" s="227"/>
      <c r="GS81" s="227"/>
      <c r="GT81" s="227"/>
      <c r="GU81" s="227"/>
      <c r="GV81" s="227"/>
      <c r="GW81" s="227"/>
      <c r="GX81" s="227"/>
      <c r="GY81" s="227"/>
      <c r="GZ81" s="227"/>
      <c r="HA81" s="227"/>
      <c r="HB81" s="227"/>
      <c r="HC81" s="227"/>
      <c r="HD81" s="227"/>
      <c r="HE81" s="227"/>
      <c r="HF81" s="227"/>
      <c r="HG81" s="227"/>
      <c r="HH81" s="227"/>
      <c r="HI81" s="227"/>
      <c r="HJ81" s="227"/>
      <c r="HK81" s="227"/>
      <c r="HL81" s="227"/>
      <c r="HM81" s="227"/>
      <c r="HN81" s="227"/>
      <c r="HO81" s="156">
        <f t="shared" si="168"/>
        <v>0</v>
      </c>
      <c r="HP81" s="156">
        <f t="shared" si="169"/>
        <v>0</v>
      </c>
      <c r="HQ81" s="156">
        <f t="shared" si="170"/>
        <v>0</v>
      </c>
      <c r="HR81" s="156">
        <f t="shared" si="171"/>
        <v>0</v>
      </c>
      <c r="HS81" s="156">
        <f t="shared" si="172"/>
        <v>0</v>
      </c>
    </row>
    <row r="82" spans="1:227" s="228" customFormat="1" ht="24" customHeight="1">
      <c r="A82" s="225"/>
      <c r="B82" s="226" t="s">
        <v>100</v>
      </c>
      <c r="C82" s="227">
        <f>D82+BK82+DB82</f>
        <v>3799000000</v>
      </c>
      <c r="D82" s="227">
        <f>E82+J82</f>
        <v>3799000000</v>
      </c>
      <c r="E82" s="227"/>
      <c r="F82" s="227"/>
      <c r="G82" s="227"/>
      <c r="H82" s="227"/>
      <c r="I82" s="227"/>
      <c r="J82" s="227">
        <v>3799000000</v>
      </c>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c r="AX82" s="227"/>
      <c r="AY82" s="227"/>
      <c r="AZ82" s="227"/>
      <c r="BA82" s="227"/>
      <c r="BB82" s="227"/>
      <c r="BC82" s="227"/>
      <c r="BD82" s="227"/>
      <c r="BE82" s="227"/>
      <c r="BF82" s="227"/>
      <c r="BG82" s="227"/>
      <c r="BH82" s="227"/>
      <c r="BI82" s="227"/>
      <c r="BJ82" s="227"/>
      <c r="BK82" s="227">
        <f>SUM(BL82:BM82)</f>
        <v>0</v>
      </c>
      <c r="BL82" s="227"/>
      <c r="BM82" s="227"/>
      <c r="BN82" s="227"/>
      <c r="BO82" s="227"/>
      <c r="BP82" s="227"/>
      <c r="BQ82" s="227"/>
      <c r="BR82" s="227"/>
      <c r="BS82" s="227"/>
      <c r="BT82" s="227"/>
      <c r="BU82" s="227"/>
      <c r="BV82" s="227"/>
      <c r="BW82" s="227"/>
      <c r="BX82" s="227"/>
      <c r="BY82" s="227"/>
      <c r="BZ82" s="227"/>
      <c r="CA82" s="227"/>
      <c r="CB82" s="227"/>
      <c r="CC82" s="227"/>
      <c r="CD82" s="227"/>
      <c r="CE82" s="227"/>
      <c r="CF82" s="227"/>
      <c r="CG82" s="227"/>
      <c r="CH82" s="227"/>
      <c r="CI82" s="227"/>
      <c r="CJ82" s="227"/>
      <c r="CK82" s="227"/>
      <c r="CL82" s="227"/>
      <c r="CM82" s="227"/>
      <c r="CN82" s="227"/>
      <c r="CO82" s="227"/>
      <c r="CP82" s="227"/>
      <c r="CQ82" s="227"/>
      <c r="CR82" s="227"/>
      <c r="CS82" s="227"/>
      <c r="CT82" s="227"/>
      <c r="CU82" s="227"/>
      <c r="CV82" s="227"/>
      <c r="CW82" s="227"/>
      <c r="CX82" s="227"/>
      <c r="CY82" s="227"/>
      <c r="CZ82" s="227"/>
      <c r="DA82" s="227"/>
      <c r="DB82" s="227"/>
      <c r="DC82" s="227"/>
      <c r="DD82" s="227"/>
      <c r="DE82" s="227"/>
      <c r="DF82" s="227"/>
      <c r="DG82" s="227"/>
      <c r="DH82" s="226" t="s">
        <v>100</v>
      </c>
      <c r="DI82" s="227">
        <f>DJ82+FQ82+HH82+HN82</f>
        <v>1992672066</v>
      </c>
      <c r="DJ82" s="227">
        <f>DK82+DP82</f>
        <v>1992672066</v>
      </c>
      <c r="DK82" s="227"/>
      <c r="DL82" s="227"/>
      <c r="DM82" s="227"/>
      <c r="DN82" s="227"/>
      <c r="DO82" s="227"/>
      <c r="DP82" s="227">
        <v>1992672066</v>
      </c>
      <c r="DQ82" s="227"/>
      <c r="DR82" s="227"/>
      <c r="DS82" s="227"/>
      <c r="DT82" s="227"/>
      <c r="DU82" s="227"/>
      <c r="DV82" s="227"/>
      <c r="DW82" s="227"/>
      <c r="DX82" s="227"/>
      <c r="DY82" s="227"/>
      <c r="DZ82" s="227"/>
      <c r="EA82" s="227"/>
      <c r="EB82" s="227"/>
      <c r="EC82" s="227"/>
      <c r="ED82" s="227"/>
      <c r="EE82" s="227"/>
      <c r="EF82" s="227"/>
      <c r="EG82" s="227">
        <v>1716918624</v>
      </c>
      <c r="EH82" s="227"/>
      <c r="EI82" s="227"/>
      <c r="EJ82" s="227"/>
      <c r="EK82" s="227"/>
      <c r="EL82" s="227"/>
      <c r="EM82" s="227"/>
      <c r="EN82" s="227"/>
      <c r="EO82" s="227"/>
      <c r="EP82" s="227"/>
      <c r="EQ82" s="227"/>
      <c r="ER82" s="227"/>
      <c r="ES82" s="227"/>
      <c r="ET82" s="227"/>
      <c r="EU82" s="227"/>
      <c r="EV82" s="227"/>
      <c r="EW82" s="227"/>
      <c r="EX82" s="227"/>
      <c r="EY82" s="227"/>
      <c r="EZ82" s="227"/>
      <c r="FA82" s="227"/>
      <c r="FB82" s="227"/>
      <c r="FC82" s="227"/>
      <c r="FD82" s="227"/>
      <c r="FE82" s="227"/>
      <c r="FF82" s="227"/>
      <c r="FG82" s="227"/>
      <c r="FH82" s="227"/>
      <c r="FI82" s="227"/>
      <c r="FJ82" s="227"/>
      <c r="FK82" s="227"/>
      <c r="FL82" s="227"/>
      <c r="FM82" s="227"/>
      <c r="FN82" s="227"/>
      <c r="FO82" s="227"/>
      <c r="FP82" s="227"/>
      <c r="FQ82" s="227"/>
      <c r="FR82" s="227"/>
      <c r="FS82" s="227"/>
      <c r="FT82" s="227"/>
      <c r="FU82" s="227"/>
      <c r="FV82" s="227"/>
      <c r="FW82" s="227"/>
      <c r="FX82" s="227"/>
      <c r="FY82" s="227"/>
      <c r="FZ82" s="227"/>
      <c r="GA82" s="227"/>
      <c r="GB82" s="227"/>
      <c r="GC82" s="227"/>
      <c r="GD82" s="227"/>
      <c r="GE82" s="227"/>
      <c r="GF82" s="227"/>
      <c r="GG82" s="227"/>
      <c r="GH82" s="227"/>
      <c r="GI82" s="227"/>
      <c r="GJ82" s="227"/>
      <c r="GK82" s="227"/>
      <c r="GL82" s="227"/>
      <c r="GM82" s="227"/>
      <c r="GN82" s="227"/>
      <c r="GO82" s="227"/>
      <c r="GP82" s="227"/>
      <c r="GQ82" s="227"/>
      <c r="GR82" s="227"/>
      <c r="GS82" s="227"/>
      <c r="GT82" s="227"/>
      <c r="GU82" s="227"/>
      <c r="GV82" s="227"/>
      <c r="GW82" s="227"/>
      <c r="GX82" s="227"/>
      <c r="GY82" s="227"/>
      <c r="GZ82" s="227"/>
      <c r="HA82" s="227"/>
      <c r="HB82" s="227"/>
      <c r="HC82" s="227"/>
      <c r="HD82" s="227"/>
      <c r="HE82" s="227"/>
      <c r="HF82" s="227"/>
      <c r="HG82" s="227"/>
      <c r="HH82" s="227"/>
      <c r="HI82" s="227"/>
      <c r="HJ82" s="227"/>
      <c r="HK82" s="227"/>
      <c r="HL82" s="227"/>
      <c r="HM82" s="227"/>
      <c r="HN82" s="227"/>
      <c r="HO82" s="156">
        <f t="shared" si="168"/>
        <v>0.52452541879441961</v>
      </c>
      <c r="HP82" s="156">
        <f t="shared" si="169"/>
        <v>0</v>
      </c>
      <c r="HQ82" s="156">
        <f t="shared" si="170"/>
        <v>0.52452541879441961</v>
      </c>
      <c r="HR82" s="156">
        <f t="shared" si="171"/>
        <v>0</v>
      </c>
      <c r="HS82" s="156">
        <f t="shared" si="172"/>
        <v>0</v>
      </c>
    </row>
    <row r="83" spans="1:227" s="228" customFormat="1" ht="24" hidden="1" customHeight="1">
      <c r="A83" s="225">
        <v>24</v>
      </c>
      <c r="B83" s="226" t="s">
        <v>165</v>
      </c>
      <c r="C83" s="227">
        <f t="shared" ref="C83:Z83" si="186">C84+C85</f>
        <v>0</v>
      </c>
      <c r="D83" s="227">
        <f t="shared" si="186"/>
        <v>0</v>
      </c>
      <c r="E83" s="227">
        <f t="shared" si="186"/>
        <v>0</v>
      </c>
      <c r="F83" s="227">
        <f t="shared" si="186"/>
        <v>0</v>
      </c>
      <c r="G83" s="227">
        <f t="shared" si="186"/>
        <v>0</v>
      </c>
      <c r="H83" s="227">
        <f t="shared" si="186"/>
        <v>0</v>
      </c>
      <c r="I83" s="227">
        <f t="shared" si="186"/>
        <v>0</v>
      </c>
      <c r="J83" s="227">
        <f t="shared" si="186"/>
        <v>0</v>
      </c>
      <c r="K83" s="227">
        <f t="shared" si="186"/>
        <v>0</v>
      </c>
      <c r="L83" s="227">
        <f t="shared" si="186"/>
        <v>0</v>
      </c>
      <c r="M83" s="227">
        <f t="shared" si="186"/>
        <v>0</v>
      </c>
      <c r="N83" s="227">
        <f t="shared" si="186"/>
        <v>0</v>
      </c>
      <c r="O83" s="227">
        <f t="shared" si="186"/>
        <v>0</v>
      </c>
      <c r="P83" s="227">
        <f t="shared" si="186"/>
        <v>0</v>
      </c>
      <c r="Q83" s="227">
        <f t="shared" si="186"/>
        <v>0</v>
      </c>
      <c r="R83" s="227">
        <f t="shared" si="186"/>
        <v>0</v>
      </c>
      <c r="S83" s="227">
        <f t="shared" si="186"/>
        <v>0</v>
      </c>
      <c r="T83" s="227">
        <f t="shared" si="186"/>
        <v>0</v>
      </c>
      <c r="U83" s="227">
        <f t="shared" si="186"/>
        <v>0</v>
      </c>
      <c r="V83" s="227">
        <f t="shared" si="186"/>
        <v>0</v>
      </c>
      <c r="W83" s="227">
        <f t="shared" si="186"/>
        <v>0</v>
      </c>
      <c r="X83" s="227">
        <f t="shared" si="186"/>
        <v>0</v>
      </c>
      <c r="Y83" s="227">
        <f t="shared" si="186"/>
        <v>0</v>
      </c>
      <c r="Z83" s="227">
        <f t="shared" si="186"/>
        <v>0</v>
      </c>
      <c r="AA83" s="227">
        <f>AA84+AA85</f>
        <v>0</v>
      </c>
      <c r="AB83" s="227">
        <f>AB84+AB85</f>
        <v>0</v>
      </c>
      <c r="AC83" s="227">
        <f>AC84+AC85</f>
        <v>0</v>
      </c>
      <c r="AD83" s="227">
        <f>AD84+AD85</f>
        <v>0</v>
      </c>
      <c r="AE83" s="227">
        <f t="shared" ref="AE83:AW83" si="187">AE84+AE85</f>
        <v>0</v>
      </c>
      <c r="AF83" s="227">
        <f t="shared" si="187"/>
        <v>0</v>
      </c>
      <c r="AG83" s="227">
        <f t="shared" si="187"/>
        <v>0</v>
      </c>
      <c r="AH83" s="227">
        <f t="shared" si="187"/>
        <v>0</v>
      </c>
      <c r="AI83" s="227">
        <f t="shared" si="187"/>
        <v>0</v>
      </c>
      <c r="AJ83" s="227">
        <f t="shared" si="187"/>
        <v>0</v>
      </c>
      <c r="AK83" s="227">
        <f t="shared" si="187"/>
        <v>0</v>
      </c>
      <c r="AL83" s="227">
        <f t="shared" si="187"/>
        <v>0</v>
      </c>
      <c r="AM83" s="227">
        <f t="shared" si="187"/>
        <v>0</v>
      </c>
      <c r="AN83" s="227">
        <f t="shared" si="187"/>
        <v>0</v>
      </c>
      <c r="AO83" s="227">
        <f t="shared" si="187"/>
        <v>0</v>
      </c>
      <c r="AP83" s="227">
        <f t="shared" si="187"/>
        <v>0</v>
      </c>
      <c r="AQ83" s="227">
        <f t="shared" si="187"/>
        <v>0</v>
      </c>
      <c r="AR83" s="227">
        <f t="shared" si="187"/>
        <v>0</v>
      </c>
      <c r="AS83" s="227">
        <f t="shared" si="187"/>
        <v>0</v>
      </c>
      <c r="AT83" s="227">
        <f t="shared" si="187"/>
        <v>0</v>
      </c>
      <c r="AU83" s="227">
        <f t="shared" si="187"/>
        <v>0</v>
      </c>
      <c r="AV83" s="227">
        <f t="shared" si="187"/>
        <v>0</v>
      </c>
      <c r="AW83" s="227">
        <f t="shared" si="187"/>
        <v>0</v>
      </c>
      <c r="AX83" s="227">
        <f>AX84+AX85</f>
        <v>0</v>
      </c>
      <c r="AY83" s="227">
        <f>AY84+AY85</f>
        <v>0</v>
      </c>
      <c r="AZ83" s="227">
        <f>AZ84+AZ85</f>
        <v>0</v>
      </c>
      <c r="BA83" s="227">
        <f>BA84+BA85</f>
        <v>0</v>
      </c>
      <c r="BB83" s="227">
        <f t="shared" ref="BB83:DG83" si="188">BB84+BB85</f>
        <v>0</v>
      </c>
      <c r="BC83" s="227">
        <f t="shared" si="188"/>
        <v>0</v>
      </c>
      <c r="BD83" s="227">
        <f t="shared" si="188"/>
        <v>0</v>
      </c>
      <c r="BE83" s="227">
        <f t="shared" si="188"/>
        <v>0</v>
      </c>
      <c r="BF83" s="227">
        <f t="shared" si="188"/>
        <v>0</v>
      </c>
      <c r="BG83" s="227">
        <f t="shared" si="188"/>
        <v>0</v>
      </c>
      <c r="BH83" s="227">
        <f t="shared" si="188"/>
        <v>0</v>
      </c>
      <c r="BI83" s="227">
        <f t="shared" si="188"/>
        <v>0</v>
      </c>
      <c r="BJ83" s="227">
        <f t="shared" si="188"/>
        <v>0</v>
      </c>
      <c r="BK83" s="227">
        <f t="shared" si="188"/>
        <v>0</v>
      </c>
      <c r="BL83" s="227">
        <f t="shared" si="188"/>
        <v>0</v>
      </c>
      <c r="BM83" s="227">
        <f t="shared" si="188"/>
        <v>0</v>
      </c>
      <c r="BN83" s="227">
        <f t="shared" si="188"/>
        <v>0</v>
      </c>
      <c r="BO83" s="227">
        <f t="shared" si="188"/>
        <v>0</v>
      </c>
      <c r="BP83" s="227">
        <f t="shared" si="188"/>
        <v>0</v>
      </c>
      <c r="BQ83" s="227">
        <f t="shared" si="188"/>
        <v>0</v>
      </c>
      <c r="BR83" s="227"/>
      <c r="BS83" s="227">
        <f t="shared" si="188"/>
        <v>0</v>
      </c>
      <c r="BT83" s="227"/>
      <c r="BU83" s="227"/>
      <c r="BV83" s="227">
        <f t="shared" si="188"/>
        <v>0</v>
      </c>
      <c r="BW83" s="227">
        <f t="shared" si="188"/>
        <v>0</v>
      </c>
      <c r="BX83" s="227">
        <f t="shared" si="188"/>
        <v>0</v>
      </c>
      <c r="BY83" s="227">
        <f t="shared" si="188"/>
        <v>0</v>
      </c>
      <c r="BZ83" s="227">
        <f t="shared" si="188"/>
        <v>0</v>
      </c>
      <c r="CA83" s="227">
        <f t="shared" si="188"/>
        <v>0</v>
      </c>
      <c r="CB83" s="227">
        <f t="shared" si="188"/>
        <v>0</v>
      </c>
      <c r="CC83" s="227">
        <f t="shared" si="188"/>
        <v>0</v>
      </c>
      <c r="CD83" s="227">
        <f t="shared" si="188"/>
        <v>0</v>
      </c>
      <c r="CE83" s="227">
        <f t="shared" si="188"/>
        <v>0</v>
      </c>
      <c r="CF83" s="227">
        <f t="shared" si="188"/>
        <v>0</v>
      </c>
      <c r="CG83" s="227">
        <f t="shared" si="188"/>
        <v>0</v>
      </c>
      <c r="CH83" s="227">
        <f t="shared" si="188"/>
        <v>0</v>
      </c>
      <c r="CI83" s="227">
        <f t="shared" si="188"/>
        <v>0</v>
      </c>
      <c r="CJ83" s="227">
        <f t="shared" si="188"/>
        <v>0</v>
      </c>
      <c r="CK83" s="227">
        <f t="shared" si="188"/>
        <v>0</v>
      </c>
      <c r="CL83" s="227">
        <f t="shared" si="188"/>
        <v>0</v>
      </c>
      <c r="CM83" s="227">
        <f t="shared" si="188"/>
        <v>0</v>
      </c>
      <c r="CN83" s="227">
        <f t="shared" si="188"/>
        <v>0</v>
      </c>
      <c r="CO83" s="227">
        <f t="shared" si="188"/>
        <v>0</v>
      </c>
      <c r="CP83" s="227">
        <f t="shared" si="188"/>
        <v>0</v>
      </c>
      <c r="CQ83" s="227">
        <f t="shared" si="188"/>
        <v>0</v>
      </c>
      <c r="CR83" s="227">
        <f t="shared" si="188"/>
        <v>0</v>
      </c>
      <c r="CS83" s="227">
        <f t="shared" si="188"/>
        <v>0</v>
      </c>
      <c r="CT83" s="227">
        <f t="shared" si="188"/>
        <v>0</v>
      </c>
      <c r="CU83" s="227">
        <f t="shared" si="188"/>
        <v>0</v>
      </c>
      <c r="CV83" s="227">
        <f t="shared" si="188"/>
        <v>0</v>
      </c>
      <c r="CW83" s="227">
        <f t="shared" si="188"/>
        <v>0</v>
      </c>
      <c r="CX83" s="227">
        <f t="shared" si="188"/>
        <v>0</v>
      </c>
      <c r="CY83" s="227">
        <f t="shared" si="188"/>
        <v>0</v>
      </c>
      <c r="CZ83" s="227">
        <f t="shared" si="188"/>
        <v>0</v>
      </c>
      <c r="DA83" s="227">
        <f t="shared" si="188"/>
        <v>0</v>
      </c>
      <c r="DB83" s="227">
        <f t="shared" si="188"/>
        <v>0</v>
      </c>
      <c r="DC83" s="227">
        <f t="shared" si="188"/>
        <v>0</v>
      </c>
      <c r="DD83" s="227">
        <f t="shared" si="188"/>
        <v>0</v>
      </c>
      <c r="DE83" s="227">
        <f t="shared" si="188"/>
        <v>0</v>
      </c>
      <c r="DF83" s="227">
        <f t="shared" si="188"/>
        <v>0</v>
      </c>
      <c r="DG83" s="227">
        <f t="shared" si="188"/>
        <v>0</v>
      </c>
      <c r="DH83" s="226" t="s">
        <v>165</v>
      </c>
      <c r="DI83" s="227">
        <f t="shared" ref="DI83:FY83" si="189">DI84+DI85</f>
        <v>0</v>
      </c>
      <c r="DJ83" s="227">
        <f t="shared" si="189"/>
        <v>0</v>
      </c>
      <c r="DK83" s="227">
        <f t="shared" si="189"/>
        <v>0</v>
      </c>
      <c r="DL83" s="227">
        <f t="shared" si="189"/>
        <v>0</v>
      </c>
      <c r="DM83" s="227">
        <f t="shared" si="189"/>
        <v>0</v>
      </c>
      <c r="DN83" s="227">
        <f t="shared" si="189"/>
        <v>0</v>
      </c>
      <c r="DO83" s="227">
        <f t="shared" si="189"/>
        <v>0</v>
      </c>
      <c r="DP83" s="227">
        <f t="shared" si="189"/>
        <v>0</v>
      </c>
      <c r="DQ83" s="227">
        <f t="shared" si="189"/>
        <v>0</v>
      </c>
      <c r="DR83" s="227">
        <f t="shared" si="189"/>
        <v>0</v>
      </c>
      <c r="DS83" s="227">
        <f t="shared" si="189"/>
        <v>0</v>
      </c>
      <c r="DT83" s="227">
        <f t="shared" si="189"/>
        <v>0</v>
      </c>
      <c r="DU83" s="227">
        <f t="shared" si="189"/>
        <v>0</v>
      </c>
      <c r="DV83" s="227">
        <f t="shared" si="189"/>
        <v>0</v>
      </c>
      <c r="DW83" s="227">
        <f t="shared" si="189"/>
        <v>0</v>
      </c>
      <c r="DX83" s="227">
        <f t="shared" si="189"/>
        <v>0</v>
      </c>
      <c r="DY83" s="227">
        <f t="shared" si="189"/>
        <v>0</v>
      </c>
      <c r="DZ83" s="227">
        <f t="shared" si="189"/>
        <v>0</v>
      </c>
      <c r="EA83" s="227">
        <f t="shared" si="189"/>
        <v>0</v>
      </c>
      <c r="EB83" s="227">
        <f t="shared" si="189"/>
        <v>0</v>
      </c>
      <c r="EC83" s="227">
        <f t="shared" si="189"/>
        <v>0</v>
      </c>
      <c r="ED83" s="227">
        <f t="shared" si="189"/>
        <v>0</v>
      </c>
      <c r="EE83" s="227">
        <f t="shared" si="189"/>
        <v>0</v>
      </c>
      <c r="EF83" s="227">
        <f t="shared" si="189"/>
        <v>0</v>
      </c>
      <c r="EG83" s="227">
        <f>EG84+EG85</f>
        <v>0</v>
      </c>
      <c r="EH83" s="227">
        <f t="shared" si="189"/>
        <v>0</v>
      </c>
      <c r="EI83" s="227">
        <f t="shared" si="189"/>
        <v>0</v>
      </c>
      <c r="EJ83" s="227">
        <f t="shared" si="189"/>
        <v>0</v>
      </c>
      <c r="EK83" s="227">
        <f t="shared" si="189"/>
        <v>0</v>
      </c>
      <c r="EL83" s="227">
        <f t="shared" si="189"/>
        <v>0</v>
      </c>
      <c r="EM83" s="227">
        <f t="shared" si="189"/>
        <v>0</v>
      </c>
      <c r="EN83" s="227">
        <f t="shared" si="189"/>
        <v>0</v>
      </c>
      <c r="EO83" s="227">
        <f t="shared" si="189"/>
        <v>0</v>
      </c>
      <c r="EP83" s="227">
        <f t="shared" si="189"/>
        <v>0</v>
      </c>
      <c r="EQ83" s="227">
        <f t="shared" si="189"/>
        <v>0</v>
      </c>
      <c r="ER83" s="227">
        <f t="shared" si="189"/>
        <v>0</v>
      </c>
      <c r="ES83" s="227">
        <f t="shared" si="189"/>
        <v>0</v>
      </c>
      <c r="ET83" s="227">
        <f t="shared" si="189"/>
        <v>0</v>
      </c>
      <c r="EU83" s="227">
        <f t="shared" si="189"/>
        <v>0</v>
      </c>
      <c r="EV83" s="227">
        <f t="shared" si="189"/>
        <v>0</v>
      </c>
      <c r="EW83" s="227">
        <f t="shared" si="189"/>
        <v>0</v>
      </c>
      <c r="EX83" s="227">
        <f t="shared" si="189"/>
        <v>0</v>
      </c>
      <c r="EY83" s="227">
        <f t="shared" si="189"/>
        <v>0</v>
      </c>
      <c r="EZ83" s="227">
        <f t="shared" si="189"/>
        <v>0</v>
      </c>
      <c r="FA83" s="227">
        <f t="shared" si="189"/>
        <v>0</v>
      </c>
      <c r="FB83" s="227">
        <f t="shared" si="189"/>
        <v>0</v>
      </c>
      <c r="FC83" s="227">
        <f t="shared" si="189"/>
        <v>0</v>
      </c>
      <c r="FD83" s="227">
        <f>FD84+FD85</f>
        <v>0</v>
      </c>
      <c r="FE83" s="227">
        <f>FE84+FE85</f>
        <v>0</v>
      </c>
      <c r="FF83" s="227">
        <f>FF84+FF85</f>
        <v>0</v>
      </c>
      <c r="FG83" s="227">
        <f>FG84+FG85</f>
        <v>0</v>
      </c>
      <c r="FH83" s="227">
        <f t="shared" si="189"/>
        <v>0</v>
      </c>
      <c r="FI83" s="227">
        <f t="shared" si="189"/>
        <v>0</v>
      </c>
      <c r="FJ83" s="227">
        <f t="shared" si="189"/>
        <v>0</v>
      </c>
      <c r="FK83" s="227">
        <f t="shared" si="189"/>
        <v>0</v>
      </c>
      <c r="FL83" s="227">
        <f t="shared" si="189"/>
        <v>0</v>
      </c>
      <c r="FM83" s="227">
        <f t="shared" si="189"/>
        <v>0</v>
      </c>
      <c r="FN83" s="227">
        <f t="shared" si="189"/>
        <v>0</v>
      </c>
      <c r="FO83" s="227">
        <f t="shared" si="189"/>
        <v>0</v>
      </c>
      <c r="FP83" s="227">
        <f t="shared" si="189"/>
        <v>0</v>
      </c>
      <c r="FQ83" s="227">
        <f t="shared" si="189"/>
        <v>0</v>
      </c>
      <c r="FR83" s="227">
        <f t="shared" si="189"/>
        <v>0</v>
      </c>
      <c r="FS83" s="227">
        <f t="shared" si="189"/>
        <v>0</v>
      </c>
      <c r="FT83" s="227">
        <f t="shared" si="189"/>
        <v>0</v>
      </c>
      <c r="FU83" s="227">
        <f t="shared" si="189"/>
        <v>0</v>
      </c>
      <c r="FV83" s="227">
        <f t="shared" si="189"/>
        <v>0</v>
      </c>
      <c r="FW83" s="227">
        <f t="shared" si="189"/>
        <v>0</v>
      </c>
      <c r="FX83" s="227"/>
      <c r="FY83" s="227">
        <f t="shared" si="189"/>
        <v>0</v>
      </c>
      <c r="FZ83" s="227"/>
      <c r="GA83" s="227"/>
      <c r="GB83" s="227">
        <f t="shared" ref="GB83:HM83" si="190">GB84+GB85</f>
        <v>0</v>
      </c>
      <c r="GC83" s="227">
        <f t="shared" si="190"/>
        <v>0</v>
      </c>
      <c r="GD83" s="227">
        <f t="shared" si="190"/>
        <v>0</v>
      </c>
      <c r="GE83" s="227">
        <f t="shared" si="190"/>
        <v>0</v>
      </c>
      <c r="GF83" s="227">
        <f t="shared" si="190"/>
        <v>0</v>
      </c>
      <c r="GG83" s="227">
        <f t="shared" si="190"/>
        <v>0</v>
      </c>
      <c r="GH83" s="227">
        <f t="shared" si="190"/>
        <v>0</v>
      </c>
      <c r="GI83" s="227">
        <f t="shared" si="190"/>
        <v>0</v>
      </c>
      <c r="GJ83" s="227">
        <f t="shared" si="190"/>
        <v>0</v>
      </c>
      <c r="GK83" s="227">
        <f t="shared" si="190"/>
        <v>0</v>
      </c>
      <c r="GL83" s="227">
        <f t="shared" si="190"/>
        <v>0</v>
      </c>
      <c r="GM83" s="227">
        <f t="shared" si="190"/>
        <v>0</v>
      </c>
      <c r="GN83" s="227">
        <f t="shared" si="190"/>
        <v>0</v>
      </c>
      <c r="GO83" s="227">
        <f t="shared" si="190"/>
        <v>0</v>
      </c>
      <c r="GP83" s="227">
        <f t="shared" si="190"/>
        <v>0</v>
      </c>
      <c r="GQ83" s="227">
        <f t="shared" si="190"/>
        <v>0</v>
      </c>
      <c r="GR83" s="227">
        <f t="shared" si="190"/>
        <v>0</v>
      </c>
      <c r="GS83" s="227">
        <f t="shared" si="190"/>
        <v>0</v>
      </c>
      <c r="GT83" s="227">
        <f t="shared" si="190"/>
        <v>0</v>
      </c>
      <c r="GU83" s="227">
        <f t="shared" si="190"/>
        <v>0</v>
      </c>
      <c r="GV83" s="227">
        <f t="shared" si="190"/>
        <v>0</v>
      </c>
      <c r="GW83" s="227">
        <f t="shared" si="190"/>
        <v>0</v>
      </c>
      <c r="GX83" s="227">
        <f t="shared" si="190"/>
        <v>0</v>
      </c>
      <c r="GY83" s="227">
        <f t="shared" si="190"/>
        <v>0</v>
      </c>
      <c r="GZ83" s="227">
        <f t="shared" si="190"/>
        <v>0</v>
      </c>
      <c r="HA83" s="227">
        <f t="shared" si="190"/>
        <v>0</v>
      </c>
      <c r="HB83" s="227">
        <f t="shared" si="190"/>
        <v>0</v>
      </c>
      <c r="HC83" s="227">
        <f t="shared" si="190"/>
        <v>0</v>
      </c>
      <c r="HD83" s="227">
        <f t="shared" si="190"/>
        <v>0</v>
      </c>
      <c r="HE83" s="227">
        <f t="shared" si="190"/>
        <v>0</v>
      </c>
      <c r="HF83" s="227">
        <f t="shared" si="190"/>
        <v>0</v>
      </c>
      <c r="HG83" s="227">
        <f t="shared" si="190"/>
        <v>0</v>
      </c>
      <c r="HH83" s="227">
        <f t="shared" si="190"/>
        <v>0</v>
      </c>
      <c r="HI83" s="227">
        <f t="shared" si="190"/>
        <v>0</v>
      </c>
      <c r="HJ83" s="227">
        <f t="shared" si="190"/>
        <v>0</v>
      </c>
      <c r="HK83" s="227">
        <f t="shared" si="190"/>
        <v>0</v>
      </c>
      <c r="HL83" s="227">
        <f t="shared" si="190"/>
        <v>0</v>
      </c>
      <c r="HM83" s="227">
        <f t="shared" si="190"/>
        <v>0</v>
      </c>
      <c r="HN83" s="227">
        <f>HN84+HN85</f>
        <v>0</v>
      </c>
      <c r="HO83" s="156">
        <f t="shared" si="168"/>
        <v>0</v>
      </c>
      <c r="HP83" s="156">
        <f t="shared" si="169"/>
        <v>0</v>
      </c>
      <c r="HQ83" s="156">
        <f t="shared" si="170"/>
        <v>0</v>
      </c>
      <c r="HR83" s="156">
        <f t="shared" si="171"/>
        <v>0</v>
      </c>
      <c r="HS83" s="156">
        <f t="shared" si="172"/>
        <v>0</v>
      </c>
    </row>
    <row r="84" spans="1:227" s="228" customFormat="1" ht="24" hidden="1" customHeight="1">
      <c r="A84" s="225"/>
      <c r="B84" s="226" t="s">
        <v>99</v>
      </c>
      <c r="C84" s="227">
        <f>D84+BK84+DB84</f>
        <v>0</v>
      </c>
      <c r="D84" s="227">
        <f>E84+J84</f>
        <v>0</v>
      </c>
      <c r="E84" s="227">
        <f>SUM(F84:I84)</f>
        <v>0</v>
      </c>
      <c r="F84" s="227"/>
      <c r="G84" s="227"/>
      <c r="H84" s="227"/>
      <c r="I84" s="227"/>
      <c r="J84" s="227">
        <f>SUM(K84:BJ84)</f>
        <v>0</v>
      </c>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c r="AX84" s="227"/>
      <c r="AY84" s="227"/>
      <c r="AZ84" s="227"/>
      <c r="BA84" s="227"/>
      <c r="BB84" s="227"/>
      <c r="BC84" s="227"/>
      <c r="BD84" s="227"/>
      <c r="BE84" s="227"/>
      <c r="BF84" s="227"/>
      <c r="BG84" s="227"/>
      <c r="BH84" s="227"/>
      <c r="BI84" s="227"/>
      <c r="BJ84" s="227"/>
      <c r="BK84" s="227">
        <f>SUM(BL84:BM84)</f>
        <v>0</v>
      </c>
      <c r="BL84" s="227">
        <f t="shared" ref="BL84" si="191">SUM(BN84:BO84)+BP84+SUM(BR84:BU84)+CG84+CU84</f>
        <v>0</v>
      </c>
      <c r="BM84" s="227">
        <f>BQ84+SUM(BV84:CF84)+SUM(CH84:CT84)+SUM(CV84:DA84)</f>
        <v>0</v>
      </c>
      <c r="BN84" s="227"/>
      <c r="BO84" s="227"/>
      <c r="BP84" s="227"/>
      <c r="BQ84" s="227"/>
      <c r="BR84" s="227"/>
      <c r="BS84" s="227"/>
      <c r="BT84" s="227"/>
      <c r="BU84" s="227"/>
      <c r="BV84" s="227"/>
      <c r="BW84" s="227"/>
      <c r="BX84" s="227"/>
      <c r="BY84" s="227"/>
      <c r="BZ84" s="227"/>
      <c r="CA84" s="227"/>
      <c r="CB84" s="227"/>
      <c r="CC84" s="227"/>
      <c r="CD84" s="227"/>
      <c r="CE84" s="227"/>
      <c r="CF84" s="227"/>
      <c r="CG84" s="227"/>
      <c r="CH84" s="227"/>
      <c r="CI84" s="227"/>
      <c r="CJ84" s="227"/>
      <c r="CK84" s="227"/>
      <c r="CL84" s="227"/>
      <c r="CM84" s="227"/>
      <c r="CN84" s="227"/>
      <c r="CO84" s="227"/>
      <c r="CP84" s="227"/>
      <c r="CQ84" s="227"/>
      <c r="CR84" s="227"/>
      <c r="CS84" s="227"/>
      <c r="CT84" s="227"/>
      <c r="CU84" s="227"/>
      <c r="CV84" s="227"/>
      <c r="CW84" s="227"/>
      <c r="CX84" s="227"/>
      <c r="CY84" s="227"/>
      <c r="CZ84" s="227"/>
      <c r="DA84" s="227"/>
      <c r="DB84" s="227">
        <f>SUM(DC84:DD84)</f>
        <v>0</v>
      </c>
      <c r="DC84" s="227">
        <f>SUM(DE84:DE84)</f>
        <v>0</v>
      </c>
      <c r="DD84" s="227">
        <f>SUM(DF84:DG84)</f>
        <v>0</v>
      </c>
      <c r="DE84" s="227"/>
      <c r="DF84" s="227"/>
      <c r="DG84" s="227"/>
      <c r="DH84" s="226" t="s">
        <v>99</v>
      </c>
      <c r="DI84" s="227">
        <f>DJ84+FQ84+HH84+HN84</f>
        <v>0</v>
      </c>
      <c r="DJ84" s="227">
        <f>DK84+DP84</f>
        <v>0</v>
      </c>
      <c r="DK84" s="227">
        <f>SUM(DL84:DO84)</f>
        <v>0</v>
      </c>
      <c r="DL84" s="227"/>
      <c r="DM84" s="227"/>
      <c r="DN84" s="227"/>
      <c r="DO84" s="227"/>
      <c r="DP84" s="227">
        <f>SUM(DQ84:FP84)</f>
        <v>0</v>
      </c>
      <c r="DQ84" s="227"/>
      <c r="DR84" s="227"/>
      <c r="DS84" s="227"/>
      <c r="DT84" s="227"/>
      <c r="DU84" s="227"/>
      <c r="DV84" s="227"/>
      <c r="DW84" s="227"/>
      <c r="DX84" s="227"/>
      <c r="DY84" s="227"/>
      <c r="DZ84" s="227"/>
      <c r="EA84" s="227"/>
      <c r="EB84" s="227"/>
      <c r="EC84" s="227"/>
      <c r="ED84" s="227"/>
      <c r="EE84" s="227"/>
      <c r="EF84" s="227"/>
      <c r="EG84" s="227"/>
      <c r="EH84" s="227"/>
      <c r="EI84" s="227"/>
      <c r="EJ84" s="227"/>
      <c r="EK84" s="227"/>
      <c r="EL84" s="227"/>
      <c r="EM84" s="227"/>
      <c r="EN84" s="227"/>
      <c r="EO84" s="227"/>
      <c r="EP84" s="227"/>
      <c r="EQ84" s="227"/>
      <c r="ER84" s="227"/>
      <c r="ES84" s="227"/>
      <c r="ET84" s="227"/>
      <c r="EU84" s="227"/>
      <c r="EV84" s="227"/>
      <c r="EW84" s="227"/>
      <c r="EX84" s="227"/>
      <c r="EY84" s="227"/>
      <c r="EZ84" s="227"/>
      <c r="FA84" s="227"/>
      <c r="FB84" s="227"/>
      <c r="FC84" s="227"/>
      <c r="FD84" s="227"/>
      <c r="FE84" s="227"/>
      <c r="FF84" s="227"/>
      <c r="FG84" s="227"/>
      <c r="FH84" s="227"/>
      <c r="FI84" s="227"/>
      <c r="FJ84" s="227"/>
      <c r="FK84" s="227"/>
      <c r="FL84" s="227"/>
      <c r="FM84" s="227"/>
      <c r="FN84" s="227"/>
      <c r="FO84" s="227"/>
      <c r="FP84" s="227"/>
      <c r="FQ84" s="227">
        <f>SUM(FR84:FS84)</f>
        <v>0</v>
      </c>
      <c r="FR84" s="227">
        <f t="shared" ref="FR84" si="192">SUM(FT84:FU84)+FV84+SUM(FX84:GA84)+GM84+HA84</f>
        <v>0</v>
      </c>
      <c r="FS84" s="227">
        <f>FW84+SUM(GB84:GL84)+SUM(GN84:GZ84)+SUM(HB84:HG84)</f>
        <v>0</v>
      </c>
      <c r="FT84" s="227"/>
      <c r="FU84" s="227"/>
      <c r="FV84" s="227"/>
      <c r="FW84" s="227"/>
      <c r="FX84" s="227"/>
      <c r="FY84" s="227"/>
      <c r="FZ84" s="227"/>
      <c r="GA84" s="227"/>
      <c r="GB84" s="227"/>
      <c r="GC84" s="227"/>
      <c r="GD84" s="227"/>
      <c r="GE84" s="227"/>
      <c r="GF84" s="227"/>
      <c r="GG84" s="227"/>
      <c r="GH84" s="227"/>
      <c r="GI84" s="227"/>
      <c r="GJ84" s="227"/>
      <c r="GK84" s="227"/>
      <c r="GL84" s="227"/>
      <c r="GM84" s="227"/>
      <c r="GN84" s="227"/>
      <c r="GO84" s="227"/>
      <c r="GP84" s="227"/>
      <c r="GQ84" s="227"/>
      <c r="GR84" s="227"/>
      <c r="GS84" s="227"/>
      <c r="GT84" s="227"/>
      <c r="GU84" s="227"/>
      <c r="GV84" s="227"/>
      <c r="GW84" s="227"/>
      <c r="GX84" s="227"/>
      <c r="GY84" s="227"/>
      <c r="GZ84" s="227"/>
      <c r="HA84" s="227"/>
      <c r="HB84" s="227"/>
      <c r="HC84" s="227"/>
      <c r="HD84" s="227"/>
      <c r="HE84" s="227"/>
      <c r="HF84" s="227"/>
      <c r="HG84" s="227"/>
      <c r="HH84" s="227">
        <f>SUM(HI84:HJ84)</f>
        <v>0</v>
      </c>
      <c r="HI84" s="227">
        <f>SUM(HK84:HK84)</f>
        <v>0</v>
      </c>
      <c r="HJ84" s="227">
        <f>SUM(HL84:HM84)</f>
        <v>0</v>
      </c>
      <c r="HK84" s="227"/>
      <c r="HL84" s="227"/>
      <c r="HM84" s="227"/>
      <c r="HN84" s="227"/>
      <c r="HO84" s="156">
        <f t="shared" si="168"/>
        <v>0</v>
      </c>
      <c r="HP84" s="156">
        <f t="shared" si="169"/>
        <v>0</v>
      </c>
      <c r="HQ84" s="156">
        <f t="shared" si="170"/>
        <v>0</v>
      </c>
      <c r="HR84" s="156">
        <f t="shared" si="171"/>
        <v>0</v>
      </c>
      <c r="HS84" s="156">
        <f t="shared" si="172"/>
        <v>0</v>
      </c>
    </row>
    <row r="85" spans="1:227" s="228" customFormat="1" ht="24" hidden="1" customHeight="1">
      <c r="A85" s="225"/>
      <c r="B85" s="226" t="s">
        <v>100</v>
      </c>
      <c r="C85" s="227">
        <f>D85+BK85+DB85</f>
        <v>0</v>
      </c>
      <c r="D85" s="227">
        <f>E85+J85</f>
        <v>0</v>
      </c>
      <c r="E85" s="227">
        <f>SUM(F85:I85)</f>
        <v>0</v>
      </c>
      <c r="F85" s="227"/>
      <c r="G85" s="227"/>
      <c r="H85" s="227"/>
      <c r="I85" s="227"/>
      <c r="J85" s="227">
        <f>SUM(K85:BJ85)</f>
        <v>0</v>
      </c>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f>SUM(BL85:BM85)</f>
        <v>0</v>
      </c>
      <c r="BL85" s="227">
        <f>SUM(BN85:BO85)+BP85+SUM(BR85:BU85)+CG85+CU85</f>
        <v>0</v>
      </c>
      <c r="BM85" s="227">
        <f>BQ85+SUM(BV85:CF85)+SUM(CH85:CT85)+SUM(CV85:DA85)</f>
        <v>0</v>
      </c>
      <c r="BN85" s="227"/>
      <c r="BO85" s="227"/>
      <c r="BP85" s="227"/>
      <c r="BQ85" s="227"/>
      <c r="BR85" s="227"/>
      <c r="BS85" s="227"/>
      <c r="BT85" s="227"/>
      <c r="BU85" s="227"/>
      <c r="BV85" s="227"/>
      <c r="BW85" s="227"/>
      <c r="BX85" s="227"/>
      <c r="BY85" s="227"/>
      <c r="BZ85" s="227"/>
      <c r="CA85" s="227"/>
      <c r="CB85" s="227"/>
      <c r="CC85" s="227"/>
      <c r="CD85" s="227"/>
      <c r="CE85" s="227"/>
      <c r="CF85" s="227"/>
      <c r="CG85" s="227"/>
      <c r="CH85" s="227"/>
      <c r="CI85" s="227"/>
      <c r="CJ85" s="227"/>
      <c r="CK85" s="227"/>
      <c r="CL85" s="227"/>
      <c r="CM85" s="227"/>
      <c r="CN85" s="227"/>
      <c r="CO85" s="227"/>
      <c r="CP85" s="227"/>
      <c r="CQ85" s="227"/>
      <c r="CR85" s="227"/>
      <c r="CS85" s="227"/>
      <c r="CT85" s="227"/>
      <c r="CU85" s="227"/>
      <c r="CV85" s="227"/>
      <c r="CW85" s="227"/>
      <c r="CX85" s="227"/>
      <c r="CY85" s="227"/>
      <c r="CZ85" s="227"/>
      <c r="DA85" s="227"/>
      <c r="DB85" s="227">
        <f>SUM(DC85:DD85)</f>
        <v>0</v>
      </c>
      <c r="DC85" s="227">
        <f>SUM(DE85:DE85)</f>
        <v>0</v>
      </c>
      <c r="DD85" s="227">
        <f>SUM(DF85:DG85)</f>
        <v>0</v>
      </c>
      <c r="DE85" s="227"/>
      <c r="DF85" s="227"/>
      <c r="DG85" s="227"/>
      <c r="DH85" s="226" t="s">
        <v>100</v>
      </c>
      <c r="DI85" s="227">
        <f>DJ85+FQ85+HH85+HN85</f>
        <v>0</v>
      </c>
      <c r="DJ85" s="227">
        <f>DK85+DP85</f>
        <v>0</v>
      </c>
      <c r="DK85" s="227">
        <f>SUM(DL85:DO85)</f>
        <v>0</v>
      </c>
      <c r="DL85" s="227"/>
      <c r="DM85" s="227"/>
      <c r="DN85" s="227"/>
      <c r="DO85" s="227"/>
      <c r="DP85" s="227">
        <f>SUM(DQ85:FP85)</f>
        <v>0</v>
      </c>
      <c r="DQ85" s="227"/>
      <c r="DR85" s="227"/>
      <c r="DS85" s="227"/>
      <c r="DT85" s="227"/>
      <c r="DU85" s="227"/>
      <c r="DV85" s="227"/>
      <c r="DW85" s="227"/>
      <c r="DX85" s="227"/>
      <c r="DY85" s="227"/>
      <c r="DZ85" s="227"/>
      <c r="EA85" s="227"/>
      <c r="EB85" s="227"/>
      <c r="EC85" s="227"/>
      <c r="ED85" s="227"/>
      <c r="EE85" s="227"/>
      <c r="EF85" s="227"/>
      <c r="EG85" s="227"/>
      <c r="EH85" s="227"/>
      <c r="EI85" s="227"/>
      <c r="EJ85" s="227"/>
      <c r="EK85" s="227"/>
      <c r="EL85" s="227"/>
      <c r="EM85" s="227"/>
      <c r="EN85" s="227"/>
      <c r="EO85" s="227"/>
      <c r="EP85" s="227"/>
      <c r="EQ85" s="227"/>
      <c r="ER85" s="227"/>
      <c r="ES85" s="227"/>
      <c r="ET85" s="227"/>
      <c r="EU85" s="227"/>
      <c r="EV85" s="227"/>
      <c r="EW85" s="227"/>
      <c r="EX85" s="227"/>
      <c r="EY85" s="227"/>
      <c r="EZ85" s="227"/>
      <c r="FA85" s="227"/>
      <c r="FB85" s="227"/>
      <c r="FC85" s="227"/>
      <c r="FD85" s="227"/>
      <c r="FE85" s="227"/>
      <c r="FF85" s="227"/>
      <c r="FG85" s="227"/>
      <c r="FH85" s="227"/>
      <c r="FI85" s="227"/>
      <c r="FJ85" s="227"/>
      <c r="FK85" s="227"/>
      <c r="FL85" s="227"/>
      <c r="FM85" s="227"/>
      <c r="FN85" s="227"/>
      <c r="FO85" s="227"/>
      <c r="FP85" s="227"/>
      <c r="FQ85" s="227">
        <f>SUM(FR85:FS85)</f>
        <v>0</v>
      </c>
      <c r="FR85" s="227">
        <f>SUM(FT85:FU85)+FV85+SUM(FX85:GA85)+GM85+HA85</f>
        <v>0</v>
      </c>
      <c r="FS85" s="227">
        <f>FW85+SUM(GB85:GL85)+SUM(GN85:GZ85)+SUM(HB85:HG85)</f>
        <v>0</v>
      </c>
      <c r="FT85" s="227"/>
      <c r="FU85" s="227"/>
      <c r="FV85" s="227"/>
      <c r="FW85" s="227"/>
      <c r="FX85" s="227"/>
      <c r="FY85" s="227"/>
      <c r="FZ85" s="227"/>
      <c r="GA85" s="227"/>
      <c r="GB85" s="227"/>
      <c r="GC85" s="227"/>
      <c r="GD85" s="227"/>
      <c r="GE85" s="227"/>
      <c r="GF85" s="227"/>
      <c r="GG85" s="227"/>
      <c r="GH85" s="227"/>
      <c r="GI85" s="227"/>
      <c r="GJ85" s="227"/>
      <c r="GK85" s="227"/>
      <c r="GL85" s="227"/>
      <c r="GM85" s="227"/>
      <c r="GN85" s="227"/>
      <c r="GO85" s="227"/>
      <c r="GP85" s="227"/>
      <c r="GQ85" s="227"/>
      <c r="GR85" s="227"/>
      <c r="GS85" s="227"/>
      <c r="GT85" s="227"/>
      <c r="GU85" s="227"/>
      <c r="GV85" s="227"/>
      <c r="GW85" s="227"/>
      <c r="GX85" s="227"/>
      <c r="GY85" s="227"/>
      <c r="GZ85" s="227"/>
      <c r="HA85" s="227"/>
      <c r="HB85" s="227"/>
      <c r="HC85" s="227"/>
      <c r="HD85" s="227"/>
      <c r="HE85" s="227"/>
      <c r="HF85" s="227"/>
      <c r="HG85" s="227"/>
      <c r="HH85" s="227">
        <f>SUM(HI85:HJ85)</f>
        <v>0</v>
      </c>
      <c r="HI85" s="227">
        <f>SUM(HK85:HK85)</f>
        <v>0</v>
      </c>
      <c r="HJ85" s="227">
        <f>SUM(HL85:HM85)</f>
        <v>0</v>
      </c>
      <c r="HK85" s="227"/>
      <c r="HL85" s="227"/>
      <c r="HM85" s="227"/>
      <c r="HN85" s="227"/>
      <c r="HO85" s="156">
        <f t="shared" si="168"/>
        <v>0</v>
      </c>
      <c r="HP85" s="156">
        <f t="shared" si="169"/>
        <v>0</v>
      </c>
      <c r="HQ85" s="156">
        <f t="shared" si="170"/>
        <v>0</v>
      </c>
      <c r="HR85" s="156">
        <f t="shared" si="171"/>
        <v>0</v>
      </c>
      <c r="HS85" s="156">
        <f t="shared" si="172"/>
        <v>0</v>
      </c>
    </row>
    <row r="86" spans="1:227" s="228" customFormat="1" ht="24" customHeight="1">
      <c r="A86" s="225">
        <v>25</v>
      </c>
      <c r="B86" s="226" t="s">
        <v>194</v>
      </c>
      <c r="C86" s="227">
        <f t="shared" ref="C86:AW86" si="193">C87+C88</f>
        <v>9064000000</v>
      </c>
      <c r="D86" s="227">
        <f t="shared" si="193"/>
        <v>9064000000</v>
      </c>
      <c r="E86" s="227">
        <f t="shared" si="193"/>
        <v>0</v>
      </c>
      <c r="F86" s="227">
        <f t="shared" si="193"/>
        <v>0</v>
      </c>
      <c r="G86" s="227">
        <f t="shared" si="193"/>
        <v>0</v>
      </c>
      <c r="H86" s="227">
        <f t="shared" si="193"/>
        <v>0</v>
      </c>
      <c r="I86" s="227">
        <f t="shared" si="193"/>
        <v>0</v>
      </c>
      <c r="J86" s="227">
        <f t="shared" si="193"/>
        <v>9064000000</v>
      </c>
      <c r="K86" s="227">
        <f t="shared" si="193"/>
        <v>0</v>
      </c>
      <c r="L86" s="227">
        <f t="shared" si="193"/>
        <v>0</v>
      </c>
      <c r="M86" s="227">
        <f t="shared" si="193"/>
        <v>0</v>
      </c>
      <c r="N86" s="227">
        <f t="shared" si="193"/>
        <v>0</v>
      </c>
      <c r="O86" s="227">
        <f t="shared" si="193"/>
        <v>0</v>
      </c>
      <c r="P86" s="227">
        <f t="shared" si="193"/>
        <v>0</v>
      </c>
      <c r="Q86" s="227">
        <f t="shared" si="193"/>
        <v>0</v>
      </c>
      <c r="R86" s="227">
        <f t="shared" si="193"/>
        <v>0</v>
      </c>
      <c r="S86" s="227">
        <f t="shared" si="193"/>
        <v>0</v>
      </c>
      <c r="T86" s="227">
        <f t="shared" si="193"/>
        <v>0</v>
      </c>
      <c r="U86" s="227">
        <f t="shared" si="193"/>
        <v>0</v>
      </c>
      <c r="V86" s="227">
        <f t="shared" si="193"/>
        <v>0</v>
      </c>
      <c r="W86" s="227">
        <f t="shared" si="193"/>
        <v>0</v>
      </c>
      <c r="X86" s="227">
        <f t="shared" si="193"/>
        <v>0</v>
      </c>
      <c r="Y86" s="227">
        <f t="shared" si="193"/>
        <v>0</v>
      </c>
      <c r="Z86" s="227">
        <f t="shared" si="193"/>
        <v>0</v>
      </c>
      <c r="AA86" s="227">
        <f t="shared" si="193"/>
        <v>0</v>
      </c>
      <c r="AB86" s="227">
        <f t="shared" si="193"/>
        <v>0</v>
      </c>
      <c r="AC86" s="227">
        <f t="shared" si="193"/>
        <v>0</v>
      </c>
      <c r="AD86" s="227">
        <f t="shared" si="193"/>
        <v>0</v>
      </c>
      <c r="AE86" s="227">
        <f t="shared" si="193"/>
        <v>0</v>
      </c>
      <c r="AF86" s="227">
        <f t="shared" si="193"/>
        <v>0</v>
      </c>
      <c r="AG86" s="227">
        <f t="shared" si="193"/>
        <v>0</v>
      </c>
      <c r="AH86" s="227">
        <f t="shared" si="193"/>
        <v>0</v>
      </c>
      <c r="AI86" s="227">
        <f t="shared" si="193"/>
        <v>0</v>
      </c>
      <c r="AJ86" s="227">
        <f t="shared" si="193"/>
        <v>0</v>
      </c>
      <c r="AK86" s="227">
        <f t="shared" si="193"/>
        <v>0</v>
      </c>
      <c r="AL86" s="227">
        <f t="shared" si="193"/>
        <v>0</v>
      </c>
      <c r="AM86" s="227"/>
      <c r="AN86" s="227">
        <f t="shared" si="193"/>
        <v>0</v>
      </c>
      <c r="AO86" s="227">
        <f t="shared" si="193"/>
        <v>0</v>
      </c>
      <c r="AP86" s="227">
        <f t="shared" si="193"/>
        <v>0</v>
      </c>
      <c r="AQ86" s="227">
        <f t="shared" si="193"/>
        <v>0</v>
      </c>
      <c r="AR86" s="227">
        <f t="shared" si="193"/>
        <v>0</v>
      </c>
      <c r="AS86" s="227">
        <f t="shared" si="193"/>
        <v>0</v>
      </c>
      <c r="AT86" s="227">
        <f t="shared" si="193"/>
        <v>0</v>
      </c>
      <c r="AU86" s="227">
        <f t="shared" si="193"/>
        <v>0</v>
      </c>
      <c r="AV86" s="227">
        <f t="shared" si="193"/>
        <v>0</v>
      </c>
      <c r="AW86" s="227">
        <f t="shared" si="193"/>
        <v>0</v>
      </c>
      <c r="AX86" s="227">
        <f>AX87+AX88</f>
        <v>0</v>
      </c>
      <c r="AY86" s="227">
        <f>AY87+AY88</f>
        <v>0</v>
      </c>
      <c r="AZ86" s="227">
        <f>AZ87+AZ88</f>
        <v>0</v>
      </c>
      <c r="BA86" s="227">
        <f>BA87+BA88</f>
        <v>0</v>
      </c>
      <c r="BB86" s="227">
        <f t="shared" ref="BB86:DG86" si="194">BB87+BB88</f>
        <v>0</v>
      </c>
      <c r="BC86" s="227">
        <f t="shared" si="194"/>
        <v>0</v>
      </c>
      <c r="BD86" s="227">
        <f t="shared" si="194"/>
        <v>0</v>
      </c>
      <c r="BE86" s="227">
        <f t="shared" si="194"/>
        <v>0</v>
      </c>
      <c r="BF86" s="227">
        <f t="shared" si="194"/>
        <v>0</v>
      </c>
      <c r="BG86" s="227">
        <f t="shared" si="194"/>
        <v>0</v>
      </c>
      <c r="BH86" s="227">
        <f t="shared" si="194"/>
        <v>0</v>
      </c>
      <c r="BI86" s="227">
        <f t="shared" si="194"/>
        <v>0</v>
      </c>
      <c r="BJ86" s="227">
        <f t="shared" si="194"/>
        <v>0</v>
      </c>
      <c r="BK86" s="227">
        <f t="shared" si="194"/>
        <v>0</v>
      </c>
      <c r="BL86" s="227">
        <f t="shared" si="194"/>
        <v>0</v>
      </c>
      <c r="BM86" s="227">
        <f t="shared" si="194"/>
        <v>0</v>
      </c>
      <c r="BN86" s="227">
        <f t="shared" si="194"/>
        <v>0</v>
      </c>
      <c r="BO86" s="227">
        <f t="shared" si="194"/>
        <v>0</v>
      </c>
      <c r="BP86" s="227">
        <f t="shared" si="194"/>
        <v>0</v>
      </c>
      <c r="BQ86" s="227">
        <f t="shared" si="194"/>
        <v>0</v>
      </c>
      <c r="BR86" s="227"/>
      <c r="BS86" s="227">
        <f t="shared" si="194"/>
        <v>0</v>
      </c>
      <c r="BT86" s="227"/>
      <c r="BU86" s="227"/>
      <c r="BV86" s="227">
        <f t="shared" si="194"/>
        <v>0</v>
      </c>
      <c r="BW86" s="227">
        <f t="shared" si="194"/>
        <v>0</v>
      </c>
      <c r="BX86" s="227">
        <f t="shared" si="194"/>
        <v>0</v>
      </c>
      <c r="BY86" s="227">
        <f t="shared" si="194"/>
        <v>0</v>
      </c>
      <c r="BZ86" s="227">
        <f t="shared" si="194"/>
        <v>0</v>
      </c>
      <c r="CA86" s="227">
        <f t="shared" si="194"/>
        <v>0</v>
      </c>
      <c r="CB86" s="227">
        <f t="shared" si="194"/>
        <v>0</v>
      </c>
      <c r="CC86" s="227">
        <f t="shared" si="194"/>
        <v>0</v>
      </c>
      <c r="CD86" s="227">
        <f t="shared" si="194"/>
        <v>0</v>
      </c>
      <c r="CE86" s="227">
        <f t="shared" si="194"/>
        <v>0</v>
      </c>
      <c r="CF86" s="227">
        <f t="shared" si="194"/>
        <v>0</v>
      </c>
      <c r="CG86" s="227">
        <f t="shared" si="194"/>
        <v>0</v>
      </c>
      <c r="CH86" s="227">
        <f t="shared" si="194"/>
        <v>0</v>
      </c>
      <c r="CI86" s="227">
        <f t="shared" si="194"/>
        <v>0</v>
      </c>
      <c r="CJ86" s="227">
        <f t="shared" si="194"/>
        <v>0</v>
      </c>
      <c r="CK86" s="227">
        <f t="shared" si="194"/>
        <v>0</v>
      </c>
      <c r="CL86" s="227">
        <f t="shared" si="194"/>
        <v>0</v>
      </c>
      <c r="CM86" s="227">
        <f t="shared" si="194"/>
        <v>0</v>
      </c>
      <c r="CN86" s="227">
        <f t="shared" si="194"/>
        <v>0</v>
      </c>
      <c r="CO86" s="227">
        <f t="shared" si="194"/>
        <v>0</v>
      </c>
      <c r="CP86" s="227">
        <f t="shared" si="194"/>
        <v>0</v>
      </c>
      <c r="CQ86" s="227">
        <f t="shared" si="194"/>
        <v>0</v>
      </c>
      <c r="CR86" s="227">
        <f t="shared" si="194"/>
        <v>0</v>
      </c>
      <c r="CS86" s="227">
        <f t="shared" si="194"/>
        <v>0</v>
      </c>
      <c r="CT86" s="227">
        <f t="shared" si="194"/>
        <v>0</v>
      </c>
      <c r="CU86" s="227">
        <f t="shared" si="194"/>
        <v>0</v>
      </c>
      <c r="CV86" s="227">
        <f t="shared" si="194"/>
        <v>0</v>
      </c>
      <c r="CW86" s="227">
        <f t="shared" si="194"/>
        <v>0</v>
      </c>
      <c r="CX86" s="227">
        <f t="shared" si="194"/>
        <v>0</v>
      </c>
      <c r="CY86" s="227">
        <f t="shared" si="194"/>
        <v>0</v>
      </c>
      <c r="CZ86" s="227">
        <f t="shared" si="194"/>
        <v>0</v>
      </c>
      <c r="DA86" s="227">
        <f t="shared" si="194"/>
        <v>0</v>
      </c>
      <c r="DB86" s="227">
        <f t="shared" si="194"/>
        <v>0</v>
      </c>
      <c r="DC86" s="227">
        <f t="shared" si="194"/>
        <v>0</v>
      </c>
      <c r="DD86" s="227">
        <f t="shared" si="194"/>
        <v>0</v>
      </c>
      <c r="DE86" s="227">
        <f t="shared" si="194"/>
        <v>0</v>
      </c>
      <c r="DF86" s="227">
        <f t="shared" si="194"/>
        <v>0</v>
      </c>
      <c r="DG86" s="227">
        <f t="shared" si="194"/>
        <v>0</v>
      </c>
      <c r="DH86" s="226" t="s">
        <v>194</v>
      </c>
      <c r="DI86" s="227">
        <f t="shared" ref="DI86:FW86" si="195">DI87+DI88</f>
        <v>87804754410</v>
      </c>
      <c r="DJ86" s="227">
        <f t="shared" si="195"/>
        <v>3418098070</v>
      </c>
      <c r="DK86" s="227">
        <f t="shared" si="195"/>
        <v>0</v>
      </c>
      <c r="DL86" s="227">
        <f t="shared" si="195"/>
        <v>0</v>
      </c>
      <c r="DM86" s="227">
        <f t="shared" si="195"/>
        <v>0</v>
      </c>
      <c r="DN86" s="227">
        <f t="shared" si="195"/>
        <v>0</v>
      </c>
      <c r="DO86" s="227">
        <f t="shared" si="195"/>
        <v>0</v>
      </c>
      <c r="DP86" s="227">
        <f t="shared" si="195"/>
        <v>3418098070</v>
      </c>
      <c r="DQ86" s="227">
        <f t="shared" si="195"/>
        <v>0</v>
      </c>
      <c r="DR86" s="227">
        <f t="shared" si="195"/>
        <v>0</v>
      </c>
      <c r="DS86" s="227">
        <f t="shared" si="195"/>
        <v>0</v>
      </c>
      <c r="DT86" s="227">
        <f t="shared" si="195"/>
        <v>0</v>
      </c>
      <c r="DU86" s="227">
        <f t="shared" si="195"/>
        <v>0</v>
      </c>
      <c r="DV86" s="227">
        <f t="shared" si="195"/>
        <v>0</v>
      </c>
      <c r="DW86" s="227">
        <f t="shared" si="195"/>
        <v>0</v>
      </c>
      <c r="DX86" s="227">
        <f t="shared" si="195"/>
        <v>0</v>
      </c>
      <c r="DY86" s="227">
        <f t="shared" si="195"/>
        <v>0</v>
      </c>
      <c r="DZ86" s="227">
        <f t="shared" si="195"/>
        <v>0</v>
      </c>
      <c r="EA86" s="227">
        <f t="shared" si="195"/>
        <v>0</v>
      </c>
      <c r="EB86" s="227">
        <f t="shared" si="195"/>
        <v>0</v>
      </c>
      <c r="EC86" s="227">
        <f t="shared" si="195"/>
        <v>0</v>
      </c>
      <c r="ED86" s="227">
        <f t="shared" si="195"/>
        <v>0</v>
      </c>
      <c r="EE86" s="227">
        <f t="shared" si="195"/>
        <v>0</v>
      </c>
      <c r="EF86" s="227">
        <f t="shared" si="195"/>
        <v>0</v>
      </c>
      <c r="EG86" s="227">
        <f>EG87+EG88</f>
        <v>0</v>
      </c>
      <c r="EH86" s="227">
        <f t="shared" si="195"/>
        <v>0</v>
      </c>
      <c r="EI86" s="227">
        <f t="shared" si="195"/>
        <v>0</v>
      </c>
      <c r="EJ86" s="227">
        <f t="shared" si="195"/>
        <v>0</v>
      </c>
      <c r="EK86" s="227">
        <f t="shared" si="195"/>
        <v>0</v>
      </c>
      <c r="EL86" s="227">
        <f t="shared" si="195"/>
        <v>0</v>
      </c>
      <c r="EM86" s="227">
        <f t="shared" si="195"/>
        <v>0</v>
      </c>
      <c r="EN86" s="227">
        <f t="shared" si="195"/>
        <v>0</v>
      </c>
      <c r="EO86" s="227">
        <f t="shared" si="195"/>
        <v>0</v>
      </c>
      <c r="EP86" s="227">
        <f t="shared" si="195"/>
        <v>0</v>
      </c>
      <c r="EQ86" s="227">
        <f t="shared" si="195"/>
        <v>0</v>
      </c>
      <c r="ER86" s="227">
        <f t="shared" si="195"/>
        <v>0</v>
      </c>
      <c r="ES86" s="227"/>
      <c r="ET86" s="227">
        <f t="shared" si="195"/>
        <v>0</v>
      </c>
      <c r="EU86" s="227">
        <f t="shared" si="195"/>
        <v>0</v>
      </c>
      <c r="EV86" s="227">
        <f t="shared" si="195"/>
        <v>0</v>
      </c>
      <c r="EW86" s="227">
        <f t="shared" si="195"/>
        <v>0</v>
      </c>
      <c r="EX86" s="227">
        <f t="shared" si="195"/>
        <v>0</v>
      </c>
      <c r="EY86" s="227">
        <f t="shared" si="195"/>
        <v>0</v>
      </c>
      <c r="EZ86" s="227">
        <f t="shared" si="195"/>
        <v>0</v>
      </c>
      <c r="FA86" s="227">
        <f t="shared" si="195"/>
        <v>0</v>
      </c>
      <c r="FB86" s="227">
        <f t="shared" si="195"/>
        <v>0</v>
      </c>
      <c r="FC86" s="227">
        <f t="shared" si="195"/>
        <v>0</v>
      </c>
      <c r="FD86" s="227">
        <f>FD87+FD88</f>
        <v>0</v>
      </c>
      <c r="FE86" s="227">
        <f>FE87+FE88</f>
        <v>0</v>
      </c>
      <c r="FF86" s="227">
        <f>FF87+FF88</f>
        <v>0</v>
      </c>
      <c r="FG86" s="227">
        <f>FG87+FG88</f>
        <v>0</v>
      </c>
      <c r="FH86" s="227">
        <f t="shared" si="195"/>
        <v>0</v>
      </c>
      <c r="FI86" s="227">
        <f t="shared" si="195"/>
        <v>0</v>
      </c>
      <c r="FJ86" s="227">
        <f t="shared" si="195"/>
        <v>0</v>
      </c>
      <c r="FK86" s="227">
        <f t="shared" si="195"/>
        <v>0</v>
      </c>
      <c r="FL86" s="227">
        <f t="shared" si="195"/>
        <v>0</v>
      </c>
      <c r="FM86" s="227">
        <f t="shared" si="195"/>
        <v>0</v>
      </c>
      <c r="FN86" s="227">
        <f t="shared" si="195"/>
        <v>0</v>
      </c>
      <c r="FO86" s="227">
        <f t="shared" si="195"/>
        <v>0</v>
      </c>
      <c r="FP86" s="227">
        <f t="shared" si="195"/>
        <v>0</v>
      </c>
      <c r="FQ86" s="227">
        <f t="shared" si="195"/>
        <v>84386656340</v>
      </c>
      <c r="FR86" s="227">
        <f t="shared" si="195"/>
        <v>0</v>
      </c>
      <c r="FS86" s="227">
        <f t="shared" si="195"/>
        <v>84386656340</v>
      </c>
      <c r="FT86" s="227">
        <f t="shared" si="195"/>
        <v>0</v>
      </c>
      <c r="FU86" s="227">
        <f t="shared" si="195"/>
        <v>0</v>
      </c>
      <c r="FV86" s="227">
        <f t="shared" si="195"/>
        <v>0</v>
      </c>
      <c r="FW86" s="227">
        <f t="shared" si="195"/>
        <v>0</v>
      </c>
      <c r="FX86" s="227"/>
      <c r="FY86" s="227">
        <f t="shared" ref="FY86:HM86" si="196">FY87+FY88</f>
        <v>0</v>
      </c>
      <c r="FZ86" s="227"/>
      <c r="GA86" s="227"/>
      <c r="GB86" s="227">
        <f t="shared" si="196"/>
        <v>0</v>
      </c>
      <c r="GC86" s="227">
        <f t="shared" si="196"/>
        <v>0</v>
      </c>
      <c r="GD86" s="227">
        <f t="shared" si="196"/>
        <v>0</v>
      </c>
      <c r="GE86" s="227">
        <f t="shared" si="196"/>
        <v>0</v>
      </c>
      <c r="GF86" s="227">
        <f t="shared" si="196"/>
        <v>0</v>
      </c>
      <c r="GG86" s="227">
        <f t="shared" si="196"/>
        <v>0</v>
      </c>
      <c r="GH86" s="227">
        <f t="shared" si="196"/>
        <v>0</v>
      </c>
      <c r="GI86" s="227">
        <f t="shared" si="196"/>
        <v>0</v>
      </c>
      <c r="GJ86" s="227">
        <f t="shared" si="196"/>
        <v>0</v>
      </c>
      <c r="GK86" s="227">
        <f t="shared" si="196"/>
        <v>0</v>
      </c>
      <c r="GL86" s="227">
        <f t="shared" si="196"/>
        <v>0</v>
      </c>
      <c r="GM86" s="227">
        <f t="shared" si="196"/>
        <v>0</v>
      </c>
      <c r="GN86" s="227">
        <f t="shared" si="196"/>
        <v>0</v>
      </c>
      <c r="GO86" s="227">
        <f t="shared" si="196"/>
        <v>0</v>
      </c>
      <c r="GP86" s="227">
        <f t="shared" si="196"/>
        <v>0</v>
      </c>
      <c r="GQ86" s="227">
        <f t="shared" si="196"/>
        <v>0</v>
      </c>
      <c r="GR86" s="227">
        <f t="shared" si="196"/>
        <v>0</v>
      </c>
      <c r="GS86" s="227">
        <f t="shared" si="196"/>
        <v>0</v>
      </c>
      <c r="GT86" s="227">
        <f t="shared" si="196"/>
        <v>0</v>
      </c>
      <c r="GU86" s="227">
        <f t="shared" si="196"/>
        <v>0</v>
      </c>
      <c r="GV86" s="227">
        <f t="shared" si="196"/>
        <v>0</v>
      </c>
      <c r="GW86" s="227">
        <f t="shared" si="196"/>
        <v>0</v>
      </c>
      <c r="GX86" s="227">
        <f t="shared" si="196"/>
        <v>0</v>
      </c>
      <c r="GY86" s="227">
        <f t="shared" si="196"/>
        <v>0</v>
      </c>
      <c r="GZ86" s="227">
        <f t="shared" si="196"/>
        <v>0</v>
      </c>
      <c r="HA86" s="227">
        <f t="shared" si="196"/>
        <v>0</v>
      </c>
      <c r="HB86" s="227">
        <f t="shared" si="196"/>
        <v>0</v>
      </c>
      <c r="HC86" s="227">
        <f t="shared" si="196"/>
        <v>0</v>
      </c>
      <c r="HD86" s="227">
        <f t="shared" si="196"/>
        <v>0</v>
      </c>
      <c r="HE86" s="227">
        <f t="shared" si="196"/>
        <v>0</v>
      </c>
      <c r="HF86" s="227">
        <f t="shared" si="196"/>
        <v>0</v>
      </c>
      <c r="HG86" s="227">
        <f t="shared" si="196"/>
        <v>0</v>
      </c>
      <c r="HH86" s="227">
        <f t="shared" si="196"/>
        <v>0</v>
      </c>
      <c r="HI86" s="227">
        <f t="shared" si="196"/>
        <v>0</v>
      </c>
      <c r="HJ86" s="227">
        <f t="shared" si="196"/>
        <v>0</v>
      </c>
      <c r="HK86" s="227">
        <f t="shared" si="196"/>
        <v>0</v>
      </c>
      <c r="HL86" s="227">
        <f t="shared" si="196"/>
        <v>0</v>
      </c>
      <c r="HM86" s="227">
        <f t="shared" si="196"/>
        <v>0</v>
      </c>
      <c r="HN86" s="227">
        <f>HN87+HN88</f>
        <v>0</v>
      </c>
      <c r="HO86" s="156">
        <f t="shared" si="168"/>
        <v>9.6871970884819056</v>
      </c>
      <c r="HP86" s="156">
        <f t="shared" si="169"/>
        <v>0</v>
      </c>
      <c r="HQ86" s="156">
        <f t="shared" si="170"/>
        <v>0.37710702449249778</v>
      </c>
      <c r="HR86" s="156">
        <f t="shared" si="171"/>
        <v>0</v>
      </c>
      <c r="HS86" s="156">
        <f t="shared" si="172"/>
        <v>0</v>
      </c>
    </row>
    <row r="87" spans="1:227" s="228" customFormat="1" ht="24" customHeight="1">
      <c r="A87" s="225"/>
      <c r="B87" s="226" t="s">
        <v>99</v>
      </c>
      <c r="C87" s="227">
        <f>D87+BK87+DB87</f>
        <v>0</v>
      </c>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227"/>
      <c r="BN87" s="227"/>
      <c r="BO87" s="227"/>
      <c r="BP87" s="227"/>
      <c r="BQ87" s="227"/>
      <c r="BR87" s="227"/>
      <c r="BS87" s="227"/>
      <c r="BT87" s="227"/>
      <c r="BU87" s="227"/>
      <c r="BV87" s="227"/>
      <c r="BW87" s="227"/>
      <c r="BX87" s="227"/>
      <c r="BY87" s="227"/>
      <c r="BZ87" s="227"/>
      <c r="CA87" s="227"/>
      <c r="CB87" s="227"/>
      <c r="CC87" s="227"/>
      <c r="CD87" s="227"/>
      <c r="CE87" s="227"/>
      <c r="CF87" s="227"/>
      <c r="CG87" s="227"/>
      <c r="CH87" s="227"/>
      <c r="CI87" s="227"/>
      <c r="CJ87" s="227"/>
      <c r="CK87" s="227"/>
      <c r="CL87" s="227"/>
      <c r="CM87" s="227"/>
      <c r="CN87" s="227"/>
      <c r="CO87" s="227"/>
      <c r="CP87" s="227"/>
      <c r="CQ87" s="227"/>
      <c r="CR87" s="227"/>
      <c r="CS87" s="227"/>
      <c r="CT87" s="227"/>
      <c r="CU87" s="227"/>
      <c r="CV87" s="227"/>
      <c r="CW87" s="227"/>
      <c r="CX87" s="227"/>
      <c r="CY87" s="227"/>
      <c r="CZ87" s="227"/>
      <c r="DA87" s="227"/>
      <c r="DB87" s="227"/>
      <c r="DC87" s="227"/>
      <c r="DD87" s="227"/>
      <c r="DE87" s="227"/>
      <c r="DF87" s="227"/>
      <c r="DG87" s="227"/>
      <c r="DH87" s="226" t="s">
        <v>99</v>
      </c>
      <c r="DI87" s="227">
        <f>DJ87+FQ87+HH87+HN87</f>
        <v>0</v>
      </c>
      <c r="DJ87" s="227"/>
      <c r="DK87" s="227"/>
      <c r="DL87" s="227"/>
      <c r="DM87" s="227"/>
      <c r="DN87" s="227"/>
      <c r="DO87" s="227"/>
      <c r="DP87" s="227"/>
      <c r="DQ87" s="227"/>
      <c r="DR87" s="227"/>
      <c r="DS87" s="227"/>
      <c r="DT87" s="227"/>
      <c r="DU87" s="227"/>
      <c r="DV87" s="227"/>
      <c r="DW87" s="227"/>
      <c r="DX87" s="227"/>
      <c r="DY87" s="227"/>
      <c r="DZ87" s="227"/>
      <c r="EA87" s="227"/>
      <c r="EB87" s="227"/>
      <c r="EC87" s="227"/>
      <c r="ED87" s="227"/>
      <c r="EE87" s="227"/>
      <c r="EF87" s="227"/>
      <c r="EG87" s="227"/>
      <c r="EH87" s="227"/>
      <c r="EI87" s="227"/>
      <c r="EJ87" s="227"/>
      <c r="EK87" s="227"/>
      <c r="EL87" s="227"/>
      <c r="EM87" s="227"/>
      <c r="EN87" s="227"/>
      <c r="EO87" s="227"/>
      <c r="EP87" s="227"/>
      <c r="EQ87" s="227"/>
      <c r="ER87" s="227"/>
      <c r="ES87" s="227"/>
      <c r="ET87" s="227"/>
      <c r="EU87" s="227"/>
      <c r="EV87" s="227"/>
      <c r="EW87" s="227"/>
      <c r="EX87" s="227"/>
      <c r="EY87" s="227"/>
      <c r="EZ87" s="227"/>
      <c r="FA87" s="227"/>
      <c r="FB87" s="227"/>
      <c r="FC87" s="227"/>
      <c r="FD87" s="227"/>
      <c r="FE87" s="227"/>
      <c r="FF87" s="227"/>
      <c r="FG87" s="227"/>
      <c r="FH87" s="227"/>
      <c r="FI87" s="227"/>
      <c r="FJ87" s="227"/>
      <c r="FK87" s="227"/>
      <c r="FL87" s="227"/>
      <c r="FM87" s="227"/>
      <c r="FN87" s="227"/>
      <c r="FO87" s="227"/>
      <c r="FP87" s="227"/>
      <c r="FQ87" s="227"/>
      <c r="FR87" s="227"/>
      <c r="FS87" s="227"/>
      <c r="FT87" s="227"/>
      <c r="FU87" s="227"/>
      <c r="FV87" s="227"/>
      <c r="FW87" s="227"/>
      <c r="FX87" s="227"/>
      <c r="FY87" s="227"/>
      <c r="FZ87" s="227"/>
      <c r="GA87" s="227"/>
      <c r="GB87" s="227"/>
      <c r="GC87" s="227"/>
      <c r="GD87" s="227"/>
      <c r="GE87" s="227"/>
      <c r="GF87" s="227"/>
      <c r="GG87" s="227"/>
      <c r="GH87" s="227"/>
      <c r="GI87" s="227"/>
      <c r="GJ87" s="227"/>
      <c r="GK87" s="227"/>
      <c r="GL87" s="227"/>
      <c r="GM87" s="227"/>
      <c r="GN87" s="227"/>
      <c r="GO87" s="227"/>
      <c r="GP87" s="227"/>
      <c r="GQ87" s="227"/>
      <c r="GR87" s="227"/>
      <c r="GS87" s="227"/>
      <c r="GT87" s="227"/>
      <c r="GU87" s="227"/>
      <c r="GV87" s="227"/>
      <c r="GW87" s="227"/>
      <c r="GX87" s="227"/>
      <c r="GY87" s="227"/>
      <c r="GZ87" s="227"/>
      <c r="HA87" s="227"/>
      <c r="HB87" s="227"/>
      <c r="HC87" s="227"/>
      <c r="HD87" s="227"/>
      <c r="HE87" s="227"/>
      <c r="HF87" s="227"/>
      <c r="HG87" s="227"/>
      <c r="HH87" s="227"/>
      <c r="HI87" s="227"/>
      <c r="HJ87" s="227"/>
      <c r="HK87" s="227"/>
      <c r="HL87" s="227"/>
      <c r="HM87" s="227"/>
      <c r="HN87" s="227"/>
      <c r="HO87" s="156">
        <f t="shared" si="168"/>
        <v>0</v>
      </c>
      <c r="HP87" s="156">
        <f t="shared" si="169"/>
        <v>0</v>
      </c>
      <c r="HQ87" s="156">
        <f t="shared" si="170"/>
        <v>0</v>
      </c>
      <c r="HR87" s="156">
        <f t="shared" si="171"/>
        <v>0</v>
      </c>
      <c r="HS87" s="156">
        <f t="shared" si="172"/>
        <v>0</v>
      </c>
    </row>
    <row r="88" spans="1:227" s="228" customFormat="1" ht="24" customHeight="1">
      <c r="A88" s="225"/>
      <c r="B88" s="226" t="s">
        <v>100</v>
      </c>
      <c r="C88" s="227">
        <f>D88+BK88+DB88</f>
        <v>9064000000</v>
      </c>
      <c r="D88" s="227">
        <f>E88+J88</f>
        <v>9064000000</v>
      </c>
      <c r="E88" s="227"/>
      <c r="F88" s="227"/>
      <c r="G88" s="227"/>
      <c r="H88" s="227"/>
      <c r="I88" s="227"/>
      <c r="J88" s="227">
        <v>9064000000</v>
      </c>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7"/>
      <c r="BA88" s="227"/>
      <c r="BB88" s="227"/>
      <c r="BC88" s="227"/>
      <c r="BD88" s="227"/>
      <c r="BE88" s="227"/>
      <c r="BF88" s="227"/>
      <c r="BG88" s="227"/>
      <c r="BH88" s="227"/>
      <c r="BI88" s="227"/>
      <c r="BJ88" s="227"/>
      <c r="BK88" s="227">
        <f>SUM(BL88:BM88)</f>
        <v>0</v>
      </c>
      <c r="BL88" s="227"/>
      <c r="BM88" s="227"/>
      <c r="BN88" s="227"/>
      <c r="BO88" s="227"/>
      <c r="BP88" s="227"/>
      <c r="BQ88" s="227"/>
      <c r="BR88" s="227"/>
      <c r="BS88" s="227"/>
      <c r="BT88" s="227"/>
      <c r="BU88" s="227"/>
      <c r="BV88" s="227"/>
      <c r="BW88" s="227"/>
      <c r="BX88" s="227"/>
      <c r="BY88" s="227"/>
      <c r="BZ88" s="227"/>
      <c r="CA88" s="227"/>
      <c r="CB88" s="227"/>
      <c r="CC88" s="227"/>
      <c r="CD88" s="227"/>
      <c r="CE88" s="227"/>
      <c r="CF88" s="227"/>
      <c r="CG88" s="227"/>
      <c r="CH88" s="227"/>
      <c r="CI88" s="227"/>
      <c r="CJ88" s="227"/>
      <c r="CK88" s="227"/>
      <c r="CL88" s="227"/>
      <c r="CM88" s="227"/>
      <c r="CN88" s="227"/>
      <c r="CO88" s="227"/>
      <c r="CP88" s="227"/>
      <c r="CQ88" s="227"/>
      <c r="CR88" s="227"/>
      <c r="CS88" s="227"/>
      <c r="CT88" s="227"/>
      <c r="CU88" s="227"/>
      <c r="CV88" s="227"/>
      <c r="CW88" s="227"/>
      <c r="CX88" s="227"/>
      <c r="CY88" s="227"/>
      <c r="CZ88" s="227"/>
      <c r="DA88" s="227"/>
      <c r="DB88" s="227"/>
      <c r="DC88" s="227"/>
      <c r="DD88" s="227"/>
      <c r="DE88" s="227"/>
      <c r="DF88" s="227"/>
      <c r="DG88" s="227"/>
      <c r="DH88" s="226" t="s">
        <v>100</v>
      </c>
      <c r="DI88" s="227">
        <f>DJ88+FQ88+HH88+HN88</f>
        <v>87804754410</v>
      </c>
      <c r="DJ88" s="227">
        <f>DK88+DP88</f>
        <v>3418098070</v>
      </c>
      <c r="DK88" s="227"/>
      <c r="DL88" s="227"/>
      <c r="DM88" s="227"/>
      <c r="DN88" s="227"/>
      <c r="DO88" s="227"/>
      <c r="DP88" s="227">
        <v>3418098070</v>
      </c>
      <c r="DQ88" s="227"/>
      <c r="DR88" s="227"/>
      <c r="DS88" s="227"/>
      <c r="DT88" s="227"/>
      <c r="DU88" s="227"/>
      <c r="DV88" s="227"/>
      <c r="DW88" s="227"/>
      <c r="DX88" s="227"/>
      <c r="DY88" s="227"/>
      <c r="DZ88" s="227"/>
      <c r="EA88" s="227"/>
      <c r="EB88" s="227"/>
      <c r="EC88" s="227"/>
      <c r="ED88" s="227"/>
      <c r="EE88" s="227"/>
      <c r="EF88" s="227"/>
      <c r="EG88" s="227"/>
      <c r="EH88" s="227"/>
      <c r="EI88" s="227"/>
      <c r="EJ88" s="227"/>
      <c r="EK88" s="227"/>
      <c r="EL88" s="227"/>
      <c r="EM88" s="227"/>
      <c r="EN88" s="227"/>
      <c r="EO88" s="227"/>
      <c r="EP88" s="227"/>
      <c r="EQ88" s="227"/>
      <c r="ER88" s="227"/>
      <c r="ES88" s="227"/>
      <c r="ET88" s="227"/>
      <c r="EU88" s="227"/>
      <c r="EV88" s="227"/>
      <c r="EW88" s="227"/>
      <c r="EX88" s="227"/>
      <c r="EY88" s="227"/>
      <c r="EZ88" s="227"/>
      <c r="FA88" s="227"/>
      <c r="FB88" s="227"/>
      <c r="FC88" s="227"/>
      <c r="FD88" s="227"/>
      <c r="FE88" s="227"/>
      <c r="FF88" s="227"/>
      <c r="FG88" s="227"/>
      <c r="FH88" s="227"/>
      <c r="FI88" s="227"/>
      <c r="FJ88" s="227"/>
      <c r="FK88" s="227"/>
      <c r="FL88" s="227"/>
      <c r="FM88" s="227"/>
      <c r="FN88" s="227"/>
      <c r="FO88" s="227"/>
      <c r="FP88" s="227"/>
      <c r="FQ88" s="227">
        <f>SUM(FR88:FS88)</f>
        <v>84386656340</v>
      </c>
      <c r="FR88" s="227"/>
      <c r="FS88" s="227">
        <f>30720063500+53666592840</f>
        <v>84386656340</v>
      </c>
      <c r="FT88" s="227"/>
      <c r="FU88" s="227"/>
      <c r="FV88" s="227"/>
      <c r="FW88" s="227"/>
      <c r="FX88" s="227"/>
      <c r="FY88" s="227"/>
      <c r="FZ88" s="227"/>
      <c r="GA88" s="227"/>
      <c r="GB88" s="227"/>
      <c r="GC88" s="227"/>
      <c r="GD88" s="227"/>
      <c r="GE88" s="227"/>
      <c r="GF88" s="227"/>
      <c r="GG88" s="227"/>
      <c r="GH88" s="227"/>
      <c r="GI88" s="227"/>
      <c r="GJ88" s="227"/>
      <c r="GK88" s="227"/>
      <c r="GL88" s="227"/>
      <c r="GM88" s="227"/>
      <c r="GN88" s="227"/>
      <c r="GO88" s="227"/>
      <c r="GP88" s="227"/>
      <c r="GQ88" s="227"/>
      <c r="GR88" s="227"/>
      <c r="GS88" s="227"/>
      <c r="GT88" s="227"/>
      <c r="GU88" s="227"/>
      <c r="GV88" s="227"/>
      <c r="GW88" s="227"/>
      <c r="GX88" s="227"/>
      <c r="GY88" s="227"/>
      <c r="GZ88" s="227"/>
      <c r="HA88" s="227"/>
      <c r="HB88" s="227"/>
      <c r="HC88" s="227"/>
      <c r="HD88" s="227"/>
      <c r="HE88" s="227"/>
      <c r="HF88" s="227"/>
      <c r="HG88" s="227"/>
      <c r="HH88" s="227"/>
      <c r="HI88" s="227"/>
      <c r="HJ88" s="227"/>
      <c r="HK88" s="227"/>
      <c r="HL88" s="227"/>
      <c r="HM88" s="227"/>
      <c r="HN88" s="227"/>
      <c r="HO88" s="156">
        <f t="shared" si="168"/>
        <v>9.6871970884819056</v>
      </c>
      <c r="HP88" s="156">
        <f t="shared" si="169"/>
        <v>0</v>
      </c>
      <c r="HQ88" s="156">
        <f t="shared" si="170"/>
        <v>0.37710702449249778</v>
      </c>
      <c r="HR88" s="156">
        <f t="shared" si="171"/>
        <v>0</v>
      </c>
      <c r="HS88" s="156">
        <f t="shared" si="172"/>
        <v>0</v>
      </c>
    </row>
    <row r="89" spans="1:227" s="228" customFormat="1" ht="24" customHeight="1">
      <c r="A89" s="225">
        <v>26</v>
      </c>
      <c r="B89" s="226" t="s">
        <v>383</v>
      </c>
      <c r="C89" s="227">
        <f t="shared" ref="C89:BO95" si="197">C90+C91</f>
        <v>148222000000</v>
      </c>
      <c r="D89" s="227">
        <f t="shared" si="197"/>
        <v>50646000000</v>
      </c>
      <c r="E89" s="227">
        <f t="shared" si="197"/>
        <v>43786000000</v>
      </c>
      <c r="F89" s="227">
        <f t="shared" si="197"/>
        <v>36779795000</v>
      </c>
      <c r="G89" s="227">
        <f t="shared" si="197"/>
        <v>31513795000</v>
      </c>
      <c r="H89" s="227">
        <f t="shared" si="197"/>
        <v>12253795000</v>
      </c>
      <c r="I89" s="227">
        <f t="shared" si="197"/>
        <v>12253795000</v>
      </c>
      <c r="J89" s="227">
        <f t="shared" si="197"/>
        <v>6860000000</v>
      </c>
      <c r="K89" s="227">
        <f t="shared" si="197"/>
        <v>0</v>
      </c>
      <c r="L89" s="227">
        <f t="shared" si="197"/>
        <v>0</v>
      </c>
      <c r="M89" s="227">
        <f t="shared" si="197"/>
        <v>0</v>
      </c>
      <c r="N89" s="227">
        <f t="shared" si="197"/>
        <v>0</v>
      </c>
      <c r="O89" s="227">
        <f t="shared" si="197"/>
        <v>0</v>
      </c>
      <c r="P89" s="227">
        <f t="shared" si="197"/>
        <v>0</v>
      </c>
      <c r="Q89" s="227">
        <f t="shared" si="197"/>
        <v>0</v>
      </c>
      <c r="R89" s="227">
        <f t="shared" si="197"/>
        <v>0</v>
      </c>
      <c r="S89" s="227">
        <f t="shared" si="197"/>
        <v>0</v>
      </c>
      <c r="T89" s="227">
        <f t="shared" si="197"/>
        <v>0</v>
      </c>
      <c r="U89" s="227">
        <f t="shared" si="197"/>
        <v>0</v>
      </c>
      <c r="V89" s="227">
        <f t="shared" si="197"/>
        <v>0</v>
      </c>
      <c r="W89" s="227">
        <f t="shared" si="197"/>
        <v>0</v>
      </c>
      <c r="X89" s="227">
        <f t="shared" si="197"/>
        <v>0</v>
      </c>
      <c r="Y89" s="227">
        <f t="shared" si="197"/>
        <v>0</v>
      </c>
      <c r="Z89" s="227">
        <f t="shared" si="197"/>
        <v>0</v>
      </c>
      <c r="AA89" s="227">
        <f t="shared" si="197"/>
        <v>0</v>
      </c>
      <c r="AB89" s="227">
        <f t="shared" si="197"/>
        <v>0</v>
      </c>
      <c r="AC89" s="227">
        <f t="shared" si="197"/>
        <v>0</v>
      </c>
      <c r="AD89" s="227">
        <f t="shared" si="197"/>
        <v>0</v>
      </c>
      <c r="AE89" s="227">
        <f t="shared" si="197"/>
        <v>0</v>
      </c>
      <c r="AF89" s="227">
        <f t="shared" si="197"/>
        <v>0</v>
      </c>
      <c r="AG89" s="227">
        <f t="shared" si="197"/>
        <v>0</v>
      </c>
      <c r="AH89" s="227">
        <f t="shared" si="197"/>
        <v>0</v>
      </c>
      <c r="AI89" s="227">
        <f t="shared" si="197"/>
        <v>0</v>
      </c>
      <c r="AJ89" s="227">
        <f t="shared" si="197"/>
        <v>0</v>
      </c>
      <c r="AK89" s="227">
        <f t="shared" si="197"/>
        <v>0</v>
      </c>
      <c r="AL89" s="227">
        <f t="shared" si="197"/>
        <v>2266000000</v>
      </c>
      <c r="AM89" s="227">
        <f t="shared" si="197"/>
        <v>0</v>
      </c>
      <c r="AN89" s="227">
        <f t="shared" si="197"/>
        <v>0</v>
      </c>
      <c r="AO89" s="227">
        <f t="shared" si="197"/>
        <v>0</v>
      </c>
      <c r="AP89" s="227">
        <f t="shared" si="197"/>
        <v>813405000</v>
      </c>
      <c r="AQ89" s="227">
        <f t="shared" si="197"/>
        <v>4332146000</v>
      </c>
      <c r="AR89" s="227">
        <f t="shared" si="197"/>
        <v>0</v>
      </c>
      <c r="AS89" s="227">
        <f t="shared" si="197"/>
        <v>0</v>
      </c>
      <c r="AT89" s="227">
        <f t="shared" si="197"/>
        <v>0</v>
      </c>
      <c r="AU89" s="227">
        <f t="shared" si="197"/>
        <v>0</v>
      </c>
      <c r="AV89" s="227">
        <f t="shared" si="197"/>
        <v>0</v>
      </c>
      <c r="AW89" s="227">
        <f t="shared" si="197"/>
        <v>4842244000</v>
      </c>
      <c r="AX89" s="227">
        <f t="shared" si="197"/>
        <v>0</v>
      </c>
      <c r="AY89" s="227">
        <f>AY90+AY91</f>
        <v>0</v>
      </c>
      <c r="AZ89" s="227">
        <f t="shared" ref="AZ89" si="198">AZ90+AZ91</f>
        <v>0</v>
      </c>
      <c r="BA89" s="227">
        <f t="shared" si="197"/>
        <v>11376423000</v>
      </c>
      <c r="BB89" s="227">
        <f t="shared" si="197"/>
        <v>0</v>
      </c>
      <c r="BC89" s="227">
        <f t="shared" si="197"/>
        <v>0</v>
      </c>
      <c r="BD89" s="227">
        <f t="shared" si="197"/>
        <v>0</v>
      </c>
      <c r="BE89" s="227">
        <f t="shared" si="197"/>
        <v>0</v>
      </c>
      <c r="BF89" s="227">
        <f t="shared" si="197"/>
        <v>0</v>
      </c>
      <c r="BG89" s="227">
        <f t="shared" si="197"/>
        <v>0</v>
      </c>
      <c r="BH89" s="227">
        <f t="shared" si="197"/>
        <v>0</v>
      </c>
      <c r="BI89" s="227">
        <f t="shared" si="197"/>
        <v>0</v>
      </c>
      <c r="BJ89" s="227">
        <f t="shared" si="197"/>
        <v>0</v>
      </c>
      <c r="BK89" s="227">
        <f t="shared" si="197"/>
        <v>97576000000</v>
      </c>
      <c r="BL89" s="227">
        <f t="shared" si="197"/>
        <v>97576000000</v>
      </c>
      <c r="BM89" s="227">
        <f t="shared" si="197"/>
        <v>0</v>
      </c>
      <c r="BN89" s="227">
        <f t="shared" si="197"/>
        <v>0</v>
      </c>
      <c r="BO89" s="227">
        <f t="shared" si="197"/>
        <v>0</v>
      </c>
      <c r="BP89" s="227">
        <f t="shared" ref="BP89:DG89" si="199">BP90+BP91</f>
        <v>0</v>
      </c>
      <c r="BQ89" s="227">
        <f t="shared" si="199"/>
        <v>0</v>
      </c>
      <c r="BR89" s="227">
        <f>BR90+BR91</f>
        <v>0</v>
      </c>
      <c r="BS89" s="227">
        <f>BS90+BS91</f>
        <v>0</v>
      </c>
      <c r="BT89" s="227">
        <f t="shared" ref="BT89" si="200">BT90+BT91</f>
        <v>0</v>
      </c>
      <c r="BU89" s="227">
        <f t="shared" si="199"/>
        <v>0</v>
      </c>
      <c r="BV89" s="227">
        <f t="shared" si="199"/>
        <v>0</v>
      </c>
      <c r="BW89" s="227">
        <f t="shared" si="199"/>
        <v>0</v>
      </c>
      <c r="BX89" s="227">
        <f t="shared" si="199"/>
        <v>0</v>
      </c>
      <c r="BY89" s="227">
        <f t="shared" si="199"/>
        <v>0</v>
      </c>
      <c r="BZ89" s="227">
        <f t="shared" si="199"/>
        <v>0</v>
      </c>
      <c r="CA89" s="227">
        <f t="shared" si="199"/>
        <v>0</v>
      </c>
      <c r="CB89" s="227">
        <f t="shared" si="199"/>
        <v>0</v>
      </c>
      <c r="CC89" s="227">
        <f t="shared" si="199"/>
        <v>0</v>
      </c>
      <c r="CD89" s="227">
        <f t="shared" si="199"/>
        <v>0</v>
      </c>
      <c r="CE89" s="227">
        <f t="shared" si="199"/>
        <v>0</v>
      </c>
      <c r="CF89" s="227">
        <f t="shared" si="199"/>
        <v>0</v>
      </c>
      <c r="CG89" s="227">
        <f t="shared" si="199"/>
        <v>0</v>
      </c>
      <c r="CH89" s="227">
        <f t="shared" si="199"/>
        <v>0</v>
      </c>
      <c r="CI89" s="227">
        <f t="shared" si="199"/>
        <v>0</v>
      </c>
      <c r="CJ89" s="227">
        <f t="shared" si="199"/>
        <v>0</v>
      </c>
      <c r="CK89" s="227">
        <f t="shared" si="199"/>
        <v>0</v>
      </c>
      <c r="CL89" s="227">
        <f t="shared" si="199"/>
        <v>0</v>
      </c>
      <c r="CM89" s="227">
        <f t="shared" si="199"/>
        <v>0</v>
      </c>
      <c r="CN89" s="227">
        <f t="shared" si="199"/>
        <v>0</v>
      </c>
      <c r="CO89" s="227">
        <f t="shared" si="199"/>
        <v>0</v>
      </c>
      <c r="CP89" s="227">
        <f t="shared" si="199"/>
        <v>0</v>
      </c>
      <c r="CQ89" s="227">
        <f t="shared" si="199"/>
        <v>0</v>
      </c>
      <c r="CR89" s="227">
        <f t="shared" si="199"/>
        <v>0</v>
      </c>
      <c r="CS89" s="227">
        <f t="shared" si="199"/>
        <v>0</v>
      </c>
      <c r="CT89" s="227">
        <f t="shared" si="199"/>
        <v>0</v>
      </c>
      <c r="CU89" s="227">
        <f t="shared" si="199"/>
        <v>0</v>
      </c>
      <c r="CV89" s="227">
        <f t="shared" si="199"/>
        <v>0</v>
      </c>
      <c r="CW89" s="227">
        <f t="shared" si="199"/>
        <v>0</v>
      </c>
      <c r="CX89" s="227">
        <f t="shared" si="199"/>
        <v>0</v>
      </c>
      <c r="CY89" s="227">
        <f t="shared" si="199"/>
        <v>0</v>
      </c>
      <c r="CZ89" s="227">
        <f t="shared" si="199"/>
        <v>0</v>
      </c>
      <c r="DA89" s="227">
        <f t="shared" si="199"/>
        <v>0</v>
      </c>
      <c r="DB89" s="227">
        <f t="shared" si="199"/>
        <v>0</v>
      </c>
      <c r="DC89" s="227">
        <f t="shared" si="199"/>
        <v>0</v>
      </c>
      <c r="DD89" s="227">
        <f t="shared" si="199"/>
        <v>0</v>
      </c>
      <c r="DE89" s="227">
        <f t="shared" si="199"/>
        <v>0</v>
      </c>
      <c r="DF89" s="227">
        <f t="shared" si="199"/>
        <v>0</v>
      </c>
      <c r="DG89" s="227">
        <f t="shared" si="199"/>
        <v>0</v>
      </c>
      <c r="DH89" s="226" t="s">
        <v>383</v>
      </c>
      <c r="DI89" s="227">
        <f t="shared" ref="DI89:FV89" si="201">DI90+DI91</f>
        <v>58476772000</v>
      </c>
      <c r="DJ89" s="227">
        <f t="shared" si="201"/>
        <v>11973834000</v>
      </c>
      <c r="DK89" s="227">
        <f t="shared" si="201"/>
        <v>3079374000</v>
      </c>
      <c r="DL89" s="227">
        <f t="shared" si="201"/>
        <v>0</v>
      </c>
      <c r="DM89" s="227">
        <f t="shared" si="201"/>
        <v>0</v>
      </c>
      <c r="DN89" s="227">
        <f t="shared" si="201"/>
        <v>0</v>
      </c>
      <c r="DO89" s="227">
        <f t="shared" si="201"/>
        <v>0</v>
      </c>
      <c r="DP89" s="227">
        <f t="shared" si="201"/>
        <v>8894460000</v>
      </c>
      <c r="DQ89" s="227">
        <f t="shared" si="201"/>
        <v>0</v>
      </c>
      <c r="DR89" s="227">
        <f t="shared" si="201"/>
        <v>0</v>
      </c>
      <c r="DS89" s="227">
        <f t="shared" si="201"/>
        <v>0</v>
      </c>
      <c r="DT89" s="227">
        <f t="shared" si="201"/>
        <v>0</v>
      </c>
      <c r="DU89" s="227">
        <f t="shared" si="201"/>
        <v>0</v>
      </c>
      <c r="DV89" s="227">
        <f t="shared" si="201"/>
        <v>0</v>
      </c>
      <c r="DW89" s="227">
        <f t="shared" si="201"/>
        <v>0</v>
      </c>
      <c r="DX89" s="227">
        <f t="shared" si="201"/>
        <v>0</v>
      </c>
      <c r="DY89" s="227">
        <f t="shared" si="201"/>
        <v>0</v>
      </c>
      <c r="DZ89" s="227">
        <f t="shared" si="201"/>
        <v>0</v>
      </c>
      <c r="EA89" s="227">
        <f t="shared" si="201"/>
        <v>0</v>
      </c>
      <c r="EB89" s="227">
        <f t="shared" si="201"/>
        <v>0</v>
      </c>
      <c r="EC89" s="227">
        <f t="shared" si="201"/>
        <v>0</v>
      </c>
      <c r="ED89" s="227">
        <f t="shared" si="201"/>
        <v>0</v>
      </c>
      <c r="EE89" s="227">
        <f t="shared" si="201"/>
        <v>0</v>
      </c>
      <c r="EF89" s="227">
        <f t="shared" si="201"/>
        <v>0</v>
      </c>
      <c r="EG89" s="227">
        <f t="shared" si="201"/>
        <v>0</v>
      </c>
      <c r="EH89" s="227">
        <f t="shared" si="201"/>
        <v>0</v>
      </c>
      <c r="EI89" s="227">
        <f t="shared" si="201"/>
        <v>0</v>
      </c>
      <c r="EJ89" s="227">
        <f t="shared" si="201"/>
        <v>0</v>
      </c>
      <c r="EK89" s="227">
        <f t="shared" si="201"/>
        <v>0</v>
      </c>
      <c r="EL89" s="227">
        <f t="shared" si="201"/>
        <v>0</v>
      </c>
      <c r="EM89" s="227">
        <f t="shared" si="201"/>
        <v>0</v>
      </c>
      <c r="EN89" s="227">
        <f t="shared" si="201"/>
        <v>0</v>
      </c>
      <c r="EO89" s="227">
        <f t="shared" si="201"/>
        <v>0</v>
      </c>
      <c r="EP89" s="227">
        <f t="shared" si="201"/>
        <v>0</v>
      </c>
      <c r="EQ89" s="227">
        <f t="shared" si="201"/>
        <v>0</v>
      </c>
      <c r="ER89" s="227">
        <f t="shared" si="201"/>
        <v>0</v>
      </c>
      <c r="ES89" s="227">
        <f t="shared" si="201"/>
        <v>0</v>
      </c>
      <c r="ET89" s="227">
        <f t="shared" si="201"/>
        <v>0</v>
      </c>
      <c r="EU89" s="227">
        <f t="shared" si="201"/>
        <v>0</v>
      </c>
      <c r="EV89" s="227">
        <f t="shared" si="201"/>
        <v>0</v>
      </c>
      <c r="EW89" s="227">
        <f t="shared" si="201"/>
        <v>0</v>
      </c>
      <c r="EX89" s="227">
        <f t="shared" si="201"/>
        <v>0</v>
      </c>
      <c r="EY89" s="227">
        <f t="shared" si="201"/>
        <v>0</v>
      </c>
      <c r="EZ89" s="227">
        <f t="shared" si="201"/>
        <v>0</v>
      </c>
      <c r="FA89" s="227">
        <f t="shared" si="201"/>
        <v>0</v>
      </c>
      <c r="FB89" s="227">
        <f t="shared" si="201"/>
        <v>0</v>
      </c>
      <c r="FC89" s="227">
        <f t="shared" si="201"/>
        <v>0</v>
      </c>
      <c r="FD89" s="227">
        <f t="shared" si="201"/>
        <v>0</v>
      </c>
      <c r="FE89" s="227">
        <f>FE90+FE91</f>
        <v>0</v>
      </c>
      <c r="FF89" s="227">
        <f t="shared" ref="FF89" si="202">FF90+FF91</f>
        <v>0</v>
      </c>
      <c r="FG89" s="227">
        <f t="shared" si="201"/>
        <v>0</v>
      </c>
      <c r="FH89" s="227">
        <f t="shared" si="201"/>
        <v>0</v>
      </c>
      <c r="FI89" s="227">
        <f t="shared" si="201"/>
        <v>0</v>
      </c>
      <c r="FJ89" s="227">
        <f t="shared" si="201"/>
        <v>0</v>
      </c>
      <c r="FK89" s="227">
        <f t="shared" si="201"/>
        <v>0</v>
      </c>
      <c r="FL89" s="227">
        <f t="shared" si="201"/>
        <v>0</v>
      </c>
      <c r="FM89" s="227">
        <f t="shared" si="201"/>
        <v>0</v>
      </c>
      <c r="FN89" s="227">
        <f t="shared" si="201"/>
        <v>0</v>
      </c>
      <c r="FO89" s="227">
        <f t="shared" si="201"/>
        <v>0</v>
      </c>
      <c r="FP89" s="227">
        <f t="shared" si="201"/>
        <v>0</v>
      </c>
      <c r="FQ89" s="227">
        <f t="shared" si="201"/>
        <v>46502938000</v>
      </c>
      <c r="FR89" s="227">
        <f t="shared" si="201"/>
        <v>31211346000</v>
      </c>
      <c r="FS89" s="227">
        <f t="shared" si="201"/>
        <v>15291592000</v>
      </c>
      <c r="FT89" s="227">
        <f t="shared" si="201"/>
        <v>0</v>
      </c>
      <c r="FU89" s="227">
        <f t="shared" si="201"/>
        <v>0</v>
      </c>
      <c r="FV89" s="227">
        <f t="shared" si="201"/>
        <v>0</v>
      </c>
      <c r="FW89" s="227">
        <f t="shared" ref="FW89" si="203">FW90+FW91</f>
        <v>0</v>
      </c>
      <c r="FX89" s="227">
        <f>FX90+FX91</f>
        <v>0</v>
      </c>
      <c r="FY89" s="227">
        <f>FY90+FY91</f>
        <v>0</v>
      </c>
      <c r="FZ89" s="227">
        <f t="shared" ref="FZ89:HM89" si="204">FZ90+FZ91</f>
        <v>0</v>
      </c>
      <c r="GA89" s="227">
        <f t="shared" si="204"/>
        <v>0</v>
      </c>
      <c r="GB89" s="227">
        <f t="shared" si="204"/>
        <v>0</v>
      </c>
      <c r="GC89" s="227">
        <f t="shared" si="204"/>
        <v>0</v>
      </c>
      <c r="GD89" s="227">
        <f t="shared" si="204"/>
        <v>0</v>
      </c>
      <c r="GE89" s="227">
        <f t="shared" si="204"/>
        <v>0</v>
      </c>
      <c r="GF89" s="227">
        <f t="shared" si="204"/>
        <v>0</v>
      </c>
      <c r="GG89" s="227">
        <f t="shared" si="204"/>
        <v>0</v>
      </c>
      <c r="GH89" s="227">
        <f t="shared" si="204"/>
        <v>0</v>
      </c>
      <c r="GI89" s="227">
        <f t="shared" si="204"/>
        <v>0</v>
      </c>
      <c r="GJ89" s="227">
        <f t="shared" si="204"/>
        <v>0</v>
      </c>
      <c r="GK89" s="227">
        <f t="shared" si="204"/>
        <v>0</v>
      </c>
      <c r="GL89" s="227">
        <f t="shared" si="204"/>
        <v>0</v>
      </c>
      <c r="GM89" s="227">
        <f t="shared" si="204"/>
        <v>0</v>
      </c>
      <c r="GN89" s="227">
        <f t="shared" si="204"/>
        <v>0</v>
      </c>
      <c r="GO89" s="227">
        <f t="shared" si="204"/>
        <v>0</v>
      </c>
      <c r="GP89" s="227">
        <f t="shared" si="204"/>
        <v>0</v>
      </c>
      <c r="GQ89" s="227">
        <f t="shared" si="204"/>
        <v>0</v>
      </c>
      <c r="GR89" s="227">
        <f t="shared" si="204"/>
        <v>0</v>
      </c>
      <c r="GS89" s="227">
        <f t="shared" si="204"/>
        <v>0</v>
      </c>
      <c r="GT89" s="227">
        <f t="shared" si="204"/>
        <v>0</v>
      </c>
      <c r="GU89" s="227">
        <f t="shared" si="204"/>
        <v>0</v>
      </c>
      <c r="GV89" s="227">
        <f t="shared" si="204"/>
        <v>0</v>
      </c>
      <c r="GW89" s="227">
        <f t="shared" si="204"/>
        <v>0</v>
      </c>
      <c r="GX89" s="227">
        <f t="shared" si="204"/>
        <v>0</v>
      </c>
      <c r="GY89" s="227">
        <f t="shared" si="204"/>
        <v>0</v>
      </c>
      <c r="GZ89" s="227">
        <f t="shared" si="204"/>
        <v>0</v>
      </c>
      <c r="HA89" s="227">
        <f t="shared" si="204"/>
        <v>0</v>
      </c>
      <c r="HB89" s="227">
        <f t="shared" si="204"/>
        <v>0</v>
      </c>
      <c r="HC89" s="227">
        <f t="shared" si="204"/>
        <v>0</v>
      </c>
      <c r="HD89" s="227">
        <f t="shared" si="204"/>
        <v>0</v>
      </c>
      <c r="HE89" s="227">
        <f t="shared" si="204"/>
        <v>0</v>
      </c>
      <c r="HF89" s="227">
        <f t="shared" si="204"/>
        <v>0</v>
      </c>
      <c r="HG89" s="227">
        <f t="shared" si="204"/>
        <v>0</v>
      </c>
      <c r="HH89" s="227">
        <f t="shared" si="204"/>
        <v>0</v>
      </c>
      <c r="HI89" s="227">
        <f t="shared" si="204"/>
        <v>0</v>
      </c>
      <c r="HJ89" s="227">
        <f t="shared" si="204"/>
        <v>0</v>
      </c>
      <c r="HK89" s="227">
        <f t="shared" si="204"/>
        <v>0</v>
      </c>
      <c r="HL89" s="227">
        <f t="shared" si="204"/>
        <v>0</v>
      </c>
      <c r="HM89" s="227">
        <f t="shared" si="204"/>
        <v>0</v>
      </c>
      <c r="HN89" s="227">
        <f>HN90+HN91</f>
        <v>0</v>
      </c>
      <c r="HO89" s="156">
        <f t="shared" si="168"/>
        <v>0.39452154201130735</v>
      </c>
      <c r="HP89" s="156">
        <f t="shared" si="169"/>
        <v>7.032782167816197E-2</v>
      </c>
      <c r="HQ89" s="156">
        <f t="shared" si="170"/>
        <v>1.2965685131195335</v>
      </c>
      <c r="HR89" s="156">
        <f t="shared" si="171"/>
        <v>0.47658172091497908</v>
      </c>
      <c r="HS89" s="156">
        <f t="shared" si="172"/>
        <v>0</v>
      </c>
    </row>
    <row r="90" spans="1:227" s="228" customFormat="1" ht="24" customHeight="1">
      <c r="A90" s="225"/>
      <c r="B90" s="226" t="s">
        <v>99</v>
      </c>
      <c r="C90" s="227">
        <f>D90+BK90+DB90</f>
        <v>0</v>
      </c>
      <c r="D90" s="227">
        <f>E90+J90</f>
        <v>0</v>
      </c>
      <c r="E90" s="227"/>
      <c r="F90" s="227">
        <v>24526000000</v>
      </c>
      <c r="G90" s="227">
        <v>19260000000</v>
      </c>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7"/>
      <c r="BJ90" s="227"/>
      <c r="BK90" s="227">
        <f>SUM(BL90:BM90)</f>
        <v>0</v>
      </c>
      <c r="BL90" s="227"/>
      <c r="BM90" s="227"/>
      <c r="BN90" s="227"/>
      <c r="BO90" s="227"/>
      <c r="BP90" s="227"/>
      <c r="BQ90" s="227"/>
      <c r="BR90" s="227"/>
      <c r="BS90" s="227"/>
      <c r="BT90" s="227"/>
      <c r="BU90" s="227"/>
      <c r="BV90" s="227"/>
      <c r="BW90" s="227"/>
      <c r="BX90" s="227"/>
      <c r="BY90" s="227"/>
      <c r="BZ90" s="227"/>
      <c r="CA90" s="227"/>
      <c r="CB90" s="227"/>
      <c r="CC90" s="227"/>
      <c r="CD90" s="227"/>
      <c r="CE90" s="227"/>
      <c r="CF90" s="227"/>
      <c r="CG90" s="227"/>
      <c r="CH90" s="227"/>
      <c r="CI90" s="227"/>
      <c r="CJ90" s="227"/>
      <c r="CK90" s="227"/>
      <c r="CL90" s="227"/>
      <c r="CM90" s="227"/>
      <c r="CN90" s="227"/>
      <c r="CO90" s="227"/>
      <c r="CP90" s="227"/>
      <c r="CQ90" s="227"/>
      <c r="CR90" s="227"/>
      <c r="CS90" s="227"/>
      <c r="CT90" s="227"/>
      <c r="CU90" s="227"/>
      <c r="CV90" s="227"/>
      <c r="CW90" s="227"/>
      <c r="CX90" s="227"/>
      <c r="CY90" s="227"/>
      <c r="CZ90" s="227"/>
      <c r="DA90" s="227"/>
      <c r="DB90" s="227"/>
      <c r="DC90" s="227"/>
      <c r="DD90" s="227"/>
      <c r="DE90" s="227"/>
      <c r="DF90" s="227"/>
      <c r="DG90" s="227"/>
      <c r="DH90" s="226" t="s">
        <v>99</v>
      </c>
      <c r="DI90" s="227">
        <f>DJ90+FQ90+HH90+HN90</f>
        <v>34290720000</v>
      </c>
      <c r="DJ90" s="227">
        <f>DK90+DP90</f>
        <v>3079374000</v>
      </c>
      <c r="DK90" s="227">
        <v>3079374000</v>
      </c>
      <c r="DL90" s="227"/>
      <c r="DM90" s="227"/>
      <c r="DN90" s="227"/>
      <c r="DO90" s="227"/>
      <c r="DP90" s="227"/>
      <c r="DQ90" s="227"/>
      <c r="DR90" s="227"/>
      <c r="DS90" s="227"/>
      <c r="DT90" s="227"/>
      <c r="DU90" s="227"/>
      <c r="DV90" s="227"/>
      <c r="DW90" s="227"/>
      <c r="DX90" s="227"/>
      <c r="DY90" s="227"/>
      <c r="DZ90" s="227"/>
      <c r="EA90" s="227"/>
      <c r="EB90" s="227"/>
      <c r="EC90" s="227"/>
      <c r="ED90" s="227"/>
      <c r="EE90" s="227"/>
      <c r="EF90" s="227"/>
      <c r="EG90" s="227"/>
      <c r="EH90" s="227"/>
      <c r="EI90" s="227"/>
      <c r="EJ90" s="227"/>
      <c r="EK90" s="227"/>
      <c r="EL90" s="227"/>
      <c r="EM90" s="227"/>
      <c r="EN90" s="227"/>
      <c r="EO90" s="227"/>
      <c r="EP90" s="227"/>
      <c r="EQ90" s="227"/>
      <c r="ER90" s="227"/>
      <c r="ES90" s="227"/>
      <c r="ET90" s="227"/>
      <c r="EU90" s="227"/>
      <c r="EV90" s="227"/>
      <c r="EW90" s="227"/>
      <c r="EX90" s="227"/>
      <c r="EY90" s="227"/>
      <c r="EZ90" s="227"/>
      <c r="FA90" s="227"/>
      <c r="FB90" s="227"/>
      <c r="FC90" s="227"/>
      <c r="FD90" s="227"/>
      <c r="FE90" s="227"/>
      <c r="FF90" s="227"/>
      <c r="FG90" s="227"/>
      <c r="FH90" s="227"/>
      <c r="FI90" s="227"/>
      <c r="FJ90" s="227"/>
      <c r="FK90" s="227"/>
      <c r="FL90" s="227"/>
      <c r="FM90" s="227"/>
      <c r="FN90" s="227"/>
      <c r="FO90" s="227"/>
      <c r="FP90" s="227"/>
      <c r="FQ90" s="227">
        <f>SUM(FR90:FS90)</f>
        <v>31211346000</v>
      </c>
      <c r="FR90" s="227">
        <f>21985982000+9225364000</f>
        <v>31211346000</v>
      </c>
      <c r="FS90" s="227"/>
      <c r="FT90" s="227"/>
      <c r="FU90" s="227"/>
      <c r="FV90" s="227"/>
      <c r="FW90" s="227"/>
      <c r="FX90" s="227"/>
      <c r="FY90" s="227"/>
      <c r="FZ90" s="227"/>
      <c r="GA90" s="227"/>
      <c r="GB90" s="227"/>
      <c r="GC90" s="227"/>
      <c r="GD90" s="227"/>
      <c r="GE90" s="227"/>
      <c r="GF90" s="227"/>
      <c r="GG90" s="227"/>
      <c r="GH90" s="227"/>
      <c r="GI90" s="227"/>
      <c r="GJ90" s="227"/>
      <c r="GK90" s="227"/>
      <c r="GL90" s="227"/>
      <c r="GM90" s="227"/>
      <c r="GN90" s="227"/>
      <c r="GO90" s="227"/>
      <c r="GP90" s="227"/>
      <c r="GQ90" s="227"/>
      <c r="GR90" s="227"/>
      <c r="GS90" s="227"/>
      <c r="GT90" s="227"/>
      <c r="GU90" s="227"/>
      <c r="GV90" s="227"/>
      <c r="GW90" s="227"/>
      <c r="GX90" s="227"/>
      <c r="GY90" s="227"/>
      <c r="GZ90" s="227"/>
      <c r="HA90" s="227"/>
      <c r="HB90" s="227"/>
      <c r="HC90" s="227"/>
      <c r="HD90" s="227"/>
      <c r="HE90" s="227"/>
      <c r="HF90" s="227"/>
      <c r="HG90" s="227"/>
      <c r="HH90" s="227"/>
      <c r="HI90" s="227"/>
      <c r="HJ90" s="227"/>
      <c r="HK90" s="227"/>
      <c r="HL90" s="230"/>
      <c r="HM90" s="227"/>
      <c r="HN90" s="227"/>
      <c r="HO90" s="156">
        <f t="shared" si="168"/>
        <v>0</v>
      </c>
      <c r="HP90" s="156">
        <f t="shared" si="169"/>
        <v>0</v>
      </c>
      <c r="HQ90" s="156">
        <f t="shared" si="170"/>
        <v>0</v>
      </c>
      <c r="HR90" s="156">
        <f t="shared" si="171"/>
        <v>0</v>
      </c>
      <c r="HS90" s="156">
        <f t="shared" si="172"/>
        <v>0</v>
      </c>
    </row>
    <row r="91" spans="1:227" s="228" customFormat="1" ht="24" customHeight="1">
      <c r="A91" s="225"/>
      <c r="B91" s="226" t="s">
        <v>100</v>
      </c>
      <c r="C91" s="227">
        <f>D91+BK91+DB91</f>
        <v>148222000000</v>
      </c>
      <c r="D91" s="227">
        <f>E91+J91</f>
        <v>50646000000</v>
      </c>
      <c r="E91" s="227">
        <f>37486000000+6300000000</f>
        <v>43786000000</v>
      </c>
      <c r="F91" s="227">
        <v>12253795000</v>
      </c>
      <c r="G91" s="227">
        <v>12253795000</v>
      </c>
      <c r="H91" s="227">
        <v>12253795000</v>
      </c>
      <c r="I91" s="227">
        <v>12253795000</v>
      </c>
      <c r="J91" s="227">
        <v>6860000000</v>
      </c>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v>2266000000</v>
      </c>
      <c r="AM91" s="227"/>
      <c r="AN91" s="227"/>
      <c r="AO91" s="227"/>
      <c r="AP91" s="227">
        <v>813405000</v>
      </c>
      <c r="AQ91" s="227">
        <v>4332146000</v>
      </c>
      <c r="AR91" s="227"/>
      <c r="AS91" s="227"/>
      <c r="AT91" s="227"/>
      <c r="AU91" s="227"/>
      <c r="AV91" s="227"/>
      <c r="AW91" s="227">
        <v>4842244000</v>
      </c>
      <c r="AX91" s="227"/>
      <c r="AY91" s="227"/>
      <c r="AZ91" s="227"/>
      <c r="BA91" s="227">
        <v>11376423000</v>
      </c>
      <c r="BB91" s="227"/>
      <c r="BC91" s="227"/>
      <c r="BD91" s="227"/>
      <c r="BE91" s="227"/>
      <c r="BF91" s="227"/>
      <c r="BG91" s="227"/>
      <c r="BH91" s="227"/>
      <c r="BI91" s="227"/>
      <c r="BJ91" s="227"/>
      <c r="BK91" s="227">
        <f>SUM(BL91:BM91)</f>
        <v>97576000000</v>
      </c>
      <c r="BL91" s="227">
        <v>97576000000</v>
      </c>
      <c r="BM91" s="227"/>
      <c r="BN91" s="227"/>
      <c r="BO91" s="227"/>
      <c r="BP91" s="227"/>
      <c r="BQ91" s="227"/>
      <c r="BR91" s="227"/>
      <c r="BS91" s="227"/>
      <c r="BT91" s="227"/>
      <c r="BU91" s="227"/>
      <c r="BV91" s="227"/>
      <c r="BW91" s="227"/>
      <c r="BX91" s="227"/>
      <c r="BY91" s="227"/>
      <c r="BZ91" s="227"/>
      <c r="CA91" s="227"/>
      <c r="CB91" s="227"/>
      <c r="CC91" s="227"/>
      <c r="CD91" s="227"/>
      <c r="CE91" s="227"/>
      <c r="CF91" s="227"/>
      <c r="CG91" s="227"/>
      <c r="CH91" s="227"/>
      <c r="CI91" s="227"/>
      <c r="CJ91" s="227"/>
      <c r="CK91" s="227"/>
      <c r="CL91" s="227"/>
      <c r="CM91" s="227"/>
      <c r="CN91" s="227"/>
      <c r="CO91" s="227"/>
      <c r="CP91" s="227"/>
      <c r="CQ91" s="227"/>
      <c r="CR91" s="227"/>
      <c r="CS91" s="227"/>
      <c r="CT91" s="227"/>
      <c r="CU91" s="227"/>
      <c r="CV91" s="227"/>
      <c r="CW91" s="227"/>
      <c r="CX91" s="227"/>
      <c r="CY91" s="227"/>
      <c r="CZ91" s="227"/>
      <c r="DA91" s="227"/>
      <c r="DB91" s="227"/>
      <c r="DC91" s="227"/>
      <c r="DD91" s="227"/>
      <c r="DE91" s="227"/>
      <c r="DF91" s="227"/>
      <c r="DG91" s="227"/>
      <c r="DH91" s="226" t="s">
        <v>100</v>
      </c>
      <c r="DI91" s="227">
        <f>DJ91+FQ91+HH91+HN91</f>
        <v>24186052000</v>
      </c>
      <c r="DJ91" s="227">
        <f>DK91+DP91</f>
        <v>8894460000</v>
      </c>
      <c r="DK91" s="227"/>
      <c r="DL91" s="227"/>
      <c r="DM91" s="227"/>
      <c r="DN91" s="227"/>
      <c r="DO91" s="227"/>
      <c r="DP91" s="227">
        <f>6749140000+2115992000+28168000+1160000</f>
        <v>8894460000</v>
      </c>
      <c r="DQ91" s="227"/>
      <c r="DR91" s="227"/>
      <c r="DS91" s="227"/>
      <c r="DT91" s="227"/>
      <c r="DU91" s="227"/>
      <c r="DV91" s="227"/>
      <c r="DW91" s="227"/>
      <c r="DX91" s="227"/>
      <c r="DY91" s="227"/>
      <c r="DZ91" s="227"/>
      <c r="EA91" s="227"/>
      <c r="EB91" s="227"/>
      <c r="EC91" s="227"/>
      <c r="ED91" s="227"/>
      <c r="EE91" s="227"/>
      <c r="EF91" s="227"/>
      <c r="EG91" s="227"/>
      <c r="EH91" s="227"/>
      <c r="EI91" s="227"/>
      <c r="EJ91" s="227"/>
      <c r="EK91" s="227"/>
      <c r="EL91" s="227"/>
      <c r="EM91" s="227"/>
      <c r="EN91" s="227"/>
      <c r="EO91" s="227"/>
      <c r="EP91" s="227"/>
      <c r="EQ91" s="227"/>
      <c r="ER91" s="227"/>
      <c r="ES91" s="227"/>
      <c r="ET91" s="227"/>
      <c r="EU91" s="227"/>
      <c r="EV91" s="227"/>
      <c r="EW91" s="227"/>
      <c r="EX91" s="227"/>
      <c r="EY91" s="227"/>
      <c r="EZ91" s="227"/>
      <c r="FA91" s="227"/>
      <c r="FB91" s="227"/>
      <c r="FC91" s="227"/>
      <c r="FD91" s="227"/>
      <c r="FE91" s="227"/>
      <c r="FF91" s="227"/>
      <c r="FG91" s="227"/>
      <c r="FH91" s="227"/>
      <c r="FI91" s="227"/>
      <c r="FJ91" s="227"/>
      <c r="FK91" s="227"/>
      <c r="FL91" s="227"/>
      <c r="FM91" s="227"/>
      <c r="FN91" s="227"/>
      <c r="FO91" s="227"/>
      <c r="FP91" s="227"/>
      <c r="FQ91" s="227">
        <f>SUM(FR91:FS91)</f>
        <v>15291592000</v>
      </c>
      <c r="FR91" s="227"/>
      <c r="FS91" s="227">
        <f>3843523000+11448069000</f>
        <v>15291592000</v>
      </c>
      <c r="FT91" s="227"/>
      <c r="FU91" s="227"/>
      <c r="FV91" s="227"/>
      <c r="FW91" s="227"/>
      <c r="FX91" s="227"/>
      <c r="FY91" s="227"/>
      <c r="FZ91" s="227"/>
      <c r="GA91" s="227"/>
      <c r="GB91" s="227"/>
      <c r="GC91" s="227"/>
      <c r="GD91" s="227"/>
      <c r="GE91" s="227"/>
      <c r="GF91" s="227"/>
      <c r="GG91" s="227"/>
      <c r="GH91" s="227"/>
      <c r="GI91" s="227"/>
      <c r="GJ91" s="227"/>
      <c r="GK91" s="227"/>
      <c r="GL91" s="227"/>
      <c r="GM91" s="227"/>
      <c r="GN91" s="227"/>
      <c r="GO91" s="227"/>
      <c r="GP91" s="227"/>
      <c r="GQ91" s="227"/>
      <c r="GR91" s="227"/>
      <c r="GS91" s="227"/>
      <c r="GT91" s="227"/>
      <c r="GU91" s="227"/>
      <c r="GV91" s="227"/>
      <c r="GW91" s="227"/>
      <c r="GX91" s="227"/>
      <c r="GY91" s="227"/>
      <c r="GZ91" s="227"/>
      <c r="HA91" s="227"/>
      <c r="HB91" s="227"/>
      <c r="HC91" s="227"/>
      <c r="HD91" s="227"/>
      <c r="HE91" s="227"/>
      <c r="HF91" s="227"/>
      <c r="HG91" s="227"/>
      <c r="HH91" s="227"/>
      <c r="HI91" s="227"/>
      <c r="HJ91" s="227"/>
      <c r="HK91" s="227"/>
      <c r="HL91" s="230"/>
      <c r="HM91" s="227"/>
      <c r="HN91" s="227"/>
      <c r="HO91" s="156">
        <f t="shared" si="168"/>
        <v>0.163174508507509</v>
      </c>
      <c r="HP91" s="156">
        <f t="shared" si="169"/>
        <v>0</v>
      </c>
      <c r="HQ91" s="156">
        <f t="shared" si="170"/>
        <v>1.2965685131195335</v>
      </c>
      <c r="HR91" s="156">
        <f t="shared" si="171"/>
        <v>0.15671468393867344</v>
      </c>
      <c r="HS91" s="156">
        <f t="shared" si="172"/>
        <v>0</v>
      </c>
    </row>
    <row r="92" spans="1:227" s="228" customFormat="1" ht="24" customHeight="1">
      <c r="A92" s="225">
        <v>27</v>
      </c>
      <c r="B92" s="226" t="s">
        <v>112</v>
      </c>
      <c r="C92" s="227">
        <f t="shared" ref="C92:AL92" si="205">C93+C94</f>
        <v>1900000000</v>
      </c>
      <c r="D92" s="227">
        <f t="shared" si="205"/>
        <v>1900000000</v>
      </c>
      <c r="E92" s="227">
        <f t="shared" si="205"/>
        <v>0</v>
      </c>
      <c r="F92" s="227">
        <f t="shared" si="205"/>
        <v>0</v>
      </c>
      <c r="G92" s="227">
        <f t="shared" si="205"/>
        <v>0</v>
      </c>
      <c r="H92" s="227">
        <f t="shared" si="205"/>
        <v>0</v>
      </c>
      <c r="I92" s="227">
        <f t="shared" si="205"/>
        <v>0</v>
      </c>
      <c r="J92" s="227">
        <f t="shared" si="205"/>
        <v>1900000000</v>
      </c>
      <c r="K92" s="227">
        <f t="shared" si="205"/>
        <v>0</v>
      </c>
      <c r="L92" s="227">
        <f t="shared" si="205"/>
        <v>0</v>
      </c>
      <c r="M92" s="227">
        <f t="shared" si="205"/>
        <v>0</v>
      </c>
      <c r="N92" s="227">
        <f t="shared" si="205"/>
        <v>0</v>
      </c>
      <c r="O92" s="227">
        <f t="shared" si="205"/>
        <v>0</v>
      </c>
      <c r="P92" s="227">
        <f t="shared" si="205"/>
        <v>0</v>
      </c>
      <c r="Q92" s="227">
        <f t="shared" si="205"/>
        <v>0</v>
      </c>
      <c r="R92" s="227">
        <f t="shared" si="205"/>
        <v>0</v>
      </c>
      <c r="S92" s="227">
        <f t="shared" si="205"/>
        <v>0</v>
      </c>
      <c r="T92" s="227">
        <f t="shared" si="205"/>
        <v>0</v>
      </c>
      <c r="U92" s="227">
        <f t="shared" si="205"/>
        <v>0</v>
      </c>
      <c r="V92" s="227">
        <f t="shared" si="205"/>
        <v>0</v>
      </c>
      <c r="W92" s="227">
        <f t="shared" si="205"/>
        <v>0</v>
      </c>
      <c r="X92" s="227">
        <f t="shared" si="205"/>
        <v>0</v>
      </c>
      <c r="Y92" s="227">
        <f t="shared" si="205"/>
        <v>0</v>
      </c>
      <c r="Z92" s="227">
        <f t="shared" si="205"/>
        <v>0</v>
      </c>
      <c r="AA92" s="227">
        <f t="shared" si="205"/>
        <v>0</v>
      </c>
      <c r="AB92" s="227">
        <f t="shared" si="205"/>
        <v>0</v>
      </c>
      <c r="AC92" s="227">
        <f t="shared" si="205"/>
        <v>0</v>
      </c>
      <c r="AD92" s="227">
        <f t="shared" si="205"/>
        <v>0</v>
      </c>
      <c r="AE92" s="227">
        <f t="shared" si="205"/>
        <v>0</v>
      </c>
      <c r="AF92" s="227">
        <f t="shared" si="205"/>
        <v>0</v>
      </c>
      <c r="AG92" s="227">
        <f t="shared" si="205"/>
        <v>0</v>
      </c>
      <c r="AH92" s="227">
        <f t="shared" si="205"/>
        <v>0</v>
      </c>
      <c r="AI92" s="227">
        <f t="shared" si="205"/>
        <v>0</v>
      </c>
      <c r="AJ92" s="227">
        <f t="shared" si="205"/>
        <v>0</v>
      </c>
      <c r="AK92" s="227">
        <f t="shared" si="205"/>
        <v>0</v>
      </c>
      <c r="AL92" s="227">
        <f t="shared" si="205"/>
        <v>0</v>
      </c>
      <c r="AM92" s="227">
        <f t="shared" si="197"/>
        <v>0</v>
      </c>
      <c r="AN92" s="227">
        <f t="shared" si="197"/>
        <v>0</v>
      </c>
      <c r="AO92" s="227">
        <f t="shared" si="197"/>
        <v>0</v>
      </c>
      <c r="AP92" s="227">
        <f t="shared" si="197"/>
        <v>0</v>
      </c>
      <c r="AQ92" s="227">
        <f t="shared" si="197"/>
        <v>0</v>
      </c>
      <c r="AR92" s="227">
        <f t="shared" si="197"/>
        <v>0</v>
      </c>
      <c r="AS92" s="227">
        <f t="shared" si="197"/>
        <v>0</v>
      </c>
      <c r="AT92" s="227">
        <f t="shared" si="197"/>
        <v>0</v>
      </c>
      <c r="AU92" s="227">
        <f t="shared" si="197"/>
        <v>0</v>
      </c>
      <c r="AV92" s="227">
        <f t="shared" si="197"/>
        <v>0</v>
      </c>
      <c r="AW92" s="227">
        <f t="shared" si="197"/>
        <v>0</v>
      </c>
      <c r="AX92" s="227">
        <f t="shared" si="197"/>
        <v>0</v>
      </c>
      <c r="AY92" s="227">
        <f>AY93+AY94</f>
        <v>0</v>
      </c>
      <c r="AZ92" s="227">
        <f t="shared" ref="AZ92" si="206">AZ93+AZ94</f>
        <v>0</v>
      </c>
      <c r="BA92" s="227">
        <f t="shared" si="197"/>
        <v>0</v>
      </c>
      <c r="BB92" s="227">
        <f t="shared" si="197"/>
        <v>0</v>
      </c>
      <c r="BC92" s="227">
        <f t="shared" si="197"/>
        <v>0</v>
      </c>
      <c r="BD92" s="227">
        <f t="shared" si="197"/>
        <v>0</v>
      </c>
      <c r="BE92" s="227">
        <f t="shared" si="197"/>
        <v>0</v>
      </c>
      <c r="BF92" s="227">
        <f t="shared" si="197"/>
        <v>0</v>
      </c>
      <c r="BG92" s="227">
        <f t="shared" si="197"/>
        <v>0</v>
      </c>
      <c r="BH92" s="227">
        <f t="shared" si="197"/>
        <v>0</v>
      </c>
      <c r="BI92" s="227">
        <f t="shared" si="197"/>
        <v>0</v>
      </c>
      <c r="BJ92" s="227">
        <f t="shared" si="197"/>
        <v>0</v>
      </c>
      <c r="BK92" s="227">
        <f t="shared" si="197"/>
        <v>0</v>
      </c>
      <c r="BL92" s="227">
        <f t="shared" si="197"/>
        <v>0</v>
      </c>
      <c r="BM92" s="227">
        <f t="shared" si="197"/>
        <v>0</v>
      </c>
      <c r="BN92" s="227">
        <f t="shared" si="197"/>
        <v>0</v>
      </c>
      <c r="BO92" s="227">
        <f t="shared" si="197"/>
        <v>0</v>
      </c>
      <c r="BP92" s="227">
        <f t="shared" ref="BP92:DG92" si="207">BP93+BP94</f>
        <v>0</v>
      </c>
      <c r="BQ92" s="227">
        <f t="shared" si="207"/>
        <v>0</v>
      </c>
      <c r="BR92" s="227">
        <f>BR93+BR94</f>
        <v>0</v>
      </c>
      <c r="BS92" s="227">
        <f>BS93+BS94</f>
        <v>0</v>
      </c>
      <c r="BT92" s="227">
        <f t="shared" ref="BT92" si="208">BT93+BT94</f>
        <v>0</v>
      </c>
      <c r="BU92" s="227">
        <f t="shared" si="207"/>
        <v>0</v>
      </c>
      <c r="BV92" s="227">
        <f t="shared" si="207"/>
        <v>0</v>
      </c>
      <c r="BW92" s="227">
        <f t="shared" si="207"/>
        <v>0</v>
      </c>
      <c r="BX92" s="227">
        <f t="shared" si="207"/>
        <v>0</v>
      </c>
      <c r="BY92" s="227">
        <f t="shared" si="207"/>
        <v>0</v>
      </c>
      <c r="BZ92" s="227">
        <f t="shared" si="207"/>
        <v>0</v>
      </c>
      <c r="CA92" s="227">
        <f t="shared" si="207"/>
        <v>0</v>
      </c>
      <c r="CB92" s="227">
        <f t="shared" si="207"/>
        <v>0</v>
      </c>
      <c r="CC92" s="227">
        <f t="shared" si="207"/>
        <v>0</v>
      </c>
      <c r="CD92" s="227">
        <f t="shared" si="207"/>
        <v>0</v>
      </c>
      <c r="CE92" s="227">
        <f t="shared" si="207"/>
        <v>0</v>
      </c>
      <c r="CF92" s="227">
        <f t="shared" si="207"/>
        <v>0</v>
      </c>
      <c r="CG92" s="227">
        <f t="shared" si="207"/>
        <v>0</v>
      </c>
      <c r="CH92" s="227">
        <f t="shared" si="207"/>
        <v>0</v>
      </c>
      <c r="CI92" s="227">
        <f t="shared" si="207"/>
        <v>0</v>
      </c>
      <c r="CJ92" s="227">
        <f t="shared" si="207"/>
        <v>0</v>
      </c>
      <c r="CK92" s="227">
        <f t="shared" si="207"/>
        <v>0</v>
      </c>
      <c r="CL92" s="227">
        <f t="shared" si="207"/>
        <v>0</v>
      </c>
      <c r="CM92" s="227">
        <f t="shared" si="207"/>
        <v>0</v>
      </c>
      <c r="CN92" s="227">
        <f t="shared" si="207"/>
        <v>0</v>
      </c>
      <c r="CO92" s="227">
        <f t="shared" si="207"/>
        <v>0</v>
      </c>
      <c r="CP92" s="227">
        <f t="shared" si="207"/>
        <v>0</v>
      </c>
      <c r="CQ92" s="227">
        <f t="shared" si="207"/>
        <v>0</v>
      </c>
      <c r="CR92" s="227">
        <f t="shared" si="207"/>
        <v>0</v>
      </c>
      <c r="CS92" s="227">
        <f t="shared" si="207"/>
        <v>0</v>
      </c>
      <c r="CT92" s="227">
        <f t="shared" si="207"/>
        <v>0</v>
      </c>
      <c r="CU92" s="227">
        <f t="shared" si="207"/>
        <v>0</v>
      </c>
      <c r="CV92" s="227">
        <f t="shared" si="207"/>
        <v>0</v>
      </c>
      <c r="CW92" s="227">
        <f t="shared" si="207"/>
        <v>0</v>
      </c>
      <c r="CX92" s="227">
        <f t="shared" si="207"/>
        <v>0</v>
      </c>
      <c r="CY92" s="227">
        <f t="shared" si="207"/>
        <v>0</v>
      </c>
      <c r="CZ92" s="227">
        <f t="shared" si="207"/>
        <v>0</v>
      </c>
      <c r="DA92" s="227">
        <f t="shared" si="207"/>
        <v>0</v>
      </c>
      <c r="DB92" s="227">
        <f t="shared" si="207"/>
        <v>0</v>
      </c>
      <c r="DC92" s="227">
        <f t="shared" si="207"/>
        <v>0</v>
      </c>
      <c r="DD92" s="227">
        <f t="shared" si="207"/>
        <v>0</v>
      </c>
      <c r="DE92" s="227">
        <f t="shared" si="207"/>
        <v>0</v>
      </c>
      <c r="DF92" s="227">
        <f t="shared" si="207"/>
        <v>0</v>
      </c>
      <c r="DG92" s="227">
        <f t="shared" si="207"/>
        <v>0</v>
      </c>
      <c r="DH92" s="226" t="s">
        <v>112</v>
      </c>
      <c r="DI92" s="227">
        <f t="shared" ref="DI92:GA92" si="209">DI93+DI94</f>
        <v>331230000</v>
      </c>
      <c r="DJ92" s="227">
        <f t="shared" si="209"/>
        <v>331230000</v>
      </c>
      <c r="DK92" s="227">
        <f t="shared" si="209"/>
        <v>0</v>
      </c>
      <c r="DL92" s="227">
        <f t="shared" si="209"/>
        <v>0</v>
      </c>
      <c r="DM92" s="227">
        <f t="shared" si="209"/>
        <v>0</v>
      </c>
      <c r="DN92" s="227">
        <f t="shared" si="209"/>
        <v>0</v>
      </c>
      <c r="DO92" s="227">
        <f t="shared" si="209"/>
        <v>0</v>
      </c>
      <c r="DP92" s="227">
        <f t="shared" si="209"/>
        <v>331230000</v>
      </c>
      <c r="DQ92" s="227">
        <f t="shared" si="209"/>
        <v>0</v>
      </c>
      <c r="DR92" s="227">
        <f t="shared" si="209"/>
        <v>331230000</v>
      </c>
      <c r="DS92" s="227">
        <f t="shared" si="209"/>
        <v>0</v>
      </c>
      <c r="DT92" s="227">
        <f t="shared" si="209"/>
        <v>0</v>
      </c>
      <c r="DU92" s="227">
        <f t="shared" si="209"/>
        <v>0</v>
      </c>
      <c r="DV92" s="227">
        <f t="shared" si="209"/>
        <v>0</v>
      </c>
      <c r="DW92" s="227">
        <f t="shared" si="209"/>
        <v>0</v>
      </c>
      <c r="DX92" s="227">
        <f t="shared" si="209"/>
        <v>0</v>
      </c>
      <c r="DY92" s="227">
        <f t="shared" si="209"/>
        <v>0</v>
      </c>
      <c r="DZ92" s="227">
        <f t="shared" si="209"/>
        <v>0</v>
      </c>
      <c r="EA92" s="227">
        <f t="shared" si="209"/>
        <v>0</v>
      </c>
      <c r="EB92" s="227">
        <f t="shared" si="209"/>
        <v>0</v>
      </c>
      <c r="EC92" s="227">
        <f t="shared" si="209"/>
        <v>0</v>
      </c>
      <c r="ED92" s="227">
        <f t="shared" si="209"/>
        <v>0</v>
      </c>
      <c r="EE92" s="227">
        <f t="shared" si="209"/>
        <v>0</v>
      </c>
      <c r="EF92" s="227">
        <f t="shared" si="209"/>
        <v>0</v>
      </c>
      <c r="EG92" s="227">
        <f t="shared" si="209"/>
        <v>0</v>
      </c>
      <c r="EH92" s="227">
        <f t="shared" si="209"/>
        <v>0</v>
      </c>
      <c r="EI92" s="227">
        <f t="shared" si="209"/>
        <v>0</v>
      </c>
      <c r="EJ92" s="227">
        <f t="shared" si="209"/>
        <v>0</v>
      </c>
      <c r="EK92" s="227">
        <f t="shared" si="209"/>
        <v>0</v>
      </c>
      <c r="EL92" s="227">
        <f t="shared" si="209"/>
        <v>0</v>
      </c>
      <c r="EM92" s="227">
        <f t="shared" si="209"/>
        <v>0</v>
      </c>
      <c r="EN92" s="227">
        <f t="shared" si="209"/>
        <v>0</v>
      </c>
      <c r="EO92" s="227">
        <f t="shared" si="209"/>
        <v>0</v>
      </c>
      <c r="EP92" s="227">
        <f t="shared" si="209"/>
        <v>0</v>
      </c>
      <c r="EQ92" s="227">
        <f t="shared" si="209"/>
        <v>0</v>
      </c>
      <c r="ER92" s="227">
        <f t="shared" si="209"/>
        <v>0</v>
      </c>
      <c r="ES92" s="227">
        <f t="shared" si="209"/>
        <v>0</v>
      </c>
      <c r="ET92" s="227">
        <f t="shared" si="209"/>
        <v>0</v>
      </c>
      <c r="EU92" s="227">
        <f t="shared" si="209"/>
        <v>0</v>
      </c>
      <c r="EV92" s="227">
        <f t="shared" si="209"/>
        <v>0</v>
      </c>
      <c r="EW92" s="227">
        <f t="shared" si="209"/>
        <v>0</v>
      </c>
      <c r="EX92" s="227">
        <f t="shared" si="209"/>
        <v>0</v>
      </c>
      <c r="EY92" s="227">
        <f t="shared" si="209"/>
        <v>0</v>
      </c>
      <c r="EZ92" s="227">
        <f t="shared" si="209"/>
        <v>0</v>
      </c>
      <c r="FA92" s="227">
        <f t="shared" si="209"/>
        <v>0</v>
      </c>
      <c r="FB92" s="227">
        <f t="shared" si="209"/>
        <v>0</v>
      </c>
      <c r="FC92" s="227">
        <f t="shared" si="209"/>
        <v>0</v>
      </c>
      <c r="FD92" s="227">
        <f t="shared" si="209"/>
        <v>0</v>
      </c>
      <c r="FE92" s="227">
        <f>FE93+FE94</f>
        <v>0</v>
      </c>
      <c r="FF92" s="227">
        <f t="shared" ref="FF92" si="210">FF93+FF94</f>
        <v>0</v>
      </c>
      <c r="FG92" s="227">
        <f t="shared" si="209"/>
        <v>0</v>
      </c>
      <c r="FH92" s="227">
        <f t="shared" si="209"/>
        <v>0</v>
      </c>
      <c r="FI92" s="227">
        <f t="shared" si="209"/>
        <v>0</v>
      </c>
      <c r="FJ92" s="227">
        <f t="shared" si="209"/>
        <v>0</v>
      </c>
      <c r="FK92" s="227">
        <f t="shared" si="209"/>
        <v>0</v>
      </c>
      <c r="FL92" s="227">
        <f t="shared" si="209"/>
        <v>0</v>
      </c>
      <c r="FM92" s="227">
        <f t="shared" si="209"/>
        <v>0</v>
      </c>
      <c r="FN92" s="227">
        <f t="shared" si="209"/>
        <v>0</v>
      </c>
      <c r="FO92" s="227">
        <f t="shared" si="209"/>
        <v>0</v>
      </c>
      <c r="FP92" s="227">
        <f t="shared" si="209"/>
        <v>0</v>
      </c>
      <c r="FQ92" s="227">
        <f t="shared" si="209"/>
        <v>0</v>
      </c>
      <c r="FR92" s="227">
        <f t="shared" si="209"/>
        <v>0</v>
      </c>
      <c r="FS92" s="227">
        <f t="shared" si="209"/>
        <v>0</v>
      </c>
      <c r="FT92" s="227">
        <f t="shared" si="209"/>
        <v>0</v>
      </c>
      <c r="FU92" s="227">
        <f t="shared" si="209"/>
        <v>0</v>
      </c>
      <c r="FV92" s="227">
        <f t="shared" si="209"/>
        <v>0</v>
      </c>
      <c r="FW92" s="227">
        <f t="shared" si="209"/>
        <v>0</v>
      </c>
      <c r="FX92" s="227">
        <f>FX93+FX94</f>
        <v>0</v>
      </c>
      <c r="FY92" s="227">
        <f>FY93+FY94</f>
        <v>0</v>
      </c>
      <c r="FZ92" s="227">
        <f t="shared" ref="FZ92" si="211">FZ93+FZ94</f>
        <v>0</v>
      </c>
      <c r="GA92" s="227">
        <f t="shared" si="209"/>
        <v>0</v>
      </c>
      <c r="GB92" s="227">
        <f t="shared" ref="GB92:HN92" si="212">GB93+GB94</f>
        <v>0</v>
      </c>
      <c r="GC92" s="227">
        <f t="shared" si="212"/>
        <v>0</v>
      </c>
      <c r="GD92" s="227">
        <f t="shared" si="212"/>
        <v>0</v>
      </c>
      <c r="GE92" s="227">
        <f t="shared" si="212"/>
        <v>0</v>
      </c>
      <c r="GF92" s="227">
        <f t="shared" si="212"/>
        <v>0</v>
      </c>
      <c r="GG92" s="227">
        <f t="shared" si="212"/>
        <v>0</v>
      </c>
      <c r="GH92" s="227">
        <f t="shared" si="212"/>
        <v>0</v>
      </c>
      <c r="GI92" s="227">
        <f t="shared" si="212"/>
        <v>0</v>
      </c>
      <c r="GJ92" s="227">
        <f t="shared" si="212"/>
        <v>0</v>
      </c>
      <c r="GK92" s="227">
        <f t="shared" si="212"/>
        <v>0</v>
      </c>
      <c r="GL92" s="227">
        <f t="shared" si="212"/>
        <v>0</v>
      </c>
      <c r="GM92" s="227">
        <f t="shared" si="212"/>
        <v>0</v>
      </c>
      <c r="GN92" s="227">
        <f t="shared" si="212"/>
        <v>0</v>
      </c>
      <c r="GO92" s="227">
        <f t="shared" si="212"/>
        <v>0</v>
      </c>
      <c r="GP92" s="227">
        <f t="shared" si="212"/>
        <v>0</v>
      </c>
      <c r="GQ92" s="227">
        <f t="shared" si="212"/>
        <v>0</v>
      </c>
      <c r="GR92" s="227">
        <f t="shared" si="212"/>
        <v>0</v>
      </c>
      <c r="GS92" s="227">
        <f t="shared" si="212"/>
        <v>0</v>
      </c>
      <c r="GT92" s="227">
        <f t="shared" si="212"/>
        <v>0</v>
      </c>
      <c r="GU92" s="227">
        <f t="shared" si="212"/>
        <v>0</v>
      </c>
      <c r="GV92" s="227">
        <f t="shared" si="212"/>
        <v>0</v>
      </c>
      <c r="GW92" s="227">
        <f t="shared" si="212"/>
        <v>0</v>
      </c>
      <c r="GX92" s="227">
        <f t="shared" si="212"/>
        <v>0</v>
      </c>
      <c r="GY92" s="227">
        <f t="shared" si="212"/>
        <v>0</v>
      </c>
      <c r="GZ92" s="227">
        <f t="shared" si="212"/>
        <v>0</v>
      </c>
      <c r="HA92" s="227">
        <f t="shared" si="212"/>
        <v>0</v>
      </c>
      <c r="HB92" s="227">
        <f t="shared" si="212"/>
        <v>0</v>
      </c>
      <c r="HC92" s="227">
        <f t="shared" si="212"/>
        <v>0</v>
      </c>
      <c r="HD92" s="227">
        <f t="shared" si="212"/>
        <v>0</v>
      </c>
      <c r="HE92" s="227">
        <f t="shared" si="212"/>
        <v>0</v>
      </c>
      <c r="HF92" s="227">
        <f t="shared" si="212"/>
        <v>0</v>
      </c>
      <c r="HG92" s="227">
        <f t="shared" si="212"/>
        <v>0</v>
      </c>
      <c r="HH92" s="227">
        <f t="shared" si="212"/>
        <v>0</v>
      </c>
      <c r="HI92" s="227">
        <f t="shared" si="212"/>
        <v>0</v>
      </c>
      <c r="HJ92" s="227">
        <f t="shared" si="212"/>
        <v>0</v>
      </c>
      <c r="HK92" s="227">
        <f t="shared" si="212"/>
        <v>0</v>
      </c>
      <c r="HL92" s="227">
        <f t="shared" si="212"/>
        <v>0</v>
      </c>
      <c r="HM92" s="227">
        <f t="shared" si="212"/>
        <v>0</v>
      </c>
      <c r="HN92" s="227">
        <f t="shared" si="212"/>
        <v>0</v>
      </c>
      <c r="HO92" s="156">
        <f t="shared" si="168"/>
        <v>0.17433157894736842</v>
      </c>
      <c r="HP92" s="156">
        <f t="shared" si="169"/>
        <v>0</v>
      </c>
      <c r="HQ92" s="156">
        <f t="shared" si="170"/>
        <v>0.17433157894736842</v>
      </c>
      <c r="HR92" s="156">
        <f t="shared" si="171"/>
        <v>0</v>
      </c>
      <c r="HS92" s="156">
        <f t="shared" si="172"/>
        <v>0</v>
      </c>
    </row>
    <row r="93" spans="1:227" s="228" customFormat="1" ht="24" customHeight="1">
      <c r="A93" s="225"/>
      <c r="B93" s="226" t="s">
        <v>99</v>
      </c>
      <c r="C93" s="227">
        <f>D93+BK93+DB93</f>
        <v>0</v>
      </c>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227"/>
      <c r="BD93" s="227"/>
      <c r="BE93" s="227"/>
      <c r="BF93" s="227"/>
      <c r="BG93" s="227"/>
      <c r="BH93" s="227"/>
      <c r="BI93" s="227"/>
      <c r="BJ93" s="227"/>
      <c r="BK93" s="227"/>
      <c r="BL93" s="227"/>
      <c r="BM93" s="227"/>
      <c r="BN93" s="227"/>
      <c r="BO93" s="227"/>
      <c r="BP93" s="227"/>
      <c r="BQ93" s="227"/>
      <c r="BR93" s="227"/>
      <c r="BS93" s="227"/>
      <c r="BT93" s="227"/>
      <c r="BU93" s="227"/>
      <c r="BV93" s="227"/>
      <c r="BW93" s="227"/>
      <c r="BX93" s="227"/>
      <c r="BY93" s="227"/>
      <c r="BZ93" s="227"/>
      <c r="CA93" s="227"/>
      <c r="CB93" s="227"/>
      <c r="CC93" s="227"/>
      <c r="CD93" s="227"/>
      <c r="CE93" s="227"/>
      <c r="CF93" s="227"/>
      <c r="CG93" s="227"/>
      <c r="CH93" s="227"/>
      <c r="CI93" s="227"/>
      <c r="CJ93" s="227"/>
      <c r="CK93" s="227"/>
      <c r="CL93" s="227"/>
      <c r="CM93" s="227"/>
      <c r="CN93" s="227"/>
      <c r="CO93" s="227"/>
      <c r="CP93" s="227"/>
      <c r="CQ93" s="227"/>
      <c r="CR93" s="227"/>
      <c r="CS93" s="227"/>
      <c r="CT93" s="227"/>
      <c r="CU93" s="227"/>
      <c r="CV93" s="227"/>
      <c r="CW93" s="227"/>
      <c r="CX93" s="227"/>
      <c r="CY93" s="227"/>
      <c r="CZ93" s="227"/>
      <c r="DA93" s="227"/>
      <c r="DB93" s="227"/>
      <c r="DC93" s="227"/>
      <c r="DD93" s="227"/>
      <c r="DE93" s="227"/>
      <c r="DF93" s="227"/>
      <c r="DG93" s="227"/>
      <c r="DH93" s="226" t="s">
        <v>99</v>
      </c>
      <c r="DI93" s="227">
        <f>DJ93+FQ93+HH93+HN93</f>
        <v>0</v>
      </c>
      <c r="DJ93" s="227"/>
      <c r="DK93" s="227"/>
      <c r="DL93" s="227"/>
      <c r="DM93" s="227"/>
      <c r="DN93" s="227"/>
      <c r="DO93" s="227"/>
      <c r="DP93" s="227"/>
      <c r="DQ93" s="227"/>
      <c r="DR93" s="227"/>
      <c r="DS93" s="227"/>
      <c r="DT93" s="227"/>
      <c r="DU93" s="227"/>
      <c r="DV93" s="227"/>
      <c r="DW93" s="227"/>
      <c r="DX93" s="227"/>
      <c r="DY93" s="227"/>
      <c r="DZ93" s="227"/>
      <c r="EA93" s="227"/>
      <c r="EB93" s="227"/>
      <c r="EC93" s="227"/>
      <c r="ED93" s="227"/>
      <c r="EE93" s="227"/>
      <c r="EF93" s="227"/>
      <c r="EG93" s="227"/>
      <c r="EH93" s="227"/>
      <c r="EI93" s="227"/>
      <c r="EJ93" s="227"/>
      <c r="EK93" s="227"/>
      <c r="EL93" s="227"/>
      <c r="EM93" s="227"/>
      <c r="EN93" s="227"/>
      <c r="EO93" s="227"/>
      <c r="EP93" s="227"/>
      <c r="EQ93" s="227"/>
      <c r="ER93" s="227"/>
      <c r="ES93" s="227"/>
      <c r="ET93" s="227"/>
      <c r="EU93" s="227"/>
      <c r="EV93" s="227"/>
      <c r="EW93" s="227"/>
      <c r="EX93" s="227"/>
      <c r="EY93" s="227"/>
      <c r="EZ93" s="227"/>
      <c r="FA93" s="227"/>
      <c r="FB93" s="227"/>
      <c r="FC93" s="227"/>
      <c r="FD93" s="227"/>
      <c r="FE93" s="227"/>
      <c r="FF93" s="227"/>
      <c r="FG93" s="227"/>
      <c r="FH93" s="227"/>
      <c r="FI93" s="227"/>
      <c r="FJ93" s="227"/>
      <c r="FK93" s="227"/>
      <c r="FL93" s="227"/>
      <c r="FM93" s="227"/>
      <c r="FN93" s="227"/>
      <c r="FO93" s="227"/>
      <c r="FP93" s="227"/>
      <c r="FQ93" s="227"/>
      <c r="FR93" s="227"/>
      <c r="FS93" s="227"/>
      <c r="FT93" s="227"/>
      <c r="FU93" s="227"/>
      <c r="FV93" s="227"/>
      <c r="FW93" s="227"/>
      <c r="FX93" s="227"/>
      <c r="FY93" s="227"/>
      <c r="FZ93" s="227"/>
      <c r="GA93" s="227"/>
      <c r="GB93" s="227"/>
      <c r="GC93" s="227"/>
      <c r="GD93" s="227"/>
      <c r="GE93" s="227"/>
      <c r="GF93" s="227"/>
      <c r="GG93" s="227"/>
      <c r="GH93" s="227"/>
      <c r="GI93" s="227"/>
      <c r="GJ93" s="227"/>
      <c r="GK93" s="227"/>
      <c r="GL93" s="227"/>
      <c r="GM93" s="227"/>
      <c r="GN93" s="227"/>
      <c r="GO93" s="227"/>
      <c r="GP93" s="227"/>
      <c r="GQ93" s="227"/>
      <c r="GR93" s="227"/>
      <c r="GS93" s="227"/>
      <c r="GT93" s="227"/>
      <c r="GU93" s="227"/>
      <c r="GV93" s="227"/>
      <c r="GW93" s="227"/>
      <c r="GX93" s="227"/>
      <c r="GY93" s="227"/>
      <c r="GZ93" s="227"/>
      <c r="HA93" s="227"/>
      <c r="HB93" s="227"/>
      <c r="HC93" s="227"/>
      <c r="HD93" s="227"/>
      <c r="HE93" s="227"/>
      <c r="HF93" s="227"/>
      <c r="HG93" s="227"/>
      <c r="HH93" s="227"/>
      <c r="HI93" s="227"/>
      <c r="HJ93" s="227"/>
      <c r="HK93" s="227"/>
      <c r="HL93" s="227"/>
      <c r="HM93" s="227"/>
      <c r="HN93" s="227"/>
      <c r="HO93" s="156">
        <f t="shared" si="168"/>
        <v>0</v>
      </c>
      <c r="HP93" s="156">
        <f t="shared" si="169"/>
        <v>0</v>
      </c>
      <c r="HQ93" s="156">
        <f t="shared" si="170"/>
        <v>0</v>
      </c>
      <c r="HR93" s="156">
        <f t="shared" si="171"/>
        <v>0</v>
      </c>
      <c r="HS93" s="156">
        <f t="shared" si="172"/>
        <v>0</v>
      </c>
    </row>
    <row r="94" spans="1:227" s="228" customFormat="1" ht="24" customHeight="1">
      <c r="A94" s="225"/>
      <c r="B94" s="226" t="s">
        <v>100</v>
      </c>
      <c r="C94" s="227">
        <f>D94+BK94+DB94</f>
        <v>1900000000</v>
      </c>
      <c r="D94" s="227">
        <f>E94+J94</f>
        <v>1900000000</v>
      </c>
      <c r="E94" s="227"/>
      <c r="F94" s="227"/>
      <c r="G94" s="227"/>
      <c r="H94" s="227"/>
      <c r="I94" s="227"/>
      <c r="J94" s="227">
        <v>1900000000</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27"/>
      <c r="AP94" s="227"/>
      <c r="AQ94" s="227"/>
      <c r="AR94" s="227"/>
      <c r="AS94" s="227"/>
      <c r="AT94" s="227"/>
      <c r="AU94" s="227"/>
      <c r="AV94" s="227"/>
      <c r="AW94" s="227"/>
      <c r="AX94" s="227"/>
      <c r="AY94" s="227"/>
      <c r="AZ94" s="227"/>
      <c r="BA94" s="227"/>
      <c r="BB94" s="227"/>
      <c r="BC94" s="227"/>
      <c r="BD94" s="227"/>
      <c r="BE94" s="227"/>
      <c r="BF94" s="227"/>
      <c r="BG94" s="227"/>
      <c r="BH94" s="227"/>
      <c r="BI94" s="227"/>
      <c r="BJ94" s="227"/>
      <c r="BK94" s="227"/>
      <c r="BL94" s="227"/>
      <c r="BM94" s="227"/>
      <c r="BN94" s="227"/>
      <c r="BO94" s="227"/>
      <c r="BP94" s="227"/>
      <c r="BQ94" s="227"/>
      <c r="BR94" s="227"/>
      <c r="BS94" s="227"/>
      <c r="BT94" s="227"/>
      <c r="BU94" s="227"/>
      <c r="BV94" s="227"/>
      <c r="BW94" s="227"/>
      <c r="BX94" s="227"/>
      <c r="BY94" s="227"/>
      <c r="BZ94" s="227"/>
      <c r="CA94" s="227"/>
      <c r="CB94" s="227"/>
      <c r="CC94" s="227"/>
      <c r="CD94" s="227"/>
      <c r="CE94" s="227"/>
      <c r="CF94" s="227"/>
      <c r="CG94" s="227"/>
      <c r="CH94" s="227"/>
      <c r="CI94" s="227"/>
      <c r="CJ94" s="227"/>
      <c r="CK94" s="227"/>
      <c r="CL94" s="227"/>
      <c r="CM94" s="227"/>
      <c r="CN94" s="227"/>
      <c r="CO94" s="227"/>
      <c r="CP94" s="227"/>
      <c r="CQ94" s="227"/>
      <c r="CR94" s="227"/>
      <c r="CS94" s="227"/>
      <c r="CT94" s="227"/>
      <c r="CU94" s="227"/>
      <c r="CV94" s="227"/>
      <c r="CW94" s="227"/>
      <c r="CX94" s="227"/>
      <c r="CY94" s="227"/>
      <c r="CZ94" s="227"/>
      <c r="DA94" s="227"/>
      <c r="DB94" s="227"/>
      <c r="DC94" s="227"/>
      <c r="DD94" s="227"/>
      <c r="DE94" s="227"/>
      <c r="DF94" s="227"/>
      <c r="DG94" s="227"/>
      <c r="DH94" s="226" t="s">
        <v>100</v>
      </c>
      <c r="DI94" s="227">
        <f>DJ94+FQ94+HH94+HN94</f>
        <v>331230000</v>
      </c>
      <c r="DJ94" s="227">
        <f>DK94+DP94</f>
        <v>331230000</v>
      </c>
      <c r="DK94" s="227"/>
      <c r="DL94" s="227"/>
      <c r="DM94" s="227"/>
      <c r="DN94" s="227"/>
      <c r="DO94" s="227"/>
      <c r="DP94" s="227">
        <v>331230000</v>
      </c>
      <c r="DQ94" s="227"/>
      <c r="DR94" s="227">
        <v>331230000</v>
      </c>
      <c r="DS94" s="227"/>
      <c r="DT94" s="227"/>
      <c r="DU94" s="227"/>
      <c r="DV94" s="227"/>
      <c r="DW94" s="227"/>
      <c r="DX94" s="227"/>
      <c r="DY94" s="227"/>
      <c r="DZ94" s="227"/>
      <c r="EA94" s="227"/>
      <c r="EB94" s="227"/>
      <c r="EC94" s="227"/>
      <c r="ED94" s="227"/>
      <c r="EE94" s="227"/>
      <c r="EF94" s="227"/>
      <c r="EG94" s="227"/>
      <c r="EH94" s="227"/>
      <c r="EI94" s="227"/>
      <c r="EJ94" s="227"/>
      <c r="EK94" s="227"/>
      <c r="EL94" s="227"/>
      <c r="EM94" s="227"/>
      <c r="EN94" s="227"/>
      <c r="EO94" s="227"/>
      <c r="EP94" s="227"/>
      <c r="EQ94" s="227"/>
      <c r="ER94" s="227"/>
      <c r="ES94" s="227"/>
      <c r="ET94" s="227"/>
      <c r="EU94" s="227"/>
      <c r="EV94" s="227"/>
      <c r="EW94" s="227"/>
      <c r="EX94" s="227"/>
      <c r="EY94" s="227"/>
      <c r="EZ94" s="227"/>
      <c r="FA94" s="227"/>
      <c r="FB94" s="227"/>
      <c r="FC94" s="227"/>
      <c r="FD94" s="227"/>
      <c r="FE94" s="227"/>
      <c r="FF94" s="227"/>
      <c r="FG94" s="227"/>
      <c r="FH94" s="227"/>
      <c r="FI94" s="227"/>
      <c r="FJ94" s="227"/>
      <c r="FK94" s="227"/>
      <c r="FL94" s="227"/>
      <c r="FM94" s="227"/>
      <c r="FN94" s="227"/>
      <c r="FO94" s="227"/>
      <c r="FP94" s="227"/>
      <c r="FQ94" s="227"/>
      <c r="FR94" s="227"/>
      <c r="FS94" s="227"/>
      <c r="FT94" s="227"/>
      <c r="FU94" s="227"/>
      <c r="FV94" s="227"/>
      <c r="FW94" s="227"/>
      <c r="FX94" s="227"/>
      <c r="FY94" s="227"/>
      <c r="FZ94" s="227"/>
      <c r="GA94" s="227"/>
      <c r="GB94" s="227"/>
      <c r="GC94" s="227"/>
      <c r="GD94" s="227"/>
      <c r="GE94" s="227"/>
      <c r="GF94" s="227"/>
      <c r="GG94" s="227"/>
      <c r="GH94" s="227"/>
      <c r="GI94" s="227"/>
      <c r="GJ94" s="227"/>
      <c r="GK94" s="227"/>
      <c r="GL94" s="227"/>
      <c r="GM94" s="227"/>
      <c r="GN94" s="227"/>
      <c r="GO94" s="227"/>
      <c r="GP94" s="227"/>
      <c r="GQ94" s="227"/>
      <c r="GR94" s="227"/>
      <c r="GS94" s="227"/>
      <c r="GT94" s="227"/>
      <c r="GU94" s="227"/>
      <c r="GV94" s="227"/>
      <c r="GW94" s="227"/>
      <c r="GX94" s="227"/>
      <c r="GY94" s="227"/>
      <c r="GZ94" s="227"/>
      <c r="HA94" s="227"/>
      <c r="HB94" s="227"/>
      <c r="HC94" s="227"/>
      <c r="HD94" s="227"/>
      <c r="HE94" s="227"/>
      <c r="HF94" s="227"/>
      <c r="HG94" s="227"/>
      <c r="HH94" s="227"/>
      <c r="HI94" s="227"/>
      <c r="HJ94" s="227"/>
      <c r="HK94" s="227"/>
      <c r="HL94" s="227"/>
      <c r="HM94" s="227"/>
      <c r="HN94" s="227"/>
      <c r="HO94" s="156">
        <f t="shared" si="168"/>
        <v>0.17433157894736842</v>
      </c>
      <c r="HP94" s="156">
        <f t="shared" si="169"/>
        <v>0</v>
      </c>
      <c r="HQ94" s="156">
        <f t="shared" si="170"/>
        <v>0.17433157894736842</v>
      </c>
      <c r="HR94" s="156">
        <f t="shared" si="171"/>
        <v>0</v>
      </c>
      <c r="HS94" s="156">
        <f t="shared" si="172"/>
        <v>0</v>
      </c>
    </row>
    <row r="95" spans="1:227" s="228" customFormat="1" ht="24" customHeight="1">
      <c r="A95" s="225">
        <v>28</v>
      </c>
      <c r="B95" s="226" t="s">
        <v>159</v>
      </c>
      <c r="C95" s="227">
        <f t="shared" ref="C95:AL95" si="213">C96+C97</f>
        <v>4500000000</v>
      </c>
      <c r="D95" s="227">
        <f t="shared" si="213"/>
        <v>4500000000</v>
      </c>
      <c r="E95" s="227">
        <f t="shared" si="213"/>
        <v>0</v>
      </c>
      <c r="F95" s="227">
        <f t="shared" si="213"/>
        <v>0</v>
      </c>
      <c r="G95" s="227">
        <f t="shared" si="213"/>
        <v>0</v>
      </c>
      <c r="H95" s="227">
        <f t="shared" si="213"/>
        <v>0</v>
      </c>
      <c r="I95" s="227">
        <f t="shared" si="213"/>
        <v>0</v>
      </c>
      <c r="J95" s="227">
        <f t="shared" si="213"/>
        <v>4500000000</v>
      </c>
      <c r="K95" s="227">
        <f t="shared" si="213"/>
        <v>0</v>
      </c>
      <c r="L95" s="227">
        <f t="shared" si="213"/>
        <v>0</v>
      </c>
      <c r="M95" s="227">
        <f t="shared" si="213"/>
        <v>0</v>
      </c>
      <c r="N95" s="227">
        <f t="shared" si="213"/>
        <v>0</v>
      </c>
      <c r="O95" s="227">
        <f t="shared" si="213"/>
        <v>0</v>
      </c>
      <c r="P95" s="227">
        <f t="shared" si="213"/>
        <v>0</v>
      </c>
      <c r="Q95" s="227">
        <f t="shared" si="213"/>
        <v>0</v>
      </c>
      <c r="R95" s="227">
        <f t="shared" si="213"/>
        <v>0</v>
      </c>
      <c r="S95" s="227">
        <f t="shared" si="213"/>
        <v>0</v>
      </c>
      <c r="T95" s="227">
        <f t="shared" si="213"/>
        <v>0</v>
      </c>
      <c r="U95" s="227">
        <f t="shared" si="213"/>
        <v>0</v>
      </c>
      <c r="V95" s="227">
        <f t="shared" si="213"/>
        <v>0</v>
      </c>
      <c r="W95" s="227">
        <f t="shared" si="213"/>
        <v>0</v>
      </c>
      <c r="X95" s="227">
        <f t="shared" si="213"/>
        <v>0</v>
      </c>
      <c r="Y95" s="227">
        <f t="shared" si="213"/>
        <v>0</v>
      </c>
      <c r="Z95" s="227">
        <f t="shared" si="213"/>
        <v>0</v>
      </c>
      <c r="AA95" s="227">
        <f t="shared" si="213"/>
        <v>0</v>
      </c>
      <c r="AB95" s="227">
        <f t="shared" si="213"/>
        <v>0</v>
      </c>
      <c r="AC95" s="227">
        <f t="shared" si="213"/>
        <v>0</v>
      </c>
      <c r="AD95" s="227">
        <f t="shared" si="213"/>
        <v>0</v>
      </c>
      <c r="AE95" s="227">
        <f t="shared" si="213"/>
        <v>0</v>
      </c>
      <c r="AF95" s="227">
        <f t="shared" si="213"/>
        <v>0</v>
      </c>
      <c r="AG95" s="227">
        <f t="shared" si="213"/>
        <v>0</v>
      </c>
      <c r="AH95" s="227">
        <f t="shared" si="213"/>
        <v>0</v>
      </c>
      <c r="AI95" s="227">
        <f t="shared" si="213"/>
        <v>0</v>
      </c>
      <c r="AJ95" s="227">
        <f t="shared" si="213"/>
        <v>0</v>
      </c>
      <c r="AK95" s="227">
        <f t="shared" si="213"/>
        <v>0</v>
      </c>
      <c r="AL95" s="227">
        <f t="shared" si="213"/>
        <v>0</v>
      </c>
      <c r="AM95" s="227">
        <f t="shared" si="197"/>
        <v>0</v>
      </c>
      <c r="AN95" s="227">
        <f t="shared" si="197"/>
        <v>0</v>
      </c>
      <c r="AO95" s="227">
        <f t="shared" si="197"/>
        <v>0</v>
      </c>
      <c r="AP95" s="227">
        <f t="shared" si="197"/>
        <v>0</v>
      </c>
      <c r="AQ95" s="227">
        <f t="shared" si="197"/>
        <v>0</v>
      </c>
      <c r="AR95" s="227">
        <f t="shared" si="197"/>
        <v>0</v>
      </c>
      <c r="AS95" s="227">
        <f t="shared" si="197"/>
        <v>0</v>
      </c>
      <c r="AT95" s="227">
        <f t="shared" si="197"/>
        <v>0</v>
      </c>
      <c r="AU95" s="227">
        <f t="shared" si="197"/>
        <v>0</v>
      </c>
      <c r="AV95" s="227">
        <f t="shared" si="197"/>
        <v>0</v>
      </c>
      <c r="AW95" s="227">
        <f t="shared" si="197"/>
        <v>0</v>
      </c>
      <c r="AX95" s="227">
        <f t="shared" si="197"/>
        <v>0</v>
      </c>
      <c r="AY95" s="227">
        <f>AY96+AY97</f>
        <v>0</v>
      </c>
      <c r="AZ95" s="227">
        <f t="shared" ref="AZ95" si="214">AZ96+AZ97</f>
        <v>0</v>
      </c>
      <c r="BA95" s="227">
        <f t="shared" si="197"/>
        <v>0</v>
      </c>
      <c r="BB95" s="227">
        <f t="shared" si="197"/>
        <v>0</v>
      </c>
      <c r="BC95" s="227">
        <f t="shared" si="197"/>
        <v>0</v>
      </c>
      <c r="BD95" s="227">
        <f t="shared" si="197"/>
        <v>0</v>
      </c>
      <c r="BE95" s="227">
        <f t="shared" si="197"/>
        <v>0</v>
      </c>
      <c r="BF95" s="227">
        <f t="shared" si="197"/>
        <v>0</v>
      </c>
      <c r="BG95" s="227">
        <f t="shared" si="197"/>
        <v>0</v>
      </c>
      <c r="BH95" s="227">
        <f t="shared" si="197"/>
        <v>0</v>
      </c>
      <c r="BI95" s="227">
        <f t="shared" si="197"/>
        <v>0</v>
      </c>
      <c r="BJ95" s="227">
        <f t="shared" si="197"/>
        <v>0</v>
      </c>
      <c r="BK95" s="227">
        <f t="shared" si="197"/>
        <v>0</v>
      </c>
      <c r="BL95" s="227">
        <f t="shared" si="197"/>
        <v>0</v>
      </c>
      <c r="BM95" s="227">
        <f t="shared" si="197"/>
        <v>0</v>
      </c>
      <c r="BN95" s="227">
        <f t="shared" si="197"/>
        <v>0</v>
      </c>
      <c r="BO95" s="227">
        <f t="shared" si="197"/>
        <v>0</v>
      </c>
      <c r="BP95" s="227">
        <f t="shared" ref="BP95:DG95" si="215">BP96+BP97</f>
        <v>0</v>
      </c>
      <c r="BQ95" s="227">
        <f t="shared" si="215"/>
        <v>0</v>
      </c>
      <c r="BR95" s="227">
        <f>BR96+BR97</f>
        <v>0</v>
      </c>
      <c r="BS95" s="227">
        <f>BS96+BS97</f>
        <v>0</v>
      </c>
      <c r="BT95" s="227">
        <f t="shared" ref="BT95" si="216">BT96+BT97</f>
        <v>0</v>
      </c>
      <c r="BU95" s="227">
        <f t="shared" si="215"/>
        <v>0</v>
      </c>
      <c r="BV95" s="227">
        <f t="shared" si="215"/>
        <v>0</v>
      </c>
      <c r="BW95" s="227">
        <f t="shared" si="215"/>
        <v>0</v>
      </c>
      <c r="BX95" s="227">
        <f t="shared" si="215"/>
        <v>0</v>
      </c>
      <c r="BY95" s="227">
        <f t="shared" si="215"/>
        <v>0</v>
      </c>
      <c r="BZ95" s="227">
        <f t="shared" si="215"/>
        <v>0</v>
      </c>
      <c r="CA95" s="227">
        <f t="shared" si="215"/>
        <v>0</v>
      </c>
      <c r="CB95" s="227">
        <f t="shared" si="215"/>
        <v>0</v>
      </c>
      <c r="CC95" s="227">
        <f t="shared" si="215"/>
        <v>0</v>
      </c>
      <c r="CD95" s="227">
        <f t="shared" si="215"/>
        <v>0</v>
      </c>
      <c r="CE95" s="227">
        <f t="shared" si="215"/>
        <v>0</v>
      </c>
      <c r="CF95" s="227">
        <f t="shared" si="215"/>
        <v>0</v>
      </c>
      <c r="CG95" s="227">
        <f t="shared" si="215"/>
        <v>0</v>
      </c>
      <c r="CH95" s="227">
        <f t="shared" si="215"/>
        <v>0</v>
      </c>
      <c r="CI95" s="227">
        <f t="shared" si="215"/>
        <v>0</v>
      </c>
      <c r="CJ95" s="227">
        <f t="shared" si="215"/>
        <v>0</v>
      </c>
      <c r="CK95" s="227">
        <f t="shared" si="215"/>
        <v>0</v>
      </c>
      <c r="CL95" s="227">
        <f t="shared" si="215"/>
        <v>0</v>
      </c>
      <c r="CM95" s="227">
        <f t="shared" si="215"/>
        <v>0</v>
      </c>
      <c r="CN95" s="227">
        <f t="shared" si="215"/>
        <v>0</v>
      </c>
      <c r="CO95" s="227">
        <f t="shared" si="215"/>
        <v>0</v>
      </c>
      <c r="CP95" s="227">
        <f t="shared" si="215"/>
        <v>0</v>
      </c>
      <c r="CQ95" s="227">
        <f t="shared" si="215"/>
        <v>0</v>
      </c>
      <c r="CR95" s="227">
        <f t="shared" si="215"/>
        <v>0</v>
      </c>
      <c r="CS95" s="227">
        <f t="shared" si="215"/>
        <v>0</v>
      </c>
      <c r="CT95" s="227">
        <f t="shared" si="215"/>
        <v>0</v>
      </c>
      <c r="CU95" s="227">
        <f t="shared" si="215"/>
        <v>0</v>
      </c>
      <c r="CV95" s="227">
        <f t="shared" si="215"/>
        <v>0</v>
      </c>
      <c r="CW95" s="227">
        <f t="shared" si="215"/>
        <v>0</v>
      </c>
      <c r="CX95" s="227">
        <f t="shared" si="215"/>
        <v>0</v>
      </c>
      <c r="CY95" s="227">
        <f t="shared" si="215"/>
        <v>0</v>
      </c>
      <c r="CZ95" s="227">
        <f t="shared" si="215"/>
        <v>0</v>
      </c>
      <c r="DA95" s="227">
        <f t="shared" si="215"/>
        <v>0</v>
      </c>
      <c r="DB95" s="227">
        <f t="shared" si="215"/>
        <v>0</v>
      </c>
      <c r="DC95" s="227">
        <f t="shared" si="215"/>
        <v>0</v>
      </c>
      <c r="DD95" s="227">
        <f t="shared" si="215"/>
        <v>0</v>
      </c>
      <c r="DE95" s="227">
        <f t="shared" si="215"/>
        <v>0</v>
      </c>
      <c r="DF95" s="227">
        <f t="shared" si="215"/>
        <v>0</v>
      </c>
      <c r="DG95" s="227">
        <f t="shared" si="215"/>
        <v>0</v>
      </c>
      <c r="DH95" s="226" t="s">
        <v>159</v>
      </c>
      <c r="DI95" s="227">
        <f t="shared" ref="DI95:GA95" si="217">DI96+DI97</f>
        <v>8214432000</v>
      </c>
      <c r="DJ95" s="227">
        <f t="shared" si="217"/>
        <v>8214432000</v>
      </c>
      <c r="DK95" s="227">
        <f t="shared" si="217"/>
        <v>4002922000</v>
      </c>
      <c r="DL95" s="227">
        <f t="shared" si="217"/>
        <v>0</v>
      </c>
      <c r="DM95" s="227">
        <f t="shared" si="217"/>
        <v>0</v>
      </c>
      <c r="DN95" s="227">
        <f t="shared" si="217"/>
        <v>0</v>
      </c>
      <c r="DO95" s="227">
        <f t="shared" si="217"/>
        <v>0</v>
      </c>
      <c r="DP95" s="227">
        <f t="shared" si="217"/>
        <v>4211510000</v>
      </c>
      <c r="DQ95" s="227">
        <f t="shared" si="217"/>
        <v>4211510000</v>
      </c>
      <c r="DR95" s="227">
        <f t="shared" si="217"/>
        <v>0</v>
      </c>
      <c r="DS95" s="227">
        <f t="shared" si="217"/>
        <v>0</v>
      </c>
      <c r="DT95" s="227">
        <f t="shared" si="217"/>
        <v>0</v>
      </c>
      <c r="DU95" s="227">
        <f t="shared" si="217"/>
        <v>0</v>
      </c>
      <c r="DV95" s="227">
        <f t="shared" si="217"/>
        <v>0</v>
      </c>
      <c r="DW95" s="227">
        <f t="shared" si="217"/>
        <v>0</v>
      </c>
      <c r="DX95" s="227">
        <f t="shared" si="217"/>
        <v>0</v>
      </c>
      <c r="DY95" s="227">
        <f t="shared" si="217"/>
        <v>0</v>
      </c>
      <c r="DZ95" s="227">
        <f t="shared" si="217"/>
        <v>0</v>
      </c>
      <c r="EA95" s="227">
        <f t="shared" si="217"/>
        <v>0</v>
      </c>
      <c r="EB95" s="227">
        <f t="shared" si="217"/>
        <v>0</v>
      </c>
      <c r="EC95" s="227">
        <f t="shared" si="217"/>
        <v>0</v>
      </c>
      <c r="ED95" s="227">
        <f t="shared" si="217"/>
        <v>0</v>
      </c>
      <c r="EE95" s="227">
        <f t="shared" si="217"/>
        <v>0</v>
      </c>
      <c r="EF95" s="227">
        <f t="shared" si="217"/>
        <v>0</v>
      </c>
      <c r="EG95" s="227">
        <f t="shared" si="217"/>
        <v>0</v>
      </c>
      <c r="EH95" s="227">
        <f t="shared" si="217"/>
        <v>0</v>
      </c>
      <c r="EI95" s="227">
        <f t="shared" si="217"/>
        <v>0</v>
      </c>
      <c r="EJ95" s="227">
        <f t="shared" si="217"/>
        <v>0</v>
      </c>
      <c r="EK95" s="227">
        <f t="shared" si="217"/>
        <v>0</v>
      </c>
      <c r="EL95" s="227">
        <f t="shared" si="217"/>
        <v>0</v>
      </c>
      <c r="EM95" s="227">
        <f t="shared" si="217"/>
        <v>0</v>
      </c>
      <c r="EN95" s="227">
        <f t="shared" si="217"/>
        <v>0</v>
      </c>
      <c r="EO95" s="227">
        <f t="shared" si="217"/>
        <v>0</v>
      </c>
      <c r="EP95" s="227">
        <f t="shared" si="217"/>
        <v>0</v>
      </c>
      <c r="EQ95" s="227">
        <f t="shared" si="217"/>
        <v>0</v>
      </c>
      <c r="ER95" s="227">
        <f t="shared" si="217"/>
        <v>0</v>
      </c>
      <c r="ES95" s="227">
        <f t="shared" si="217"/>
        <v>0</v>
      </c>
      <c r="ET95" s="227">
        <f t="shared" si="217"/>
        <v>0</v>
      </c>
      <c r="EU95" s="227">
        <f t="shared" si="217"/>
        <v>0</v>
      </c>
      <c r="EV95" s="227">
        <f t="shared" si="217"/>
        <v>0</v>
      </c>
      <c r="EW95" s="227">
        <f t="shared" si="217"/>
        <v>0</v>
      </c>
      <c r="EX95" s="227">
        <f t="shared" si="217"/>
        <v>0</v>
      </c>
      <c r="EY95" s="227">
        <f t="shared" si="217"/>
        <v>0</v>
      </c>
      <c r="EZ95" s="227">
        <f t="shared" si="217"/>
        <v>0</v>
      </c>
      <c r="FA95" s="227">
        <f t="shared" si="217"/>
        <v>0</v>
      </c>
      <c r="FB95" s="227">
        <f t="shared" si="217"/>
        <v>0</v>
      </c>
      <c r="FC95" s="227">
        <f t="shared" si="217"/>
        <v>0</v>
      </c>
      <c r="FD95" s="227">
        <f t="shared" si="217"/>
        <v>0</v>
      </c>
      <c r="FE95" s="227">
        <f>FE96+FE97</f>
        <v>0</v>
      </c>
      <c r="FF95" s="227">
        <f t="shared" ref="FF95" si="218">FF96+FF97</f>
        <v>0</v>
      </c>
      <c r="FG95" s="227">
        <f t="shared" si="217"/>
        <v>0</v>
      </c>
      <c r="FH95" s="227">
        <f t="shared" si="217"/>
        <v>0</v>
      </c>
      <c r="FI95" s="227">
        <f t="shared" si="217"/>
        <v>0</v>
      </c>
      <c r="FJ95" s="227">
        <f t="shared" si="217"/>
        <v>0</v>
      </c>
      <c r="FK95" s="227">
        <f t="shared" si="217"/>
        <v>0</v>
      </c>
      <c r="FL95" s="227">
        <f t="shared" si="217"/>
        <v>0</v>
      </c>
      <c r="FM95" s="227">
        <f t="shared" si="217"/>
        <v>0</v>
      </c>
      <c r="FN95" s="227">
        <f t="shared" si="217"/>
        <v>0</v>
      </c>
      <c r="FO95" s="227">
        <f t="shared" si="217"/>
        <v>0</v>
      </c>
      <c r="FP95" s="227">
        <f t="shared" si="217"/>
        <v>0</v>
      </c>
      <c r="FQ95" s="227">
        <f t="shared" si="217"/>
        <v>0</v>
      </c>
      <c r="FR95" s="227">
        <f t="shared" si="217"/>
        <v>0</v>
      </c>
      <c r="FS95" s="227">
        <f t="shared" si="217"/>
        <v>0</v>
      </c>
      <c r="FT95" s="227">
        <f t="shared" si="217"/>
        <v>0</v>
      </c>
      <c r="FU95" s="227">
        <f t="shared" si="217"/>
        <v>0</v>
      </c>
      <c r="FV95" s="227">
        <f t="shared" si="217"/>
        <v>0</v>
      </c>
      <c r="FW95" s="227">
        <f t="shared" si="217"/>
        <v>0</v>
      </c>
      <c r="FX95" s="227">
        <f>FX96+FX97</f>
        <v>0</v>
      </c>
      <c r="FY95" s="227">
        <f>FY96+FY97</f>
        <v>0</v>
      </c>
      <c r="FZ95" s="227">
        <f t="shared" ref="FZ95" si="219">FZ96+FZ97</f>
        <v>0</v>
      </c>
      <c r="GA95" s="227">
        <f t="shared" si="217"/>
        <v>0</v>
      </c>
      <c r="GB95" s="227">
        <f t="shared" ref="GB95:HM95" si="220">GB96+GB97</f>
        <v>0</v>
      </c>
      <c r="GC95" s="227">
        <f t="shared" si="220"/>
        <v>0</v>
      </c>
      <c r="GD95" s="227">
        <f t="shared" si="220"/>
        <v>0</v>
      </c>
      <c r="GE95" s="227">
        <f t="shared" si="220"/>
        <v>0</v>
      </c>
      <c r="GF95" s="227">
        <f t="shared" si="220"/>
        <v>0</v>
      </c>
      <c r="GG95" s="227">
        <f t="shared" si="220"/>
        <v>0</v>
      </c>
      <c r="GH95" s="227">
        <f t="shared" si="220"/>
        <v>0</v>
      </c>
      <c r="GI95" s="227">
        <f t="shared" si="220"/>
        <v>0</v>
      </c>
      <c r="GJ95" s="227">
        <f t="shared" si="220"/>
        <v>0</v>
      </c>
      <c r="GK95" s="227">
        <f t="shared" si="220"/>
        <v>0</v>
      </c>
      <c r="GL95" s="227">
        <f t="shared" si="220"/>
        <v>0</v>
      </c>
      <c r="GM95" s="227">
        <f t="shared" si="220"/>
        <v>0</v>
      </c>
      <c r="GN95" s="227">
        <f t="shared" si="220"/>
        <v>0</v>
      </c>
      <c r="GO95" s="227">
        <f t="shared" si="220"/>
        <v>0</v>
      </c>
      <c r="GP95" s="227">
        <f t="shared" si="220"/>
        <v>0</v>
      </c>
      <c r="GQ95" s="227">
        <f t="shared" si="220"/>
        <v>0</v>
      </c>
      <c r="GR95" s="227">
        <f t="shared" si="220"/>
        <v>0</v>
      </c>
      <c r="GS95" s="227">
        <f t="shared" si="220"/>
        <v>0</v>
      </c>
      <c r="GT95" s="227">
        <f t="shared" si="220"/>
        <v>0</v>
      </c>
      <c r="GU95" s="227">
        <f t="shared" si="220"/>
        <v>0</v>
      </c>
      <c r="GV95" s="227">
        <f t="shared" si="220"/>
        <v>0</v>
      </c>
      <c r="GW95" s="227">
        <f t="shared" si="220"/>
        <v>0</v>
      </c>
      <c r="GX95" s="227">
        <f t="shared" si="220"/>
        <v>0</v>
      </c>
      <c r="GY95" s="227">
        <f t="shared" si="220"/>
        <v>0</v>
      </c>
      <c r="GZ95" s="227">
        <f t="shared" si="220"/>
        <v>0</v>
      </c>
      <c r="HA95" s="227">
        <f t="shared" si="220"/>
        <v>0</v>
      </c>
      <c r="HB95" s="227">
        <f t="shared" si="220"/>
        <v>0</v>
      </c>
      <c r="HC95" s="227">
        <f t="shared" si="220"/>
        <v>0</v>
      </c>
      <c r="HD95" s="227">
        <f t="shared" si="220"/>
        <v>0</v>
      </c>
      <c r="HE95" s="227">
        <f t="shared" si="220"/>
        <v>0</v>
      </c>
      <c r="HF95" s="227">
        <f t="shared" si="220"/>
        <v>0</v>
      </c>
      <c r="HG95" s="227">
        <f t="shared" si="220"/>
        <v>0</v>
      </c>
      <c r="HH95" s="227">
        <f t="shared" si="220"/>
        <v>0</v>
      </c>
      <c r="HI95" s="227">
        <f t="shared" si="220"/>
        <v>0</v>
      </c>
      <c r="HJ95" s="227">
        <f t="shared" si="220"/>
        <v>0</v>
      </c>
      <c r="HK95" s="227">
        <f t="shared" si="220"/>
        <v>0</v>
      </c>
      <c r="HL95" s="227">
        <f t="shared" si="220"/>
        <v>0</v>
      </c>
      <c r="HM95" s="227">
        <f t="shared" si="220"/>
        <v>0</v>
      </c>
      <c r="HN95" s="227">
        <f>HN96+HN97</f>
        <v>0</v>
      </c>
      <c r="HO95" s="156">
        <f t="shared" si="168"/>
        <v>1.8254293333333333</v>
      </c>
      <c r="HP95" s="156">
        <f t="shared" si="169"/>
        <v>0</v>
      </c>
      <c r="HQ95" s="156">
        <f t="shared" si="170"/>
        <v>0.93589111111111112</v>
      </c>
      <c r="HR95" s="156">
        <f t="shared" si="171"/>
        <v>0</v>
      </c>
      <c r="HS95" s="156">
        <f t="shared" si="172"/>
        <v>0</v>
      </c>
    </row>
    <row r="96" spans="1:227" s="228" customFormat="1" ht="24" customHeight="1">
      <c r="A96" s="225"/>
      <c r="B96" s="226" t="s">
        <v>99</v>
      </c>
      <c r="C96" s="227">
        <f>D96+BK96+DB96</f>
        <v>0</v>
      </c>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227"/>
      <c r="BQ96" s="227"/>
      <c r="BR96" s="227"/>
      <c r="BS96" s="227"/>
      <c r="BT96" s="227"/>
      <c r="BU96" s="227"/>
      <c r="BV96" s="227"/>
      <c r="BW96" s="227"/>
      <c r="BX96" s="227"/>
      <c r="BY96" s="227"/>
      <c r="BZ96" s="227"/>
      <c r="CA96" s="227"/>
      <c r="CB96" s="227"/>
      <c r="CC96" s="227"/>
      <c r="CD96" s="227"/>
      <c r="CE96" s="227"/>
      <c r="CF96" s="227"/>
      <c r="CG96" s="227"/>
      <c r="CH96" s="227"/>
      <c r="CI96" s="227"/>
      <c r="CJ96" s="227"/>
      <c r="CK96" s="227"/>
      <c r="CL96" s="227"/>
      <c r="CM96" s="227"/>
      <c r="CN96" s="227"/>
      <c r="CO96" s="227"/>
      <c r="CP96" s="227"/>
      <c r="CQ96" s="227"/>
      <c r="CR96" s="227"/>
      <c r="CS96" s="227"/>
      <c r="CT96" s="227"/>
      <c r="CU96" s="227"/>
      <c r="CV96" s="227"/>
      <c r="CW96" s="227"/>
      <c r="CX96" s="227"/>
      <c r="CY96" s="227"/>
      <c r="CZ96" s="227"/>
      <c r="DA96" s="227"/>
      <c r="DB96" s="227"/>
      <c r="DC96" s="227"/>
      <c r="DD96" s="227"/>
      <c r="DE96" s="227"/>
      <c r="DF96" s="227"/>
      <c r="DG96" s="227"/>
      <c r="DH96" s="226" t="s">
        <v>99</v>
      </c>
      <c r="DI96" s="227">
        <f>DJ96+FQ96+HH96+HN96</f>
        <v>4002922000</v>
      </c>
      <c r="DJ96" s="227">
        <f>DK96+DP96</f>
        <v>4002922000</v>
      </c>
      <c r="DK96" s="227">
        <v>4002922000</v>
      </c>
      <c r="DL96" s="227"/>
      <c r="DM96" s="227"/>
      <c r="DN96" s="227"/>
      <c r="DO96" s="227"/>
      <c r="DP96" s="227"/>
      <c r="DQ96" s="227"/>
      <c r="DR96" s="227"/>
      <c r="DS96" s="227"/>
      <c r="DT96" s="227"/>
      <c r="DU96" s="227"/>
      <c r="DV96" s="227"/>
      <c r="DW96" s="227"/>
      <c r="DX96" s="227"/>
      <c r="DY96" s="227"/>
      <c r="DZ96" s="227"/>
      <c r="EA96" s="227"/>
      <c r="EB96" s="227"/>
      <c r="EC96" s="227"/>
      <c r="ED96" s="227"/>
      <c r="EE96" s="227"/>
      <c r="EF96" s="227"/>
      <c r="EG96" s="227"/>
      <c r="EH96" s="227"/>
      <c r="EI96" s="227"/>
      <c r="EJ96" s="227"/>
      <c r="EK96" s="227"/>
      <c r="EL96" s="227"/>
      <c r="EM96" s="227"/>
      <c r="EN96" s="227"/>
      <c r="EO96" s="227"/>
      <c r="EP96" s="227"/>
      <c r="EQ96" s="227"/>
      <c r="ER96" s="227"/>
      <c r="ES96" s="227"/>
      <c r="ET96" s="227"/>
      <c r="EU96" s="227"/>
      <c r="EV96" s="227"/>
      <c r="EW96" s="227"/>
      <c r="EX96" s="227"/>
      <c r="EY96" s="227"/>
      <c r="EZ96" s="227"/>
      <c r="FA96" s="227"/>
      <c r="FB96" s="227"/>
      <c r="FC96" s="227"/>
      <c r="FD96" s="227"/>
      <c r="FE96" s="227"/>
      <c r="FF96" s="227"/>
      <c r="FG96" s="227"/>
      <c r="FH96" s="227"/>
      <c r="FI96" s="227"/>
      <c r="FJ96" s="227"/>
      <c r="FK96" s="227"/>
      <c r="FL96" s="227"/>
      <c r="FM96" s="227"/>
      <c r="FN96" s="227"/>
      <c r="FO96" s="227"/>
      <c r="FP96" s="227"/>
      <c r="FQ96" s="227"/>
      <c r="FR96" s="227"/>
      <c r="FS96" s="227"/>
      <c r="FT96" s="227"/>
      <c r="FU96" s="227"/>
      <c r="FV96" s="227"/>
      <c r="FW96" s="227"/>
      <c r="FX96" s="227"/>
      <c r="FY96" s="227"/>
      <c r="FZ96" s="227"/>
      <c r="GA96" s="227"/>
      <c r="GB96" s="227"/>
      <c r="GC96" s="227"/>
      <c r="GD96" s="227"/>
      <c r="GE96" s="227"/>
      <c r="GF96" s="227"/>
      <c r="GG96" s="227"/>
      <c r="GH96" s="227"/>
      <c r="GI96" s="227"/>
      <c r="GJ96" s="227"/>
      <c r="GK96" s="227"/>
      <c r="GL96" s="227"/>
      <c r="GM96" s="227"/>
      <c r="GN96" s="227"/>
      <c r="GO96" s="227"/>
      <c r="GP96" s="227"/>
      <c r="GQ96" s="227"/>
      <c r="GR96" s="227"/>
      <c r="GS96" s="227"/>
      <c r="GT96" s="227"/>
      <c r="GU96" s="227"/>
      <c r="GV96" s="227"/>
      <c r="GW96" s="227"/>
      <c r="GX96" s="227"/>
      <c r="GY96" s="227"/>
      <c r="GZ96" s="227"/>
      <c r="HA96" s="227"/>
      <c r="HB96" s="227"/>
      <c r="HC96" s="227"/>
      <c r="HD96" s="227"/>
      <c r="HE96" s="227"/>
      <c r="HF96" s="227"/>
      <c r="HG96" s="227"/>
      <c r="HH96" s="227"/>
      <c r="HI96" s="227"/>
      <c r="HJ96" s="227"/>
      <c r="HK96" s="227"/>
      <c r="HL96" s="227"/>
      <c r="HM96" s="227"/>
      <c r="HN96" s="227"/>
      <c r="HO96" s="156">
        <f t="shared" si="168"/>
        <v>0</v>
      </c>
      <c r="HP96" s="156">
        <f t="shared" si="169"/>
        <v>0</v>
      </c>
      <c r="HQ96" s="156">
        <f t="shared" si="170"/>
        <v>0</v>
      </c>
      <c r="HR96" s="156">
        <f t="shared" si="171"/>
        <v>0</v>
      </c>
      <c r="HS96" s="156">
        <f t="shared" si="172"/>
        <v>0</v>
      </c>
    </row>
    <row r="97" spans="1:227" s="228" customFormat="1" ht="24" customHeight="1">
      <c r="A97" s="225"/>
      <c r="B97" s="226" t="s">
        <v>100</v>
      </c>
      <c r="C97" s="227">
        <f>D97+BK97+DB97</f>
        <v>4500000000</v>
      </c>
      <c r="D97" s="227">
        <f>E97+J97</f>
        <v>4500000000</v>
      </c>
      <c r="E97" s="227"/>
      <c r="F97" s="227"/>
      <c r="G97" s="227"/>
      <c r="H97" s="227"/>
      <c r="I97" s="227"/>
      <c r="J97" s="227">
        <v>4500000000</v>
      </c>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c r="AX97" s="227"/>
      <c r="AY97" s="227"/>
      <c r="AZ97" s="227"/>
      <c r="BA97" s="227"/>
      <c r="BB97" s="227"/>
      <c r="BC97" s="227"/>
      <c r="BD97" s="227"/>
      <c r="BE97" s="227"/>
      <c r="BF97" s="227"/>
      <c r="BG97" s="227"/>
      <c r="BH97" s="227"/>
      <c r="BI97" s="227"/>
      <c r="BJ97" s="227"/>
      <c r="BK97" s="227"/>
      <c r="BL97" s="227"/>
      <c r="BM97" s="227"/>
      <c r="BN97" s="227"/>
      <c r="BO97" s="227"/>
      <c r="BP97" s="227"/>
      <c r="BQ97" s="227"/>
      <c r="BR97" s="227"/>
      <c r="BS97" s="227"/>
      <c r="BT97" s="227"/>
      <c r="BU97" s="227"/>
      <c r="BV97" s="227"/>
      <c r="BW97" s="227"/>
      <c r="BX97" s="227"/>
      <c r="BY97" s="227"/>
      <c r="BZ97" s="227"/>
      <c r="CA97" s="227"/>
      <c r="CB97" s="227"/>
      <c r="CC97" s="227"/>
      <c r="CD97" s="227"/>
      <c r="CE97" s="227"/>
      <c r="CF97" s="227"/>
      <c r="CG97" s="227"/>
      <c r="CH97" s="227"/>
      <c r="CI97" s="227"/>
      <c r="CJ97" s="227"/>
      <c r="CK97" s="227"/>
      <c r="CL97" s="227"/>
      <c r="CM97" s="227"/>
      <c r="CN97" s="227"/>
      <c r="CO97" s="227"/>
      <c r="CP97" s="227"/>
      <c r="CQ97" s="227"/>
      <c r="CR97" s="227"/>
      <c r="CS97" s="227"/>
      <c r="CT97" s="227"/>
      <c r="CU97" s="227"/>
      <c r="CV97" s="227"/>
      <c r="CW97" s="227"/>
      <c r="CX97" s="227"/>
      <c r="CY97" s="227"/>
      <c r="CZ97" s="227"/>
      <c r="DA97" s="227"/>
      <c r="DB97" s="227"/>
      <c r="DC97" s="227"/>
      <c r="DD97" s="227"/>
      <c r="DE97" s="227"/>
      <c r="DF97" s="227"/>
      <c r="DG97" s="227"/>
      <c r="DH97" s="226" t="s">
        <v>100</v>
      </c>
      <c r="DI97" s="227">
        <f>DJ97+FQ97+HH97+HN97</f>
        <v>4211510000</v>
      </c>
      <c r="DJ97" s="227">
        <f>DK97+DP97</f>
        <v>4211510000</v>
      </c>
      <c r="DK97" s="227"/>
      <c r="DL97" s="227"/>
      <c r="DM97" s="227"/>
      <c r="DN97" s="227"/>
      <c r="DO97" s="227"/>
      <c r="DP97" s="227">
        <v>4211510000</v>
      </c>
      <c r="DQ97" s="227">
        <v>4211510000</v>
      </c>
      <c r="DR97" s="227"/>
      <c r="DS97" s="227"/>
      <c r="DT97" s="227"/>
      <c r="DU97" s="227"/>
      <c r="DV97" s="227"/>
      <c r="DW97" s="227"/>
      <c r="DX97" s="227"/>
      <c r="DY97" s="227"/>
      <c r="DZ97" s="227"/>
      <c r="EA97" s="227"/>
      <c r="EB97" s="227"/>
      <c r="EC97" s="227"/>
      <c r="ED97" s="227"/>
      <c r="EE97" s="227"/>
      <c r="EF97" s="227"/>
      <c r="EG97" s="227"/>
      <c r="EH97" s="227"/>
      <c r="EI97" s="227"/>
      <c r="EJ97" s="227"/>
      <c r="EK97" s="227"/>
      <c r="EL97" s="227"/>
      <c r="EM97" s="227"/>
      <c r="EN97" s="227"/>
      <c r="EO97" s="227"/>
      <c r="EP97" s="227"/>
      <c r="EQ97" s="227"/>
      <c r="ER97" s="227"/>
      <c r="ES97" s="227"/>
      <c r="ET97" s="227"/>
      <c r="EU97" s="227"/>
      <c r="EV97" s="227"/>
      <c r="EW97" s="227"/>
      <c r="EX97" s="227"/>
      <c r="EY97" s="227"/>
      <c r="EZ97" s="227"/>
      <c r="FA97" s="227"/>
      <c r="FB97" s="227"/>
      <c r="FC97" s="227"/>
      <c r="FD97" s="227"/>
      <c r="FE97" s="227"/>
      <c r="FF97" s="227"/>
      <c r="FG97" s="227"/>
      <c r="FH97" s="227"/>
      <c r="FI97" s="227"/>
      <c r="FJ97" s="227"/>
      <c r="FK97" s="227"/>
      <c r="FL97" s="227"/>
      <c r="FM97" s="227"/>
      <c r="FN97" s="227"/>
      <c r="FO97" s="227"/>
      <c r="FP97" s="227"/>
      <c r="FQ97" s="227"/>
      <c r="FR97" s="227"/>
      <c r="FS97" s="227"/>
      <c r="FT97" s="227"/>
      <c r="FU97" s="227"/>
      <c r="FV97" s="227"/>
      <c r="FW97" s="227"/>
      <c r="FX97" s="227"/>
      <c r="FY97" s="227"/>
      <c r="FZ97" s="227"/>
      <c r="GA97" s="227"/>
      <c r="GB97" s="227"/>
      <c r="GC97" s="227"/>
      <c r="GD97" s="227"/>
      <c r="GE97" s="227"/>
      <c r="GF97" s="227"/>
      <c r="GG97" s="227"/>
      <c r="GH97" s="227"/>
      <c r="GI97" s="227"/>
      <c r="GJ97" s="227"/>
      <c r="GK97" s="227"/>
      <c r="GL97" s="227"/>
      <c r="GM97" s="227"/>
      <c r="GN97" s="227"/>
      <c r="GO97" s="227"/>
      <c r="GP97" s="227"/>
      <c r="GQ97" s="227"/>
      <c r="GR97" s="227"/>
      <c r="GS97" s="227"/>
      <c r="GT97" s="227"/>
      <c r="GU97" s="227"/>
      <c r="GV97" s="227"/>
      <c r="GW97" s="227"/>
      <c r="GX97" s="227"/>
      <c r="GY97" s="227"/>
      <c r="GZ97" s="227"/>
      <c r="HA97" s="227"/>
      <c r="HB97" s="227"/>
      <c r="HC97" s="227"/>
      <c r="HD97" s="227"/>
      <c r="HE97" s="227"/>
      <c r="HF97" s="227"/>
      <c r="HG97" s="227"/>
      <c r="HH97" s="227"/>
      <c r="HI97" s="227"/>
      <c r="HJ97" s="227"/>
      <c r="HK97" s="227"/>
      <c r="HL97" s="227"/>
      <c r="HM97" s="227"/>
      <c r="HN97" s="227"/>
      <c r="HO97" s="156">
        <f t="shared" si="168"/>
        <v>0.93589111111111112</v>
      </c>
      <c r="HP97" s="156">
        <f t="shared" si="169"/>
        <v>0</v>
      </c>
      <c r="HQ97" s="156">
        <f t="shared" si="170"/>
        <v>0.93589111111111112</v>
      </c>
      <c r="HR97" s="156">
        <f t="shared" si="171"/>
        <v>0</v>
      </c>
      <c r="HS97" s="156">
        <f t="shared" si="172"/>
        <v>0</v>
      </c>
    </row>
    <row r="98" spans="1:227" s="228" customFormat="1" ht="24" customHeight="1">
      <c r="A98" s="225">
        <v>29</v>
      </c>
      <c r="B98" s="226" t="s">
        <v>385</v>
      </c>
      <c r="C98" s="227">
        <f t="shared" ref="C98:AH98" si="221">C99+C100</f>
        <v>1270000000</v>
      </c>
      <c r="D98" s="227">
        <f t="shared" si="221"/>
        <v>1270000000</v>
      </c>
      <c r="E98" s="227"/>
      <c r="F98" s="227">
        <f t="shared" si="221"/>
        <v>0</v>
      </c>
      <c r="G98" s="227">
        <f t="shared" si="221"/>
        <v>0</v>
      </c>
      <c r="H98" s="227">
        <f t="shared" si="221"/>
        <v>0</v>
      </c>
      <c r="I98" s="227">
        <f t="shared" si="221"/>
        <v>0</v>
      </c>
      <c r="J98" s="227">
        <f t="shared" si="221"/>
        <v>1270000000</v>
      </c>
      <c r="K98" s="227">
        <f t="shared" si="221"/>
        <v>0</v>
      </c>
      <c r="L98" s="227">
        <f t="shared" si="221"/>
        <v>0</v>
      </c>
      <c r="M98" s="227">
        <f t="shared" si="221"/>
        <v>0</v>
      </c>
      <c r="N98" s="227">
        <f t="shared" si="221"/>
        <v>0</v>
      </c>
      <c r="O98" s="227">
        <f t="shared" si="221"/>
        <v>0</v>
      </c>
      <c r="P98" s="227">
        <f t="shared" si="221"/>
        <v>0</v>
      </c>
      <c r="Q98" s="227">
        <f t="shared" si="221"/>
        <v>0</v>
      </c>
      <c r="R98" s="227">
        <f t="shared" si="221"/>
        <v>0</v>
      </c>
      <c r="S98" s="227">
        <f t="shared" si="221"/>
        <v>0</v>
      </c>
      <c r="T98" s="227">
        <f t="shared" si="221"/>
        <v>0</v>
      </c>
      <c r="U98" s="227">
        <f t="shared" si="221"/>
        <v>0</v>
      </c>
      <c r="V98" s="227">
        <f t="shared" si="221"/>
        <v>0</v>
      </c>
      <c r="W98" s="227">
        <f t="shared" si="221"/>
        <v>0</v>
      </c>
      <c r="X98" s="227">
        <f t="shared" si="221"/>
        <v>0</v>
      </c>
      <c r="Y98" s="227">
        <f t="shared" si="221"/>
        <v>0</v>
      </c>
      <c r="Z98" s="227">
        <f t="shared" si="221"/>
        <v>0</v>
      </c>
      <c r="AA98" s="227">
        <f t="shared" si="221"/>
        <v>0</v>
      </c>
      <c r="AB98" s="227">
        <f t="shared" si="221"/>
        <v>0</v>
      </c>
      <c r="AC98" s="227">
        <f t="shared" si="221"/>
        <v>0</v>
      </c>
      <c r="AD98" s="227">
        <f t="shared" si="221"/>
        <v>0</v>
      </c>
      <c r="AE98" s="227">
        <f t="shared" si="221"/>
        <v>0</v>
      </c>
      <c r="AF98" s="227">
        <f t="shared" si="221"/>
        <v>0</v>
      </c>
      <c r="AG98" s="227">
        <f t="shared" si="221"/>
        <v>0</v>
      </c>
      <c r="AH98" s="227">
        <f t="shared" si="221"/>
        <v>0</v>
      </c>
      <c r="AI98" s="227">
        <f t="shared" ref="AI98:BJ98" si="222">AI99+AI100</f>
        <v>0</v>
      </c>
      <c r="AJ98" s="227">
        <f t="shared" si="222"/>
        <v>0</v>
      </c>
      <c r="AK98" s="227">
        <f t="shared" si="222"/>
        <v>0</v>
      </c>
      <c r="AL98" s="227">
        <f t="shared" si="222"/>
        <v>0</v>
      </c>
      <c r="AM98" s="227">
        <f t="shared" si="222"/>
        <v>0</v>
      </c>
      <c r="AN98" s="227">
        <f t="shared" si="222"/>
        <v>0</v>
      </c>
      <c r="AO98" s="227">
        <f t="shared" si="222"/>
        <v>0</v>
      </c>
      <c r="AP98" s="227">
        <f t="shared" si="222"/>
        <v>0</v>
      </c>
      <c r="AQ98" s="227">
        <f t="shared" si="222"/>
        <v>0</v>
      </c>
      <c r="AR98" s="227">
        <f t="shared" si="222"/>
        <v>0</v>
      </c>
      <c r="AS98" s="227">
        <f t="shared" si="222"/>
        <v>0</v>
      </c>
      <c r="AT98" s="227">
        <f t="shared" si="222"/>
        <v>0</v>
      </c>
      <c r="AU98" s="227">
        <f t="shared" si="222"/>
        <v>0</v>
      </c>
      <c r="AV98" s="227">
        <f t="shared" si="222"/>
        <v>0</v>
      </c>
      <c r="AW98" s="227">
        <f t="shared" si="222"/>
        <v>0</v>
      </c>
      <c r="AX98" s="227">
        <f t="shared" si="222"/>
        <v>0</v>
      </c>
      <c r="AY98" s="227">
        <f t="shared" si="222"/>
        <v>0</v>
      </c>
      <c r="AZ98" s="227">
        <f t="shared" si="222"/>
        <v>0</v>
      </c>
      <c r="BA98" s="227">
        <f t="shared" si="222"/>
        <v>0</v>
      </c>
      <c r="BB98" s="227">
        <f t="shared" si="222"/>
        <v>0</v>
      </c>
      <c r="BC98" s="227">
        <f t="shared" si="222"/>
        <v>0</v>
      </c>
      <c r="BD98" s="227">
        <f t="shared" si="222"/>
        <v>0</v>
      </c>
      <c r="BE98" s="227">
        <f t="shared" si="222"/>
        <v>0</v>
      </c>
      <c r="BF98" s="227">
        <f t="shared" si="222"/>
        <v>0</v>
      </c>
      <c r="BG98" s="227">
        <f t="shared" si="222"/>
        <v>0</v>
      </c>
      <c r="BH98" s="227">
        <f t="shared" si="222"/>
        <v>0</v>
      </c>
      <c r="BI98" s="227">
        <f t="shared" si="222"/>
        <v>0</v>
      </c>
      <c r="BJ98" s="227">
        <f t="shared" si="222"/>
        <v>0</v>
      </c>
      <c r="BK98" s="227"/>
      <c r="BL98" s="227"/>
      <c r="BM98" s="227"/>
      <c r="BN98" s="227"/>
      <c r="BO98" s="227"/>
      <c r="BP98" s="227"/>
      <c r="BQ98" s="227"/>
      <c r="BR98" s="227"/>
      <c r="BS98" s="227"/>
      <c r="BT98" s="227"/>
      <c r="BU98" s="227"/>
      <c r="BV98" s="227"/>
      <c r="BW98" s="227"/>
      <c r="BX98" s="227"/>
      <c r="BY98" s="227"/>
      <c r="BZ98" s="227"/>
      <c r="CA98" s="227"/>
      <c r="CB98" s="227"/>
      <c r="CC98" s="227"/>
      <c r="CD98" s="227"/>
      <c r="CE98" s="227"/>
      <c r="CF98" s="227"/>
      <c r="CG98" s="227"/>
      <c r="CH98" s="227"/>
      <c r="CI98" s="227"/>
      <c r="CJ98" s="227"/>
      <c r="CK98" s="227"/>
      <c r="CL98" s="227"/>
      <c r="CM98" s="227"/>
      <c r="CN98" s="227"/>
      <c r="CO98" s="227"/>
      <c r="CP98" s="227"/>
      <c r="CQ98" s="227"/>
      <c r="CR98" s="227"/>
      <c r="CS98" s="227"/>
      <c r="CT98" s="227"/>
      <c r="CU98" s="227"/>
      <c r="CV98" s="227"/>
      <c r="CW98" s="227"/>
      <c r="CX98" s="227"/>
      <c r="CY98" s="227"/>
      <c r="CZ98" s="227"/>
      <c r="DA98" s="227"/>
      <c r="DB98" s="227"/>
      <c r="DC98" s="227"/>
      <c r="DD98" s="227"/>
      <c r="DE98" s="227">
        <f t="shared" ref="DE98:DG98" si="223">DE99+DE100</f>
        <v>0</v>
      </c>
      <c r="DF98" s="227">
        <f t="shared" si="223"/>
        <v>0</v>
      </c>
      <c r="DG98" s="227">
        <f t="shared" si="223"/>
        <v>0</v>
      </c>
      <c r="DH98" s="226" t="s">
        <v>385</v>
      </c>
      <c r="DI98" s="227">
        <f t="shared" ref="DI98:EN98" si="224">DI99+DI100</f>
        <v>1299773000</v>
      </c>
      <c r="DJ98" s="227">
        <f t="shared" si="224"/>
        <v>1299773000</v>
      </c>
      <c r="DK98" s="227">
        <f t="shared" si="224"/>
        <v>0</v>
      </c>
      <c r="DL98" s="227">
        <f t="shared" si="224"/>
        <v>0</v>
      </c>
      <c r="DM98" s="227">
        <f t="shared" si="224"/>
        <v>0</v>
      </c>
      <c r="DN98" s="227">
        <f t="shared" si="224"/>
        <v>0</v>
      </c>
      <c r="DO98" s="227">
        <f t="shared" si="224"/>
        <v>0</v>
      </c>
      <c r="DP98" s="227">
        <f t="shared" si="224"/>
        <v>1299773000</v>
      </c>
      <c r="DQ98" s="227">
        <f t="shared" si="224"/>
        <v>0</v>
      </c>
      <c r="DR98" s="227">
        <f t="shared" si="224"/>
        <v>0</v>
      </c>
      <c r="DS98" s="227">
        <f t="shared" si="224"/>
        <v>0</v>
      </c>
      <c r="DT98" s="227">
        <f t="shared" si="224"/>
        <v>0</v>
      </c>
      <c r="DU98" s="227">
        <f t="shared" si="224"/>
        <v>0</v>
      </c>
      <c r="DV98" s="227">
        <f t="shared" si="224"/>
        <v>0</v>
      </c>
      <c r="DW98" s="227">
        <f t="shared" si="224"/>
        <v>0</v>
      </c>
      <c r="DX98" s="227">
        <f t="shared" si="224"/>
        <v>0</v>
      </c>
      <c r="DY98" s="227">
        <f t="shared" si="224"/>
        <v>0</v>
      </c>
      <c r="DZ98" s="227">
        <f t="shared" si="224"/>
        <v>0</v>
      </c>
      <c r="EA98" s="227">
        <f t="shared" si="224"/>
        <v>0</v>
      </c>
      <c r="EB98" s="227">
        <f t="shared" si="224"/>
        <v>0</v>
      </c>
      <c r="EC98" s="227">
        <f t="shared" si="224"/>
        <v>0</v>
      </c>
      <c r="ED98" s="227">
        <f t="shared" si="224"/>
        <v>0</v>
      </c>
      <c r="EE98" s="227">
        <f t="shared" si="224"/>
        <v>0</v>
      </c>
      <c r="EF98" s="227">
        <f t="shared" si="224"/>
        <v>0</v>
      </c>
      <c r="EG98" s="227">
        <f t="shared" si="224"/>
        <v>0</v>
      </c>
      <c r="EH98" s="227">
        <f t="shared" si="224"/>
        <v>0</v>
      </c>
      <c r="EI98" s="227">
        <f t="shared" si="224"/>
        <v>0</v>
      </c>
      <c r="EJ98" s="227">
        <f t="shared" si="224"/>
        <v>0</v>
      </c>
      <c r="EK98" s="227">
        <f t="shared" si="224"/>
        <v>0</v>
      </c>
      <c r="EL98" s="227">
        <f t="shared" si="224"/>
        <v>0</v>
      </c>
      <c r="EM98" s="227">
        <f t="shared" si="224"/>
        <v>0</v>
      </c>
      <c r="EN98" s="227">
        <f t="shared" si="224"/>
        <v>0</v>
      </c>
      <c r="EO98" s="227">
        <f t="shared" ref="EO98:FT98" si="225">EO99+EO100</f>
        <v>0</v>
      </c>
      <c r="EP98" s="227">
        <f t="shared" si="225"/>
        <v>0</v>
      </c>
      <c r="EQ98" s="227">
        <f t="shared" si="225"/>
        <v>0</v>
      </c>
      <c r="ER98" s="227">
        <f t="shared" si="225"/>
        <v>0</v>
      </c>
      <c r="ES98" s="227">
        <f t="shared" si="225"/>
        <v>0</v>
      </c>
      <c r="ET98" s="227">
        <f t="shared" si="225"/>
        <v>0</v>
      </c>
      <c r="EU98" s="227">
        <f t="shared" si="225"/>
        <v>0</v>
      </c>
      <c r="EV98" s="227">
        <f t="shared" si="225"/>
        <v>0</v>
      </c>
      <c r="EW98" s="227">
        <f t="shared" si="225"/>
        <v>0</v>
      </c>
      <c r="EX98" s="227">
        <f t="shared" si="225"/>
        <v>0</v>
      </c>
      <c r="EY98" s="227">
        <f t="shared" si="225"/>
        <v>0</v>
      </c>
      <c r="EZ98" s="227">
        <f t="shared" si="225"/>
        <v>0</v>
      </c>
      <c r="FA98" s="227">
        <f t="shared" si="225"/>
        <v>0</v>
      </c>
      <c r="FB98" s="227">
        <f t="shared" si="225"/>
        <v>0</v>
      </c>
      <c r="FC98" s="227">
        <f t="shared" si="225"/>
        <v>0</v>
      </c>
      <c r="FD98" s="227">
        <f t="shared" si="225"/>
        <v>0</v>
      </c>
      <c r="FE98" s="227">
        <f t="shared" si="225"/>
        <v>0</v>
      </c>
      <c r="FF98" s="227">
        <f t="shared" si="225"/>
        <v>0</v>
      </c>
      <c r="FG98" s="227">
        <f t="shared" si="225"/>
        <v>0</v>
      </c>
      <c r="FH98" s="227">
        <f t="shared" si="225"/>
        <v>0</v>
      </c>
      <c r="FI98" s="227">
        <f t="shared" si="225"/>
        <v>0</v>
      </c>
      <c r="FJ98" s="227">
        <f t="shared" si="225"/>
        <v>0</v>
      </c>
      <c r="FK98" s="227">
        <f t="shared" si="225"/>
        <v>0</v>
      </c>
      <c r="FL98" s="227">
        <f t="shared" si="225"/>
        <v>0</v>
      </c>
      <c r="FM98" s="227">
        <f t="shared" si="225"/>
        <v>0</v>
      </c>
      <c r="FN98" s="227">
        <f t="shared" si="225"/>
        <v>0</v>
      </c>
      <c r="FO98" s="227">
        <f t="shared" si="225"/>
        <v>0</v>
      </c>
      <c r="FP98" s="227">
        <f t="shared" si="225"/>
        <v>0</v>
      </c>
      <c r="FQ98" s="227">
        <f t="shared" si="225"/>
        <v>0</v>
      </c>
      <c r="FR98" s="227">
        <f t="shared" si="225"/>
        <v>0</v>
      </c>
      <c r="FS98" s="227">
        <f t="shared" si="225"/>
        <v>0</v>
      </c>
      <c r="FT98" s="227">
        <f t="shared" si="225"/>
        <v>0</v>
      </c>
      <c r="FU98" s="227">
        <f t="shared" ref="FU98:GZ98" si="226">FU99+FU100</f>
        <v>0</v>
      </c>
      <c r="FV98" s="227">
        <f t="shared" si="226"/>
        <v>0</v>
      </c>
      <c r="FW98" s="227">
        <f t="shared" si="226"/>
        <v>0</v>
      </c>
      <c r="FX98" s="227">
        <f t="shared" si="226"/>
        <v>0</v>
      </c>
      <c r="FY98" s="227">
        <f t="shared" si="226"/>
        <v>0</v>
      </c>
      <c r="FZ98" s="227">
        <f t="shared" si="226"/>
        <v>0</v>
      </c>
      <c r="GA98" s="227">
        <f t="shared" si="226"/>
        <v>0</v>
      </c>
      <c r="GB98" s="227">
        <f t="shared" si="226"/>
        <v>0</v>
      </c>
      <c r="GC98" s="227">
        <f t="shared" si="226"/>
        <v>0</v>
      </c>
      <c r="GD98" s="227">
        <f t="shared" si="226"/>
        <v>0</v>
      </c>
      <c r="GE98" s="227">
        <f t="shared" si="226"/>
        <v>0</v>
      </c>
      <c r="GF98" s="227">
        <f t="shared" si="226"/>
        <v>0</v>
      </c>
      <c r="GG98" s="227">
        <f t="shared" si="226"/>
        <v>0</v>
      </c>
      <c r="GH98" s="227">
        <f t="shared" si="226"/>
        <v>0</v>
      </c>
      <c r="GI98" s="227">
        <f t="shared" si="226"/>
        <v>0</v>
      </c>
      <c r="GJ98" s="227">
        <f t="shared" si="226"/>
        <v>0</v>
      </c>
      <c r="GK98" s="227">
        <f t="shared" si="226"/>
        <v>0</v>
      </c>
      <c r="GL98" s="227">
        <f t="shared" si="226"/>
        <v>0</v>
      </c>
      <c r="GM98" s="227">
        <f t="shared" si="226"/>
        <v>0</v>
      </c>
      <c r="GN98" s="227">
        <f t="shared" si="226"/>
        <v>0</v>
      </c>
      <c r="GO98" s="227">
        <f t="shared" si="226"/>
        <v>0</v>
      </c>
      <c r="GP98" s="227">
        <f t="shared" si="226"/>
        <v>0</v>
      </c>
      <c r="GQ98" s="227">
        <f t="shared" si="226"/>
        <v>0</v>
      </c>
      <c r="GR98" s="227">
        <f t="shared" si="226"/>
        <v>0</v>
      </c>
      <c r="GS98" s="227">
        <f t="shared" si="226"/>
        <v>0</v>
      </c>
      <c r="GT98" s="227">
        <f t="shared" si="226"/>
        <v>0</v>
      </c>
      <c r="GU98" s="227">
        <f t="shared" si="226"/>
        <v>0</v>
      </c>
      <c r="GV98" s="227">
        <f t="shared" si="226"/>
        <v>0</v>
      </c>
      <c r="GW98" s="227">
        <f t="shared" si="226"/>
        <v>0</v>
      </c>
      <c r="GX98" s="227">
        <f t="shared" si="226"/>
        <v>0</v>
      </c>
      <c r="GY98" s="227">
        <f t="shared" si="226"/>
        <v>0</v>
      </c>
      <c r="GZ98" s="227">
        <f t="shared" si="226"/>
        <v>0</v>
      </c>
      <c r="HA98" s="227">
        <f t="shared" ref="HA98:HN98" si="227">HA99+HA100</f>
        <v>0</v>
      </c>
      <c r="HB98" s="227">
        <f t="shared" si="227"/>
        <v>0</v>
      </c>
      <c r="HC98" s="227">
        <f t="shared" si="227"/>
        <v>0</v>
      </c>
      <c r="HD98" s="227">
        <f t="shared" si="227"/>
        <v>0</v>
      </c>
      <c r="HE98" s="227">
        <f t="shared" si="227"/>
        <v>0</v>
      </c>
      <c r="HF98" s="227">
        <f t="shared" si="227"/>
        <v>0</v>
      </c>
      <c r="HG98" s="227">
        <f t="shared" si="227"/>
        <v>0</v>
      </c>
      <c r="HH98" s="227">
        <f t="shared" si="227"/>
        <v>0</v>
      </c>
      <c r="HI98" s="227">
        <f t="shared" si="227"/>
        <v>0</v>
      </c>
      <c r="HJ98" s="227">
        <f t="shared" si="227"/>
        <v>0</v>
      </c>
      <c r="HK98" s="227">
        <f t="shared" si="227"/>
        <v>0</v>
      </c>
      <c r="HL98" s="227">
        <f t="shared" si="227"/>
        <v>0</v>
      </c>
      <c r="HM98" s="227">
        <f t="shared" si="227"/>
        <v>0</v>
      </c>
      <c r="HN98" s="227">
        <f t="shared" si="227"/>
        <v>0</v>
      </c>
      <c r="HO98" s="156">
        <f t="shared" si="168"/>
        <v>1.0234433070866142</v>
      </c>
      <c r="HP98" s="156">
        <f t="shared" si="169"/>
        <v>0</v>
      </c>
      <c r="HQ98" s="156">
        <f t="shared" si="170"/>
        <v>1.0234433070866142</v>
      </c>
      <c r="HR98" s="156">
        <f t="shared" si="171"/>
        <v>0</v>
      </c>
      <c r="HS98" s="156">
        <f t="shared" si="172"/>
        <v>0</v>
      </c>
    </row>
    <row r="99" spans="1:227" s="228" customFormat="1" ht="24" customHeight="1">
      <c r="A99" s="225"/>
      <c r="B99" s="226" t="s">
        <v>99</v>
      </c>
      <c r="C99" s="227">
        <f>D99+BK99+DB99</f>
        <v>0</v>
      </c>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7"/>
      <c r="AU99" s="227"/>
      <c r="AV99" s="227"/>
      <c r="AW99" s="227"/>
      <c r="AX99" s="227"/>
      <c r="AY99" s="227"/>
      <c r="AZ99" s="227"/>
      <c r="BA99" s="227"/>
      <c r="BB99" s="227"/>
      <c r="BC99" s="227"/>
      <c r="BD99" s="227"/>
      <c r="BE99" s="227"/>
      <c r="BF99" s="227"/>
      <c r="BG99" s="227"/>
      <c r="BH99" s="227"/>
      <c r="BI99" s="227"/>
      <c r="BJ99" s="227"/>
      <c r="BK99" s="227"/>
      <c r="BL99" s="227"/>
      <c r="BM99" s="227"/>
      <c r="BN99" s="227"/>
      <c r="BO99" s="227"/>
      <c r="BP99" s="227"/>
      <c r="BQ99" s="227"/>
      <c r="BR99" s="227"/>
      <c r="BS99" s="227"/>
      <c r="BT99" s="227"/>
      <c r="BU99" s="227"/>
      <c r="BV99" s="227"/>
      <c r="BW99" s="227"/>
      <c r="BX99" s="227"/>
      <c r="BY99" s="227"/>
      <c r="BZ99" s="227"/>
      <c r="CA99" s="227"/>
      <c r="CB99" s="227"/>
      <c r="CC99" s="227"/>
      <c r="CD99" s="227"/>
      <c r="CE99" s="227"/>
      <c r="CF99" s="227"/>
      <c r="CG99" s="227"/>
      <c r="CH99" s="227"/>
      <c r="CI99" s="227"/>
      <c r="CJ99" s="227"/>
      <c r="CK99" s="227"/>
      <c r="CL99" s="227"/>
      <c r="CM99" s="227"/>
      <c r="CN99" s="227"/>
      <c r="CO99" s="227"/>
      <c r="CP99" s="227"/>
      <c r="CQ99" s="227"/>
      <c r="CR99" s="227"/>
      <c r="CS99" s="227"/>
      <c r="CT99" s="227"/>
      <c r="CU99" s="227"/>
      <c r="CV99" s="227"/>
      <c r="CW99" s="227"/>
      <c r="CX99" s="227"/>
      <c r="CY99" s="227"/>
      <c r="CZ99" s="227"/>
      <c r="DA99" s="227"/>
      <c r="DB99" s="227"/>
      <c r="DC99" s="227"/>
      <c r="DD99" s="227"/>
      <c r="DE99" s="227"/>
      <c r="DF99" s="227"/>
      <c r="DG99" s="227"/>
      <c r="DH99" s="226" t="s">
        <v>384</v>
      </c>
      <c r="DI99" s="227">
        <f>DJ99+FQ99+HH99+HN99</f>
        <v>0</v>
      </c>
      <c r="DJ99" s="227"/>
      <c r="DK99" s="227"/>
      <c r="DL99" s="227"/>
      <c r="DM99" s="227"/>
      <c r="DN99" s="227"/>
      <c r="DO99" s="227"/>
      <c r="DP99" s="227"/>
      <c r="DQ99" s="227"/>
      <c r="DR99" s="227"/>
      <c r="DS99" s="227"/>
      <c r="DT99" s="227"/>
      <c r="DU99" s="227"/>
      <c r="DV99" s="227"/>
      <c r="DW99" s="227"/>
      <c r="DX99" s="227"/>
      <c r="DY99" s="227"/>
      <c r="DZ99" s="227"/>
      <c r="EA99" s="227"/>
      <c r="EB99" s="227"/>
      <c r="EC99" s="227"/>
      <c r="ED99" s="227"/>
      <c r="EE99" s="227"/>
      <c r="EF99" s="227"/>
      <c r="EG99" s="227"/>
      <c r="EH99" s="227"/>
      <c r="EI99" s="227"/>
      <c r="EJ99" s="227"/>
      <c r="EK99" s="227"/>
      <c r="EL99" s="227"/>
      <c r="EM99" s="227"/>
      <c r="EN99" s="227"/>
      <c r="EO99" s="227"/>
      <c r="EP99" s="227"/>
      <c r="EQ99" s="227"/>
      <c r="ER99" s="227"/>
      <c r="ES99" s="227"/>
      <c r="ET99" s="227"/>
      <c r="EU99" s="227"/>
      <c r="EV99" s="227"/>
      <c r="EW99" s="227"/>
      <c r="EX99" s="227"/>
      <c r="EY99" s="227"/>
      <c r="EZ99" s="227"/>
      <c r="FA99" s="227"/>
      <c r="FB99" s="227"/>
      <c r="FC99" s="227"/>
      <c r="FD99" s="227"/>
      <c r="FE99" s="227"/>
      <c r="FF99" s="227"/>
      <c r="FG99" s="227"/>
      <c r="FH99" s="227"/>
      <c r="FI99" s="227"/>
      <c r="FJ99" s="227"/>
      <c r="FK99" s="227"/>
      <c r="FL99" s="227"/>
      <c r="FM99" s="227"/>
      <c r="FN99" s="227"/>
      <c r="FO99" s="227"/>
      <c r="FP99" s="227"/>
      <c r="FQ99" s="227"/>
      <c r="FR99" s="227"/>
      <c r="FS99" s="227"/>
      <c r="FT99" s="227"/>
      <c r="FU99" s="227"/>
      <c r="FV99" s="227"/>
      <c r="FW99" s="227"/>
      <c r="FX99" s="227"/>
      <c r="FY99" s="227"/>
      <c r="FZ99" s="227"/>
      <c r="GA99" s="227"/>
      <c r="GB99" s="227"/>
      <c r="GC99" s="227"/>
      <c r="GD99" s="227"/>
      <c r="GE99" s="227"/>
      <c r="GF99" s="227"/>
      <c r="GG99" s="227"/>
      <c r="GH99" s="227"/>
      <c r="GI99" s="227"/>
      <c r="GJ99" s="227"/>
      <c r="GK99" s="227"/>
      <c r="GL99" s="227"/>
      <c r="GM99" s="227"/>
      <c r="GN99" s="227"/>
      <c r="GO99" s="227"/>
      <c r="GP99" s="227"/>
      <c r="GQ99" s="227"/>
      <c r="GR99" s="227"/>
      <c r="GS99" s="227"/>
      <c r="GT99" s="227"/>
      <c r="GU99" s="227"/>
      <c r="GV99" s="227"/>
      <c r="GW99" s="227"/>
      <c r="GX99" s="227"/>
      <c r="GY99" s="227"/>
      <c r="GZ99" s="227"/>
      <c r="HA99" s="227"/>
      <c r="HB99" s="227"/>
      <c r="HC99" s="227"/>
      <c r="HD99" s="227"/>
      <c r="HE99" s="227"/>
      <c r="HF99" s="227"/>
      <c r="HG99" s="227"/>
      <c r="HH99" s="227"/>
      <c r="HI99" s="227"/>
      <c r="HJ99" s="227"/>
      <c r="HK99" s="227"/>
      <c r="HL99" s="227"/>
      <c r="HM99" s="227"/>
      <c r="HN99" s="227"/>
      <c r="HO99" s="156">
        <f t="shared" si="168"/>
        <v>0</v>
      </c>
      <c r="HP99" s="156">
        <f t="shared" si="169"/>
        <v>0</v>
      </c>
      <c r="HQ99" s="156">
        <f t="shared" si="170"/>
        <v>0</v>
      </c>
      <c r="HR99" s="156">
        <f t="shared" si="171"/>
        <v>0</v>
      </c>
      <c r="HS99" s="156">
        <f t="shared" si="172"/>
        <v>0</v>
      </c>
    </row>
    <row r="100" spans="1:227" s="228" customFormat="1" ht="24" customHeight="1">
      <c r="A100" s="225"/>
      <c r="B100" s="226" t="s">
        <v>100</v>
      </c>
      <c r="C100" s="229">
        <f>D100+BK100+DB100</f>
        <v>1270000000</v>
      </c>
      <c r="D100" s="229">
        <f>E100+J100</f>
        <v>1270000000</v>
      </c>
      <c r="E100" s="229"/>
      <c r="F100" s="229"/>
      <c r="G100" s="229"/>
      <c r="H100" s="229"/>
      <c r="I100" s="229"/>
      <c r="J100" s="229">
        <f>1200000000+70000000</f>
        <v>1270000000</v>
      </c>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29"/>
      <c r="BA100" s="229"/>
      <c r="BB100" s="229"/>
      <c r="BC100" s="229"/>
      <c r="BD100" s="229"/>
      <c r="BE100" s="229"/>
      <c r="BF100" s="229"/>
      <c r="BG100" s="229"/>
      <c r="BH100" s="229"/>
      <c r="BI100" s="229"/>
      <c r="BJ100" s="229"/>
      <c r="BK100" s="229"/>
      <c r="BL100" s="229"/>
      <c r="BM100" s="229"/>
      <c r="BN100" s="229"/>
      <c r="BO100" s="229"/>
      <c r="BP100" s="229"/>
      <c r="BQ100" s="229"/>
      <c r="BR100" s="229"/>
      <c r="BS100" s="229"/>
      <c r="BT100" s="229"/>
      <c r="BU100" s="229"/>
      <c r="BV100" s="229"/>
      <c r="BW100" s="229"/>
      <c r="BX100" s="229"/>
      <c r="BY100" s="229"/>
      <c r="BZ100" s="229"/>
      <c r="CA100" s="229"/>
      <c r="CB100" s="229"/>
      <c r="CC100" s="229"/>
      <c r="CD100" s="229"/>
      <c r="CE100" s="229"/>
      <c r="CF100" s="229"/>
      <c r="CG100" s="229"/>
      <c r="CH100" s="229"/>
      <c r="CI100" s="229"/>
      <c r="CJ100" s="229"/>
      <c r="CK100" s="229"/>
      <c r="CL100" s="229"/>
      <c r="CM100" s="229"/>
      <c r="CN100" s="229"/>
      <c r="CO100" s="229"/>
      <c r="CP100" s="229"/>
      <c r="CQ100" s="229"/>
      <c r="CR100" s="229"/>
      <c r="CS100" s="229"/>
      <c r="CT100" s="229"/>
      <c r="CU100" s="229"/>
      <c r="CV100" s="229"/>
      <c r="CW100" s="229"/>
      <c r="CX100" s="229"/>
      <c r="CY100" s="229"/>
      <c r="CZ100" s="229"/>
      <c r="DA100" s="229"/>
      <c r="DB100" s="229"/>
      <c r="DC100" s="229"/>
      <c r="DD100" s="229"/>
      <c r="DE100" s="229"/>
      <c r="DF100" s="229"/>
      <c r="DG100" s="229"/>
      <c r="DH100" s="226" t="s">
        <v>100</v>
      </c>
      <c r="DI100" s="227">
        <f>DJ100+FQ100+HH100+HN100</f>
        <v>1299773000</v>
      </c>
      <c r="DJ100" s="227">
        <f>DK100+DP100</f>
        <v>1299773000</v>
      </c>
      <c r="DK100" s="227"/>
      <c r="DL100" s="227"/>
      <c r="DM100" s="227"/>
      <c r="DN100" s="227"/>
      <c r="DO100" s="227"/>
      <c r="DP100" s="227">
        <v>1299773000</v>
      </c>
      <c r="DQ100" s="227"/>
      <c r="DR100" s="227"/>
      <c r="DS100" s="227"/>
      <c r="DT100" s="227"/>
      <c r="DU100" s="227"/>
      <c r="DV100" s="227"/>
      <c r="DW100" s="227"/>
      <c r="DX100" s="227"/>
      <c r="DY100" s="227"/>
      <c r="DZ100" s="227"/>
      <c r="EA100" s="227"/>
      <c r="EB100" s="227"/>
      <c r="EC100" s="227"/>
      <c r="ED100" s="227"/>
      <c r="EE100" s="227"/>
      <c r="EF100" s="227"/>
      <c r="EG100" s="227"/>
      <c r="EH100" s="227"/>
      <c r="EI100" s="227"/>
      <c r="EJ100" s="227"/>
      <c r="EK100" s="227"/>
      <c r="EL100" s="227"/>
      <c r="EM100" s="227"/>
      <c r="EN100" s="227"/>
      <c r="EO100" s="227"/>
      <c r="EP100" s="227"/>
      <c r="EQ100" s="227"/>
      <c r="ER100" s="227"/>
      <c r="ES100" s="227"/>
      <c r="ET100" s="227"/>
      <c r="EU100" s="227"/>
      <c r="EV100" s="227"/>
      <c r="EW100" s="227"/>
      <c r="EX100" s="227"/>
      <c r="EY100" s="227"/>
      <c r="EZ100" s="227"/>
      <c r="FA100" s="227"/>
      <c r="FB100" s="227"/>
      <c r="FC100" s="227"/>
      <c r="FD100" s="227"/>
      <c r="FE100" s="227"/>
      <c r="FF100" s="227"/>
      <c r="FG100" s="227"/>
      <c r="FH100" s="227"/>
      <c r="FI100" s="227"/>
      <c r="FJ100" s="227"/>
      <c r="FK100" s="227"/>
      <c r="FL100" s="227"/>
      <c r="FM100" s="227"/>
      <c r="FN100" s="227"/>
      <c r="FO100" s="227"/>
      <c r="FP100" s="227"/>
      <c r="FQ100" s="227"/>
      <c r="FR100" s="227"/>
      <c r="FS100" s="227"/>
      <c r="FT100" s="227"/>
      <c r="FU100" s="227"/>
      <c r="FV100" s="227"/>
      <c r="FW100" s="227"/>
      <c r="FX100" s="227"/>
      <c r="FY100" s="227"/>
      <c r="FZ100" s="227"/>
      <c r="GA100" s="227"/>
      <c r="GB100" s="227"/>
      <c r="GC100" s="227"/>
      <c r="GD100" s="227"/>
      <c r="GE100" s="227"/>
      <c r="GF100" s="227"/>
      <c r="GG100" s="227"/>
      <c r="GH100" s="227"/>
      <c r="GI100" s="227"/>
      <c r="GJ100" s="227"/>
      <c r="GK100" s="227"/>
      <c r="GL100" s="227"/>
      <c r="GM100" s="227"/>
      <c r="GN100" s="227"/>
      <c r="GO100" s="227"/>
      <c r="GP100" s="227"/>
      <c r="GQ100" s="227"/>
      <c r="GR100" s="227"/>
      <c r="GS100" s="227"/>
      <c r="GT100" s="227"/>
      <c r="GU100" s="227"/>
      <c r="GV100" s="227"/>
      <c r="GW100" s="227"/>
      <c r="GX100" s="227"/>
      <c r="GY100" s="227"/>
      <c r="GZ100" s="227"/>
      <c r="HA100" s="227"/>
      <c r="HB100" s="227"/>
      <c r="HC100" s="227"/>
      <c r="HD100" s="227"/>
      <c r="HE100" s="227"/>
      <c r="HF100" s="227"/>
      <c r="HG100" s="227"/>
      <c r="HH100" s="227"/>
      <c r="HI100" s="227"/>
      <c r="HJ100" s="227"/>
      <c r="HK100" s="227"/>
      <c r="HL100" s="227"/>
      <c r="HM100" s="227"/>
      <c r="HN100" s="227"/>
      <c r="HO100" s="170">
        <f t="shared" si="168"/>
        <v>1.0234433070866142</v>
      </c>
      <c r="HP100" s="170">
        <f t="shared" si="169"/>
        <v>0</v>
      </c>
      <c r="HQ100" s="170">
        <f t="shared" si="170"/>
        <v>1.0234433070866142</v>
      </c>
      <c r="HR100" s="170">
        <f t="shared" si="171"/>
        <v>0</v>
      </c>
      <c r="HS100" s="170">
        <f t="shared" si="172"/>
        <v>0</v>
      </c>
    </row>
    <row r="101" spans="1:227" s="228" customFormat="1" ht="24" customHeight="1">
      <c r="A101" s="225">
        <v>30</v>
      </c>
      <c r="B101" s="226" t="s">
        <v>163</v>
      </c>
      <c r="C101" s="227">
        <f t="shared" ref="C101:BN101" si="228">C102+C103</f>
        <v>42301000000</v>
      </c>
      <c r="D101" s="227">
        <f t="shared" si="228"/>
        <v>41826000000</v>
      </c>
      <c r="E101" s="227">
        <f t="shared" si="228"/>
        <v>1206000000</v>
      </c>
      <c r="F101" s="227">
        <f t="shared" si="228"/>
        <v>0</v>
      </c>
      <c r="G101" s="227">
        <f t="shared" si="228"/>
        <v>0</v>
      </c>
      <c r="H101" s="227">
        <f t="shared" si="228"/>
        <v>0</v>
      </c>
      <c r="I101" s="227">
        <f t="shared" si="228"/>
        <v>1206000000</v>
      </c>
      <c r="J101" s="227">
        <f t="shared" si="228"/>
        <v>40620000000</v>
      </c>
      <c r="K101" s="227">
        <f t="shared" si="228"/>
        <v>0</v>
      </c>
      <c r="L101" s="227">
        <f t="shared" si="228"/>
        <v>0</v>
      </c>
      <c r="M101" s="227">
        <f t="shared" si="228"/>
        <v>0</v>
      </c>
      <c r="N101" s="227">
        <f t="shared" si="228"/>
        <v>0</v>
      </c>
      <c r="O101" s="227">
        <f t="shared" si="228"/>
        <v>0</v>
      </c>
      <c r="P101" s="227">
        <f t="shared" si="228"/>
        <v>0</v>
      </c>
      <c r="Q101" s="227">
        <f t="shared" si="228"/>
        <v>0</v>
      </c>
      <c r="R101" s="227">
        <f t="shared" si="228"/>
        <v>0</v>
      </c>
      <c r="S101" s="227">
        <f t="shared" si="228"/>
        <v>0</v>
      </c>
      <c r="T101" s="227">
        <f t="shared" si="228"/>
        <v>0</v>
      </c>
      <c r="U101" s="227">
        <f t="shared" si="228"/>
        <v>0</v>
      </c>
      <c r="V101" s="227">
        <f t="shared" si="228"/>
        <v>0</v>
      </c>
      <c r="W101" s="227">
        <f t="shared" si="228"/>
        <v>0</v>
      </c>
      <c r="X101" s="227">
        <f t="shared" si="228"/>
        <v>0</v>
      </c>
      <c r="Y101" s="227">
        <f t="shared" si="228"/>
        <v>0</v>
      </c>
      <c r="Z101" s="227">
        <f t="shared" si="228"/>
        <v>0</v>
      </c>
      <c r="AA101" s="227">
        <f t="shared" si="228"/>
        <v>0</v>
      </c>
      <c r="AB101" s="227">
        <f t="shared" si="228"/>
        <v>0</v>
      </c>
      <c r="AC101" s="227">
        <f t="shared" si="228"/>
        <v>0</v>
      </c>
      <c r="AD101" s="227">
        <f t="shared" si="228"/>
        <v>0</v>
      </c>
      <c r="AE101" s="227">
        <f t="shared" si="228"/>
        <v>0</v>
      </c>
      <c r="AF101" s="227">
        <f t="shared" si="228"/>
        <v>0</v>
      </c>
      <c r="AG101" s="227">
        <f t="shared" si="228"/>
        <v>0</v>
      </c>
      <c r="AH101" s="227">
        <f t="shared" si="228"/>
        <v>0</v>
      </c>
      <c r="AI101" s="227">
        <f t="shared" si="228"/>
        <v>0</v>
      </c>
      <c r="AJ101" s="227">
        <f t="shared" si="228"/>
        <v>0</v>
      </c>
      <c r="AK101" s="227">
        <f t="shared" si="228"/>
        <v>0</v>
      </c>
      <c r="AL101" s="227">
        <f t="shared" si="228"/>
        <v>0</v>
      </c>
      <c r="AM101" s="227">
        <f t="shared" si="228"/>
        <v>0</v>
      </c>
      <c r="AN101" s="227">
        <f t="shared" si="228"/>
        <v>0</v>
      </c>
      <c r="AO101" s="227">
        <f t="shared" si="228"/>
        <v>0</v>
      </c>
      <c r="AP101" s="227">
        <f t="shared" si="228"/>
        <v>0</v>
      </c>
      <c r="AQ101" s="227">
        <f t="shared" si="228"/>
        <v>0</v>
      </c>
      <c r="AR101" s="227">
        <f t="shared" si="228"/>
        <v>0</v>
      </c>
      <c r="AS101" s="227">
        <f t="shared" si="228"/>
        <v>0</v>
      </c>
      <c r="AT101" s="227">
        <f t="shared" si="228"/>
        <v>0</v>
      </c>
      <c r="AU101" s="227">
        <f t="shared" si="228"/>
        <v>0</v>
      </c>
      <c r="AV101" s="227">
        <f t="shared" si="228"/>
        <v>0</v>
      </c>
      <c r="AW101" s="227">
        <f t="shared" si="228"/>
        <v>0</v>
      </c>
      <c r="AX101" s="227">
        <f t="shared" si="228"/>
        <v>0</v>
      </c>
      <c r="AY101" s="227">
        <f t="shared" si="228"/>
        <v>0</v>
      </c>
      <c r="AZ101" s="227">
        <f t="shared" si="228"/>
        <v>0</v>
      </c>
      <c r="BA101" s="227">
        <f t="shared" si="228"/>
        <v>0</v>
      </c>
      <c r="BB101" s="227">
        <f t="shared" si="228"/>
        <v>0</v>
      </c>
      <c r="BC101" s="227">
        <f t="shared" si="228"/>
        <v>0</v>
      </c>
      <c r="BD101" s="227">
        <f t="shared" si="228"/>
        <v>0</v>
      </c>
      <c r="BE101" s="227">
        <f t="shared" si="228"/>
        <v>0</v>
      </c>
      <c r="BF101" s="227">
        <f t="shared" si="228"/>
        <v>0</v>
      </c>
      <c r="BG101" s="227">
        <f t="shared" si="228"/>
        <v>0</v>
      </c>
      <c r="BH101" s="227">
        <f t="shared" si="228"/>
        <v>0</v>
      </c>
      <c r="BI101" s="227">
        <f t="shared" si="228"/>
        <v>0</v>
      </c>
      <c r="BJ101" s="227">
        <f t="shared" si="228"/>
        <v>0</v>
      </c>
      <c r="BK101" s="227">
        <f t="shared" si="228"/>
        <v>0</v>
      </c>
      <c r="BL101" s="227">
        <f t="shared" si="228"/>
        <v>0</v>
      </c>
      <c r="BM101" s="227">
        <f t="shared" si="228"/>
        <v>0</v>
      </c>
      <c r="BN101" s="227">
        <f t="shared" si="228"/>
        <v>0</v>
      </c>
      <c r="BO101" s="227">
        <f t="shared" ref="BO101:DG101" si="229">BO102+BO103</f>
        <v>0</v>
      </c>
      <c r="BP101" s="227">
        <f t="shared" si="229"/>
        <v>0</v>
      </c>
      <c r="BQ101" s="227">
        <f t="shared" si="229"/>
        <v>0</v>
      </c>
      <c r="BR101" s="227">
        <f t="shared" si="229"/>
        <v>0</v>
      </c>
      <c r="BS101" s="227">
        <f t="shared" si="229"/>
        <v>0</v>
      </c>
      <c r="BT101" s="227">
        <f t="shared" si="229"/>
        <v>0</v>
      </c>
      <c r="BU101" s="227">
        <f t="shared" si="229"/>
        <v>0</v>
      </c>
      <c r="BV101" s="227">
        <f t="shared" si="229"/>
        <v>0</v>
      </c>
      <c r="BW101" s="227">
        <f t="shared" si="229"/>
        <v>0</v>
      </c>
      <c r="BX101" s="227">
        <f t="shared" si="229"/>
        <v>0</v>
      </c>
      <c r="BY101" s="227">
        <f t="shared" si="229"/>
        <v>0</v>
      </c>
      <c r="BZ101" s="227">
        <f t="shared" si="229"/>
        <v>0</v>
      </c>
      <c r="CA101" s="227">
        <f t="shared" si="229"/>
        <v>0</v>
      </c>
      <c r="CB101" s="227">
        <f t="shared" si="229"/>
        <v>0</v>
      </c>
      <c r="CC101" s="227">
        <f t="shared" si="229"/>
        <v>0</v>
      </c>
      <c r="CD101" s="227">
        <f t="shared" si="229"/>
        <v>0</v>
      </c>
      <c r="CE101" s="227">
        <f t="shared" si="229"/>
        <v>0</v>
      </c>
      <c r="CF101" s="227">
        <f t="shared" si="229"/>
        <v>0</v>
      </c>
      <c r="CG101" s="227">
        <f t="shared" si="229"/>
        <v>0</v>
      </c>
      <c r="CH101" s="227">
        <f t="shared" si="229"/>
        <v>0</v>
      </c>
      <c r="CI101" s="227">
        <f t="shared" si="229"/>
        <v>0</v>
      </c>
      <c r="CJ101" s="227">
        <f t="shared" si="229"/>
        <v>0</v>
      </c>
      <c r="CK101" s="227">
        <f t="shared" si="229"/>
        <v>0</v>
      </c>
      <c r="CL101" s="227">
        <f t="shared" si="229"/>
        <v>0</v>
      </c>
      <c r="CM101" s="227">
        <f t="shared" si="229"/>
        <v>0</v>
      </c>
      <c r="CN101" s="227">
        <f t="shared" si="229"/>
        <v>0</v>
      </c>
      <c r="CO101" s="227">
        <f t="shared" si="229"/>
        <v>0</v>
      </c>
      <c r="CP101" s="227">
        <f t="shared" si="229"/>
        <v>0</v>
      </c>
      <c r="CQ101" s="227">
        <f t="shared" si="229"/>
        <v>0</v>
      </c>
      <c r="CR101" s="227">
        <f t="shared" si="229"/>
        <v>0</v>
      </c>
      <c r="CS101" s="227">
        <f t="shared" si="229"/>
        <v>0</v>
      </c>
      <c r="CT101" s="227">
        <f t="shared" si="229"/>
        <v>0</v>
      </c>
      <c r="CU101" s="227">
        <f t="shared" si="229"/>
        <v>0</v>
      </c>
      <c r="CV101" s="227">
        <f t="shared" si="229"/>
        <v>0</v>
      </c>
      <c r="CW101" s="227">
        <f t="shared" si="229"/>
        <v>0</v>
      </c>
      <c r="CX101" s="227">
        <f t="shared" si="229"/>
        <v>0</v>
      </c>
      <c r="CY101" s="227">
        <f t="shared" si="229"/>
        <v>0</v>
      </c>
      <c r="CZ101" s="227">
        <f t="shared" si="229"/>
        <v>0</v>
      </c>
      <c r="DA101" s="227">
        <f t="shared" si="229"/>
        <v>0</v>
      </c>
      <c r="DB101" s="227">
        <f t="shared" si="229"/>
        <v>475000000</v>
      </c>
      <c r="DC101" s="227">
        <f t="shared" si="229"/>
        <v>0</v>
      </c>
      <c r="DD101" s="227">
        <f t="shared" si="229"/>
        <v>475000000</v>
      </c>
      <c r="DE101" s="227">
        <f t="shared" si="229"/>
        <v>0</v>
      </c>
      <c r="DF101" s="227">
        <f t="shared" si="229"/>
        <v>0</v>
      </c>
      <c r="DG101" s="227">
        <f t="shared" si="229"/>
        <v>0</v>
      </c>
      <c r="DH101" s="226" t="s">
        <v>163</v>
      </c>
      <c r="DI101" s="227">
        <f t="shared" ref="DI101:FT101" si="230">DI102+DI103</f>
        <v>373443860</v>
      </c>
      <c r="DJ101" s="227">
        <f t="shared" si="230"/>
        <v>373443860</v>
      </c>
      <c r="DK101" s="227">
        <f t="shared" si="230"/>
        <v>0</v>
      </c>
      <c r="DL101" s="227">
        <f t="shared" si="230"/>
        <v>0</v>
      </c>
      <c r="DM101" s="227">
        <f t="shared" si="230"/>
        <v>0</v>
      </c>
      <c r="DN101" s="227">
        <f t="shared" si="230"/>
        <v>0</v>
      </c>
      <c r="DO101" s="227">
        <f t="shared" si="230"/>
        <v>0</v>
      </c>
      <c r="DP101" s="227">
        <f t="shared" si="230"/>
        <v>373443860</v>
      </c>
      <c r="DQ101" s="227">
        <f t="shared" si="230"/>
        <v>0</v>
      </c>
      <c r="DR101" s="227">
        <f t="shared" si="230"/>
        <v>0</v>
      </c>
      <c r="DS101" s="227">
        <f t="shared" si="230"/>
        <v>0</v>
      </c>
      <c r="DT101" s="227">
        <f t="shared" si="230"/>
        <v>0</v>
      </c>
      <c r="DU101" s="227">
        <f t="shared" si="230"/>
        <v>0</v>
      </c>
      <c r="DV101" s="227">
        <f t="shared" si="230"/>
        <v>0</v>
      </c>
      <c r="DW101" s="227">
        <f t="shared" si="230"/>
        <v>0</v>
      </c>
      <c r="DX101" s="227">
        <f t="shared" si="230"/>
        <v>0</v>
      </c>
      <c r="DY101" s="227">
        <f t="shared" si="230"/>
        <v>0</v>
      </c>
      <c r="DZ101" s="227">
        <f t="shared" si="230"/>
        <v>0</v>
      </c>
      <c r="EA101" s="227">
        <f t="shared" si="230"/>
        <v>0</v>
      </c>
      <c r="EB101" s="227">
        <f t="shared" si="230"/>
        <v>0</v>
      </c>
      <c r="EC101" s="227">
        <f t="shared" si="230"/>
        <v>0</v>
      </c>
      <c r="ED101" s="227">
        <f t="shared" si="230"/>
        <v>0</v>
      </c>
      <c r="EE101" s="227">
        <f t="shared" si="230"/>
        <v>0</v>
      </c>
      <c r="EF101" s="227">
        <f t="shared" si="230"/>
        <v>0</v>
      </c>
      <c r="EG101" s="227">
        <f t="shared" si="230"/>
        <v>0</v>
      </c>
      <c r="EH101" s="227">
        <f t="shared" si="230"/>
        <v>0</v>
      </c>
      <c r="EI101" s="227">
        <f t="shared" si="230"/>
        <v>0</v>
      </c>
      <c r="EJ101" s="227">
        <f t="shared" si="230"/>
        <v>0</v>
      </c>
      <c r="EK101" s="227">
        <f t="shared" si="230"/>
        <v>0</v>
      </c>
      <c r="EL101" s="227">
        <f t="shared" si="230"/>
        <v>0</v>
      </c>
      <c r="EM101" s="227">
        <f t="shared" si="230"/>
        <v>0</v>
      </c>
      <c r="EN101" s="227">
        <f t="shared" si="230"/>
        <v>0</v>
      </c>
      <c r="EO101" s="227">
        <f t="shared" si="230"/>
        <v>0</v>
      </c>
      <c r="EP101" s="227">
        <f t="shared" si="230"/>
        <v>0</v>
      </c>
      <c r="EQ101" s="227">
        <f t="shared" si="230"/>
        <v>0</v>
      </c>
      <c r="ER101" s="227">
        <f t="shared" si="230"/>
        <v>0</v>
      </c>
      <c r="ES101" s="227">
        <f t="shared" si="230"/>
        <v>0</v>
      </c>
      <c r="ET101" s="227">
        <f t="shared" si="230"/>
        <v>0</v>
      </c>
      <c r="EU101" s="227">
        <f t="shared" si="230"/>
        <v>0</v>
      </c>
      <c r="EV101" s="227">
        <f t="shared" si="230"/>
        <v>0</v>
      </c>
      <c r="EW101" s="227">
        <f t="shared" si="230"/>
        <v>0</v>
      </c>
      <c r="EX101" s="227">
        <f t="shared" si="230"/>
        <v>0</v>
      </c>
      <c r="EY101" s="227">
        <f t="shared" si="230"/>
        <v>0</v>
      </c>
      <c r="EZ101" s="227">
        <f t="shared" si="230"/>
        <v>0</v>
      </c>
      <c r="FA101" s="227">
        <f t="shared" si="230"/>
        <v>0</v>
      </c>
      <c r="FB101" s="227">
        <f t="shared" si="230"/>
        <v>0</v>
      </c>
      <c r="FC101" s="227">
        <f t="shared" si="230"/>
        <v>0</v>
      </c>
      <c r="FD101" s="227">
        <f t="shared" si="230"/>
        <v>0</v>
      </c>
      <c r="FE101" s="227">
        <f t="shared" si="230"/>
        <v>0</v>
      </c>
      <c r="FF101" s="227">
        <f t="shared" si="230"/>
        <v>0</v>
      </c>
      <c r="FG101" s="227">
        <f t="shared" si="230"/>
        <v>0</v>
      </c>
      <c r="FH101" s="227">
        <f t="shared" si="230"/>
        <v>0</v>
      </c>
      <c r="FI101" s="227">
        <f t="shared" si="230"/>
        <v>0</v>
      </c>
      <c r="FJ101" s="227">
        <f t="shared" si="230"/>
        <v>0</v>
      </c>
      <c r="FK101" s="227">
        <f t="shared" si="230"/>
        <v>0</v>
      </c>
      <c r="FL101" s="227">
        <f t="shared" si="230"/>
        <v>0</v>
      </c>
      <c r="FM101" s="227">
        <f t="shared" si="230"/>
        <v>0</v>
      </c>
      <c r="FN101" s="227">
        <f t="shared" si="230"/>
        <v>0</v>
      </c>
      <c r="FO101" s="227">
        <f t="shared" si="230"/>
        <v>0</v>
      </c>
      <c r="FP101" s="227">
        <f t="shared" si="230"/>
        <v>0</v>
      </c>
      <c r="FQ101" s="227">
        <f t="shared" si="230"/>
        <v>0</v>
      </c>
      <c r="FR101" s="227">
        <f t="shared" si="230"/>
        <v>0</v>
      </c>
      <c r="FS101" s="227">
        <f t="shared" si="230"/>
        <v>0</v>
      </c>
      <c r="FT101" s="227">
        <f t="shared" si="230"/>
        <v>0</v>
      </c>
      <c r="FU101" s="227">
        <f t="shared" ref="FU101:HN101" si="231">FU102+FU103</f>
        <v>0</v>
      </c>
      <c r="FV101" s="227">
        <f t="shared" si="231"/>
        <v>0</v>
      </c>
      <c r="FW101" s="227">
        <f t="shared" si="231"/>
        <v>0</v>
      </c>
      <c r="FX101" s="227">
        <f t="shared" si="231"/>
        <v>0</v>
      </c>
      <c r="FY101" s="227">
        <f t="shared" si="231"/>
        <v>0</v>
      </c>
      <c r="FZ101" s="227">
        <f t="shared" si="231"/>
        <v>0</v>
      </c>
      <c r="GA101" s="227">
        <f t="shared" si="231"/>
        <v>0</v>
      </c>
      <c r="GB101" s="227">
        <f t="shared" si="231"/>
        <v>0</v>
      </c>
      <c r="GC101" s="227">
        <f t="shared" si="231"/>
        <v>0</v>
      </c>
      <c r="GD101" s="227">
        <f t="shared" si="231"/>
        <v>0</v>
      </c>
      <c r="GE101" s="227">
        <f t="shared" si="231"/>
        <v>0</v>
      </c>
      <c r="GF101" s="227">
        <f t="shared" si="231"/>
        <v>0</v>
      </c>
      <c r="GG101" s="227">
        <f t="shared" si="231"/>
        <v>0</v>
      </c>
      <c r="GH101" s="227">
        <f t="shared" si="231"/>
        <v>0</v>
      </c>
      <c r="GI101" s="227">
        <f t="shared" si="231"/>
        <v>0</v>
      </c>
      <c r="GJ101" s="227">
        <f t="shared" si="231"/>
        <v>0</v>
      </c>
      <c r="GK101" s="227">
        <f t="shared" si="231"/>
        <v>0</v>
      </c>
      <c r="GL101" s="227">
        <f t="shared" si="231"/>
        <v>0</v>
      </c>
      <c r="GM101" s="227">
        <f t="shared" si="231"/>
        <v>0</v>
      </c>
      <c r="GN101" s="227">
        <f t="shared" si="231"/>
        <v>0</v>
      </c>
      <c r="GO101" s="227">
        <f t="shared" si="231"/>
        <v>0</v>
      </c>
      <c r="GP101" s="227">
        <f t="shared" si="231"/>
        <v>0</v>
      </c>
      <c r="GQ101" s="227">
        <f t="shared" si="231"/>
        <v>0</v>
      </c>
      <c r="GR101" s="227">
        <f t="shared" si="231"/>
        <v>0</v>
      </c>
      <c r="GS101" s="227">
        <f t="shared" si="231"/>
        <v>0</v>
      </c>
      <c r="GT101" s="227">
        <f t="shared" si="231"/>
        <v>0</v>
      </c>
      <c r="GU101" s="227">
        <f t="shared" si="231"/>
        <v>0</v>
      </c>
      <c r="GV101" s="227">
        <f t="shared" si="231"/>
        <v>0</v>
      </c>
      <c r="GW101" s="227">
        <f t="shared" si="231"/>
        <v>0</v>
      </c>
      <c r="GX101" s="227">
        <f t="shared" si="231"/>
        <v>0</v>
      </c>
      <c r="GY101" s="227">
        <f t="shared" si="231"/>
        <v>0</v>
      </c>
      <c r="GZ101" s="227">
        <f t="shared" si="231"/>
        <v>0</v>
      </c>
      <c r="HA101" s="227">
        <f t="shared" si="231"/>
        <v>0</v>
      </c>
      <c r="HB101" s="227">
        <f t="shared" si="231"/>
        <v>0</v>
      </c>
      <c r="HC101" s="227">
        <f t="shared" si="231"/>
        <v>0</v>
      </c>
      <c r="HD101" s="227">
        <f t="shared" si="231"/>
        <v>0</v>
      </c>
      <c r="HE101" s="227">
        <f t="shared" si="231"/>
        <v>0</v>
      </c>
      <c r="HF101" s="227">
        <f t="shared" si="231"/>
        <v>0</v>
      </c>
      <c r="HG101" s="227">
        <f t="shared" si="231"/>
        <v>0</v>
      </c>
      <c r="HH101" s="227">
        <f t="shared" si="231"/>
        <v>0</v>
      </c>
      <c r="HI101" s="227">
        <f t="shared" si="231"/>
        <v>0</v>
      </c>
      <c r="HJ101" s="227">
        <f t="shared" si="231"/>
        <v>0</v>
      </c>
      <c r="HK101" s="227">
        <f t="shared" si="231"/>
        <v>0</v>
      </c>
      <c r="HL101" s="227">
        <f t="shared" si="231"/>
        <v>0</v>
      </c>
      <c r="HM101" s="227">
        <f t="shared" si="231"/>
        <v>0</v>
      </c>
      <c r="HN101" s="227">
        <f t="shared" si="231"/>
        <v>0</v>
      </c>
      <c r="HO101" s="156">
        <f t="shared" ref="HO101:HO103" si="232">IFERROR(DI101/C101,0)</f>
        <v>8.8282513415758497E-3</v>
      </c>
      <c r="HP101" s="156">
        <f t="shared" ref="HP101:HP103" si="233">IFERROR(DK101/E101,0)</f>
        <v>0</v>
      </c>
      <c r="HQ101" s="156">
        <f t="shared" ref="HQ101:HQ103" si="234">IFERROR(DP101/J101,0)</f>
        <v>9.1935957656326932E-3</v>
      </c>
      <c r="HR101" s="156">
        <f t="shared" ref="HR101:HR103" si="235">IFERROR(FQ101/BK101,0)</f>
        <v>0</v>
      </c>
      <c r="HS101" s="156">
        <f t="shared" ref="HS101:HS103" si="236">IFERROR(HH101/DB101,0)</f>
        <v>0</v>
      </c>
    </row>
    <row r="102" spans="1:227" s="228" customFormat="1" ht="31.5" customHeight="1">
      <c r="A102" s="225"/>
      <c r="B102" s="226" t="s">
        <v>384</v>
      </c>
      <c r="C102" s="229">
        <f>D102+BK102+DB102</f>
        <v>1206000000</v>
      </c>
      <c r="D102" s="229">
        <f>E102+J102</f>
        <v>1206000000</v>
      </c>
      <c r="E102" s="229">
        <f>1206000000</f>
        <v>1206000000</v>
      </c>
      <c r="F102" s="229"/>
      <c r="G102" s="229"/>
      <c r="H102" s="229"/>
      <c r="I102" s="229">
        <v>1206000000</v>
      </c>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29"/>
      <c r="BA102" s="229"/>
      <c r="BB102" s="229"/>
      <c r="BC102" s="229"/>
      <c r="BD102" s="229"/>
      <c r="BE102" s="229"/>
      <c r="BF102" s="229"/>
      <c r="BG102" s="229"/>
      <c r="BH102" s="229"/>
      <c r="BI102" s="229"/>
      <c r="BJ102" s="229"/>
      <c r="BK102" s="229"/>
      <c r="BL102" s="229"/>
      <c r="BM102" s="229"/>
      <c r="BN102" s="229"/>
      <c r="BO102" s="229"/>
      <c r="BP102" s="229"/>
      <c r="BQ102" s="229"/>
      <c r="BR102" s="229"/>
      <c r="BS102" s="229"/>
      <c r="BT102" s="229"/>
      <c r="BU102" s="229"/>
      <c r="BV102" s="229"/>
      <c r="BW102" s="229"/>
      <c r="BX102" s="229"/>
      <c r="BY102" s="229"/>
      <c r="BZ102" s="229"/>
      <c r="CA102" s="229"/>
      <c r="CB102" s="229"/>
      <c r="CC102" s="229"/>
      <c r="CD102" s="229"/>
      <c r="CE102" s="229"/>
      <c r="CF102" s="229"/>
      <c r="CG102" s="229"/>
      <c r="CH102" s="229"/>
      <c r="CI102" s="229"/>
      <c r="CJ102" s="229"/>
      <c r="CK102" s="229"/>
      <c r="CL102" s="229"/>
      <c r="CM102" s="229"/>
      <c r="CN102" s="229"/>
      <c r="CO102" s="229"/>
      <c r="CP102" s="229"/>
      <c r="CQ102" s="229"/>
      <c r="CR102" s="229"/>
      <c r="CS102" s="229"/>
      <c r="CT102" s="229"/>
      <c r="CU102" s="229"/>
      <c r="CV102" s="229"/>
      <c r="CW102" s="229"/>
      <c r="CX102" s="229"/>
      <c r="CY102" s="229"/>
      <c r="CZ102" s="229"/>
      <c r="DA102" s="229"/>
      <c r="DB102" s="229"/>
      <c r="DC102" s="229"/>
      <c r="DD102" s="229"/>
      <c r="DE102" s="229"/>
      <c r="DF102" s="229"/>
      <c r="DG102" s="229"/>
      <c r="DH102" s="226" t="s">
        <v>384</v>
      </c>
      <c r="DI102" s="227">
        <f>DJ102+FQ102+HH102+HN102</f>
        <v>0</v>
      </c>
      <c r="DJ102" s="227"/>
      <c r="DK102" s="227"/>
      <c r="DL102" s="227"/>
      <c r="DM102" s="227"/>
      <c r="DN102" s="227"/>
      <c r="DO102" s="227"/>
      <c r="DP102" s="227"/>
      <c r="DQ102" s="227"/>
      <c r="DR102" s="227"/>
      <c r="DS102" s="227"/>
      <c r="DT102" s="227"/>
      <c r="DU102" s="227"/>
      <c r="DV102" s="227"/>
      <c r="DW102" s="227"/>
      <c r="DX102" s="227"/>
      <c r="DY102" s="227"/>
      <c r="DZ102" s="227"/>
      <c r="EA102" s="227"/>
      <c r="EB102" s="227"/>
      <c r="EC102" s="227"/>
      <c r="ED102" s="227"/>
      <c r="EE102" s="227"/>
      <c r="EF102" s="227"/>
      <c r="EG102" s="227"/>
      <c r="EH102" s="227"/>
      <c r="EI102" s="227"/>
      <c r="EJ102" s="227"/>
      <c r="EK102" s="227"/>
      <c r="EL102" s="227"/>
      <c r="EM102" s="227"/>
      <c r="EN102" s="227"/>
      <c r="EO102" s="227"/>
      <c r="EP102" s="227"/>
      <c r="EQ102" s="227"/>
      <c r="ER102" s="227"/>
      <c r="ES102" s="227"/>
      <c r="ET102" s="227"/>
      <c r="EU102" s="227"/>
      <c r="EV102" s="227"/>
      <c r="EW102" s="227"/>
      <c r="EX102" s="227"/>
      <c r="EY102" s="227"/>
      <c r="EZ102" s="227"/>
      <c r="FA102" s="227"/>
      <c r="FB102" s="227"/>
      <c r="FC102" s="227"/>
      <c r="FD102" s="227"/>
      <c r="FE102" s="227"/>
      <c r="FF102" s="227"/>
      <c r="FG102" s="227"/>
      <c r="FH102" s="227"/>
      <c r="FI102" s="227"/>
      <c r="FJ102" s="227"/>
      <c r="FK102" s="227"/>
      <c r="FL102" s="227"/>
      <c r="FM102" s="227"/>
      <c r="FN102" s="227"/>
      <c r="FO102" s="227"/>
      <c r="FP102" s="227"/>
      <c r="FQ102" s="227"/>
      <c r="FR102" s="227"/>
      <c r="FS102" s="227"/>
      <c r="FT102" s="227"/>
      <c r="FU102" s="227"/>
      <c r="FV102" s="227"/>
      <c r="FW102" s="227"/>
      <c r="FX102" s="227"/>
      <c r="FY102" s="227"/>
      <c r="FZ102" s="227"/>
      <c r="GA102" s="227"/>
      <c r="GB102" s="227"/>
      <c r="GC102" s="227"/>
      <c r="GD102" s="227"/>
      <c r="GE102" s="227"/>
      <c r="GF102" s="227"/>
      <c r="GG102" s="227"/>
      <c r="GH102" s="227"/>
      <c r="GI102" s="227"/>
      <c r="GJ102" s="227"/>
      <c r="GK102" s="227"/>
      <c r="GL102" s="227"/>
      <c r="GM102" s="227"/>
      <c r="GN102" s="227"/>
      <c r="GO102" s="227"/>
      <c r="GP102" s="227"/>
      <c r="GQ102" s="227"/>
      <c r="GR102" s="227"/>
      <c r="GS102" s="227"/>
      <c r="GT102" s="227"/>
      <c r="GU102" s="227"/>
      <c r="GV102" s="227"/>
      <c r="GW102" s="227"/>
      <c r="GX102" s="227"/>
      <c r="GY102" s="227"/>
      <c r="GZ102" s="227"/>
      <c r="HA102" s="227"/>
      <c r="HB102" s="227"/>
      <c r="HC102" s="227"/>
      <c r="HD102" s="227"/>
      <c r="HE102" s="227"/>
      <c r="HF102" s="227"/>
      <c r="HG102" s="227"/>
      <c r="HH102" s="227"/>
      <c r="HI102" s="227"/>
      <c r="HJ102" s="227"/>
      <c r="HK102" s="227"/>
      <c r="HL102" s="227"/>
      <c r="HM102" s="227"/>
      <c r="HN102" s="227"/>
      <c r="HO102" s="170">
        <f t="shared" si="232"/>
        <v>0</v>
      </c>
      <c r="HP102" s="170">
        <f t="shared" si="233"/>
        <v>0</v>
      </c>
      <c r="HQ102" s="170">
        <f t="shared" si="234"/>
        <v>0</v>
      </c>
      <c r="HR102" s="170">
        <f t="shared" si="235"/>
        <v>0</v>
      </c>
      <c r="HS102" s="170">
        <f t="shared" si="236"/>
        <v>0</v>
      </c>
    </row>
    <row r="103" spans="1:227" s="228" customFormat="1" ht="24" customHeight="1">
      <c r="A103" s="225"/>
      <c r="B103" s="226" t="s">
        <v>100</v>
      </c>
      <c r="C103" s="229">
        <f>D103+BK103+DB103</f>
        <v>41095000000</v>
      </c>
      <c r="D103" s="229">
        <f>E103+J103</f>
        <v>40620000000</v>
      </c>
      <c r="E103" s="229"/>
      <c r="F103" s="229"/>
      <c r="G103" s="229"/>
      <c r="H103" s="229"/>
      <c r="I103" s="229"/>
      <c r="J103" s="229">
        <f>24023000000+17867000000-J100</f>
        <v>40620000000</v>
      </c>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29"/>
      <c r="BA103" s="229"/>
      <c r="BB103" s="229"/>
      <c r="BC103" s="229"/>
      <c r="BD103" s="229"/>
      <c r="BE103" s="229"/>
      <c r="BF103" s="229"/>
      <c r="BG103" s="229"/>
      <c r="BH103" s="229"/>
      <c r="BI103" s="229"/>
      <c r="BJ103" s="229"/>
      <c r="BK103" s="229">
        <f>SUM(BL103:BM103)</f>
        <v>0</v>
      </c>
      <c r="BL103" s="229"/>
      <c r="BM103" s="229"/>
      <c r="BN103" s="229"/>
      <c r="BO103" s="229"/>
      <c r="BP103" s="229"/>
      <c r="BQ103" s="229"/>
      <c r="BR103" s="229"/>
      <c r="BS103" s="229"/>
      <c r="BT103" s="229"/>
      <c r="BU103" s="229"/>
      <c r="BV103" s="229"/>
      <c r="BW103" s="229"/>
      <c r="BX103" s="229"/>
      <c r="BY103" s="229"/>
      <c r="BZ103" s="229"/>
      <c r="CA103" s="229"/>
      <c r="CB103" s="229"/>
      <c r="CC103" s="229"/>
      <c r="CD103" s="229"/>
      <c r="CE103" s="229"/>
      <c r="CF103" s="229"/>
      <c r="CG103" s="229"/>
      <c r="CH103" s="229"/>
      <c r="CI103" s="229"/>
      <c r="CJ103" s="229"/>
      <c r="CK103" s="229"/>
      <c r="CL103" s="229"/>
      <c r="CM103" s="229"/>
      <c r="CN103" s="229"/>
      <c r="CO103" s="229"/>
      <c r="CP103" s="229"/>
      <c r="CQ103" s="229"/>
      <c r="CR103" s="229"/>
      <c r="CS103" s="229"/>
      <c r="CT103" s="229"/>
      <c r="CU103" s="229"/>
      <c r="CV103" s="229"/>
      <c r="CW103" s="229"/>
      <c r="CX103" s="229"/>
      <c r="CY103" s="229"/>
      <c r="CZ103" s="229"/>
      <c r="DA103" s="229"/>
      <c r="DB103" s="229">
        <f>SUM(DC103:DD103)</f>
        <v>475000000</v>
      </c>
      <c r="DC103" s="229"/>
      <c r="DD103" s="229">
        <v>475000000</v>
      </c>
      <c r="DE103" s="229"/>
      <c r="DF103" s="229"/>
      <c r="DG103" s="229"/>
      <c r="DH103" s="226" t="s">
        <v>100</v>
      </c>
      <c r="DI103" s="227">
        <f>DJ103+FQ103+HH103+HN103</f>
        <v>373443860</v>
      </c>
      <c r="DJ103" s="227">
        <f>DK103+DP103</f>
        <v>373443860</v>
      </c>
      <c r="DK103" s="227"/>
      <c r="DL103" s="227"/>
      <c r="DM103" s="227"/>
      <c r="DN103" s="227"/>
      <c r="DO103" s="227"/>
      <c r="DP103" s="227">
        <f>277965708+95478152</f>
        <v>373443860</v>
      </c>
      <c r="DQ103" s="227"/>
      <c r="DR103" s="227"/>
      <c r="DS103" s="227"/>
      <c r="DT103" s="227"/>
      <c r="DU103" s="227"/>
      <c r="DV103" s="227"/>
      <c r="DW103" s="227"/>
      <c r="DX103" s="227"/>
      <c r="DY103" s="227"/>
      <c r="DZ103" s="227"/>
      <c r="EA103" s="227"/>
      <c r="EB103" s="227"/>
      <c r="EC103" s="227"/>
      <c r="ED103" s="227"/>
      <c r="EE103" s="227"/>
      <c r="EF103" s="227"/>
      <c r="EG103" s="227"/>
      <c r="EH103" s="227"/>
      <c r="EI103" s="227"/>
      <c r="EJ103" s="227"/>
      <c r="EK103" s="227"/>
      <c r="EL103" s="227"/>
      <c r="EM103" s="227"/>
      <c r="EN103" s="227"/>
      <c r="EO103" s="227"/>
      <c r="EP103" s="227"/>
      <c r="EQ103" s="227"/>
      <c r="ER103" s="227"/>
      <c r="ES103" s="227"/>
      <c r="ET103" s="227"/>
      <c r="EU103" s="227"/>
      <c r="EV103" s="227"/>
      <c r="EW103" s="227"/>
      <c r="EX103" s="227"/>
      <c r="EY103" s="227"/>
      <c r="EZ103" s="227"/>
      <c r="FA103" s="227"/>
      <c r="FB103" s="227"/>
      <c r="FC103" s="227"/>
      <c r="FD103" s="227"/>
      <c r="FE103" s="227"/>
      <c r="FF103" s="227"/>
      <c r="FG103" s="227"/>
      <c r="FH103" s="227"/>
      <c r="FI103" s="227"/>
      <c r="FJ103" s="227"/>
      <c r="FK103" s="227"/>
      <c r="FL103" s="227"/>
      <c r="FM103" s="227"/>
      <c r="FN103" s="227"/>
      <c r="FO103" s="227"/>
      <c r="FP103" s="227"/>
      <c r="FQ103" s="227"/>
      <c r="FR103" s="227"/>
      <c r="FS103" s="227"/>
      <c r="FT103" s="227"/>
      <c r="FU103" s="227"/>
      <c r="FV103" s="227"/>
      <c r="FW103" s="227"/>
      <c r="FX103" s="227"/>
      <c r="FY103" s="227"/>
      <c r="FZ103" s="227"/>
      <c r="GA103" s="227"/>
      <c r="GB103" s="227"/>
      <c r="GC103" s="227"/>
      <c r="GD103" s="227"/>
      <c r="GE103" s="227"/>
      <c r="GF103" s="227"/>
      <c r="GG103" s="227"/>
      <c r="GH103" s="227"/>
      <c r="GI103" s="227"/>
      <c r="GJ103" s="227"/>
      <c r="GK103" s="227"/>
      <c r="GL103" s="227"/>
      <c r="GM103" s="227"/>
      <c r="GN103" s="227"/>
      <c r="GO103" s="227"/>
      <c r="GP103" s="227"/>
      <c r="GQ103" s="227"/>
      <c r="GR103" s="227"/>
      <c r="GS103" s="227"/>
      <c r="GT103" s="227"/>
      <c r="GU103" s="227"/>
      <c r="GV103" s="227"/>
      <c r="GW103" s="227"/>
      <c r="GX103" s="227"/>
      <c r="GY103" s="227"/>
      <c r="GZ103" s="227"/>
      <c r="HA103" s="227"/>
      <c r="HB103" s="227"/>
      <c r="HC103" s="227"/>
      <c r="HD103" s="227"/>
      <c r="HE103" s="227"/>
      <c r="HF103" s="227"/>
      <c r="HG103" s="227"/>
      <c r="HH103" s="227"/>
      <c r="HI103" s="227"/>
      <c r="HJ103" s="227"/>
      <c r="HK103" s="227"/>
      <c r="HL103" s="227"/>
      <c r="HM103" s="227"/>
      <c r="HN103" s="227"/>
      <c r="HO103" s="170">
        <f t="shared" si="232"/>
        <v>9.0873308188344076E-3</v>
      </c>
      <c r="HP103" s="170">
        <f t="shared" si="233"/>
        <v>0</v>
      </c>
      <c r="HQ103" s="170">
        <f t="shared" si="234"/>
        <v>9.1935957656326932E-3</v>
      </c>
      <c r="HR103" s="170">
        <f t="shared" si="235"/>
        <v>0</v>
      </c>
      <c r="HS103" s="170">
        <f t="shared" si="236"/>
        <v>0</v>
      </c>
    </row>
    <row r="104" spans="1:227" s="228" customFormat="1" ht="15" hidden="1" customHeight="1">
      <c r="A104" s="231"/>
      <c r="B104" s="228" t="s">
        <v>395</v>
      </c>
      <c r="BD104" s="232"/>
      <c r="DG104" s="233"/>
      <c r="DH104" s="232"/>
      <c r="DI104" s="228" t="e">
        <f>DI11-#REF!</f>
        <v>#REF!</v>
      </c>
      <c r="DJ104" s="228" t="e">
        <f>DJ11-#REF!</f>
        <v>#REF!</v>
      </c>
      <c r="DK104" s="228" t="e">
        <f>DK11-#REF!</f>
        <v>#REF!</v>
      </c>
      <c r="DL104" s="228" t="e">
        <f>DL11-#REF!</f>
        <v>#REF!</v>
      </c>
      <c r="DM104" s="228" t="e">
        <f>DM11-#REF!</f>
        <v>#REF!</v>
      </c>
      <c r="DN104" s="228" t="e">
        <f>DN11-#REF!</f>
        <v>#REF!</v>
      </c>
      <c r="DO104" s="228" t="e">
        <f>DO11-#REF!</f>
        <v>#REF!</v>
      </c>
      <c r="DP104" s="228" t="e">
        <f>DP11-#REF!</f>
        <v>#REF!</v>
      </c>
      <c r="DQ104" s="228" t="e">
        <f>DQ11-#REF!</f>
        <v>#REF!</v>
      </c>
      <c r="DR104" s="228" t="e">
        <f>DR11-#REF!</f>
        <v>#REF!</v>
      </c>
      <c r="DS104" s="228" t="e">
        <f>DS11-#REF!</f>
        <v>#REF!</v>
      </c>
      <c r="DT104" s="228" t="e">
        <f>DT11-#REF!</f>
        <v>#REF!</v>
      </c>
      <c r="DU104" s="228" t="e">
        <f>DU11-#REF!</f>
        <v>#REF!</v>
      </c>
      <c r="DV104" s="228" t="e">
        <f>DV11-#REF!</f>
        <v>#REF!</v>
      </c>
      <c r="DW104" s="228" t="e">
        <f>DW11-#REF!</f>
        <v>#REF!</v>
      </c>
      <c r="DX104" s="228" t="e">
        <f>DX11-#REF!</f>
        <v>#REF!</v>
      </c>
      <c r="DY104" s="228" t="e">
        <f>DY11-#REF!</f>
        <v>#REF!</v>
      </c>
      <c r="DZ104" s="228" t="e">
        <f>DZ11-#REF!</f>
        <v>#REF!</v>
      </c>
      <c r="EA104" s="228" t="e">
        <f>EA11-#REF!</f>
        <v>#REF!</v>
      </c>
      <c r="EB104" s="228" t="e">
        <f>EB11-#REF!</f>
        <v>#REF!</v>
      </c>
      <c r="EC104" s="228" t="e">
        <f>EC11-#REF!</f>
        <v>#REF!</v>
      </c>
      <c r="ED104" s="228" t="e">
        <f>ED11-#REF!</f>
        <v>#REF!</v>
      </c>
      <c r="EE104" s="228" t="e">
        <f>EE11-#REF!</f>
        <v>#REF!</v>
      </c>
      <c r="EF104" s="228" t="e">
        <f>EF11-#REF!</f>
        <v>#REF!</v>
      </c>
      <c r="EG104" s="228" t="e">
        <f>EG11-#REF!</f>
        <v>#REF!</v>
      </c>
      <c r="EH104" s="228" t="e">
        <f>EH11-#REF!</f>
        <v>#REF!</v>
      </c>
      <c r="EI104" s="228" t="e">
        <f>EI11-#REF!</f>
        <v>#REF!</v>
      </c>
      <c r="EJ104" s="228" t="e">
        <f>EJ11-#REF!</f>
        <v>#REF!</v>
      </c>
      <c r="EK104" s="228" t="e">
        <f>EK11-#REF!</f>
        <v>#REF!</v>
      </c>
      <c r="EL104" s="228" t="e">
        <f>EL11-#REF!</f>
        <v>#REF!</v>
      </c>
      <c r="EM104" s="228" t="e">
        <f>EM11-#REF!</f>
        <v>#REF!</v>
      </c>
      <c r="EN104" s="228" t="e">
        <f>EN11-#REF!</f>
        <v>#REF!</v>
      </c>
      <c r="EO104" s="228" t="e">
        <f>EO11-#REF!</f>
        <v>#REF!</v>
      </c>
      <c r="EP104" s="228" t="e">
        <f>EP11-#REF!</f>
        <v>#REF!</v>
      </c>
      <c r="EQ104" s="228" t="e">
        <f>EQ11-#REF!</f>
        <v>#REF!</v>
      </c>
      <c r="ER104" s="228" t="e">
        <f>ER11-#REF!</f>
        <v>#REF!</v>
      </c>
      <c r="ES104" s="228" t="e">
        <f>ES11-#REF!</f>
        <v>#REF!</v>
      </c>
      <c r="ET104" s="228" t="e">
        <f>ET11-#REF!</f>
        <v>#REF!</v>
      </c>
      <c r="EU104" s="228" t="e">
        <f>EU11-#REF!</f>
        <v>#REF!</v>
      </c>
      <c r="EV104" s="228" t="e">
        <f>EV11-#REF!</f>
        <v>#REF!</v>
      </c>
      <c r="EW104" s="228" t="e">
        <f>EW11-#REF!</f>
        <v>#REF!</v>
      </c>
      <c r="EX104" s="228" t="e">
        <f>EX11-#REF!</f>
        <v>#REF!</v>
      </c>
      <c r="EY104" s="228" t="e">
        <f>EY11-#REF!</f>
        <v>#REF!</v>
      </c>
      <c r="EZ104" s="228" t="e">
        <f>EZ11-#REF!</f>
        <v>#REF!</v>
      </c>
      <c r="FA104" s="228" t="e">
        <f>FA11-#REF!</f>
        <v>#REF!</v>
      </c>
      <c r="FB104" s="228" t="e">
        <f>FB11-#REF!</f>
        <v>#REF!</v>
      </c>
      <c r="FC104" s="228" t="e">
        <f>FC11-#REF!</f>
        <v>#REF!</v>
      </c>
      <c r="FD104" s="228" t="e">
        <f>FD11-#REF!</f>
        <v>#REF!</v>
      </c>
      <c r="FE104" s="228" t="e">
        <f>FE11-#REF!</f>
        <v>#REF!</v>
      </c>
      <c r="FF104" s="228" t="e">
        <f>FF11-#REF!</f>
        <v>#REF!</v>
      </c>
      <c r="FG104" s="228" t="e">
        <f>FG11-#REF!</f>
        <v>#REF!</v>
      </c>
      <c r="FH104" s="228" t="e">
        <f>FH11-#REF!</f>
        <v>#REF!</v>
      </c>
      <c r="FI104" s="228" t="e">
        <f>FI11-#REF!</f>
        <v>#REF!</v>
      </c>
      <c r="FJ104" s="228" t="e">
        <f>FJ11-#REF!</f>
        <v>#REF!</v>
      </c>
      <c r="FK104" s="228" t="e">
        <f>FK11-#REF!</f>
        <v>#REF!</v>
      </c>
      <c r="FL104" s="228" t="e">
        <f>FL11-#REF!</f>
        <v>#REF!</v>
      </c>
      <c r="FM104" s="228" t="e">
        <f>FM11-#REF!</f>
        <v>#REF!</v>
      </c>
      <c r="FN104" s="228" t="e">
        <f>FN11-#REF!</f>
        <v>#REF!</v>
      </c>
      <c r="FO104" s="228" t="e">
        <f>FO11-#REF!</f>
        <v>#REF!</v>
      </c>
      <c r="FP104" s="228" t="e">
        <f>FP11-#REF!</f>
        <v>#REF!</v>
      </c>
      <c r="FQ104" s="228" t="e">
        <f>FQ11-#REF!</f>
        <v>#REF!</v>
      </c>
      <c r="FR104" s="228" t="e">
        <f>FR11-#REF!</f>
        <v>#REF!</v>
      </c>
      <c r="FS104" s="228" t="e">
        <f>FS11-#REF!</f>
        <v>#REF!</v>
      </c>
      <c r="FT104" s="228" t="e">
        <f>FT11-#REF!</f>
        <v>#REF!</v>
      </c>
      <c r="FU104" s="228" t="e">
        <f>FU11-#REF!</f>
        <v>#REF!</v>
      </c>
      <c r="FV104" s="228" t="e">
        <f>FV11-#REF!</f>
        <v>#REF!</v>
      </c>
      <c r="FW104" s="228" t="e">
        <f>FW11-#REF!</f>
        <v>#REF!</v>
      </c>
      <c r="FX104" s="228" t="e">
        <f>FX11-#REF!</f>
        <v>#REF!</v>
      </c>
      <c r="FY104" s="228" t="e">
        <f>FY11-#REF!</f>
        <v>#REF!</v>
      </c>
      <c r="FZ104" s="228" t="e">
        <f>FZ11-#REF!</f>
        <v>#REF!</v>
      </c>
      <c r="GA104" s="228" t="e">
        <f>GA11-#REF!</f>
        <v>#REF!</v>
      </c>
      <c r="GB104" s="228" t="e">
        <f>GB11-#REF!</f>
        <v>#REF!</v>
      </c>
      <c r="GC104" s="228" t="e">
        <f>GC11-#REF!</f>
        <v>#REF!</v>
      </c>
      <c r="GD104" s="228" t="e">
        <f>GD11-#REF!</f>
        <v>#REF!</v>
      </c>
      <c r="GE104" s="228" t="e">
        <f>GE11-#REF!</f>
        <v>#REF!</v>
      </c>
      <c r="GF104" s="228" t="e">
        <f>GF11-#REF!</f>
        <v>#REF!</v>
      </c>
      <c r="GG104" s="228" t="e">
        <f>GG11-#REF!</f>
        <v>#REF!</v>
      </c>
      <c r="GH104" s="228" t="e">
        <f>GH11-#REF!</f>
        <v>#REF!</v>
      </c>
      <c r="GI104" s="228" t="e">
        <f>GI11-#REF!</f>
        <v>#REF!</v>
      </c>
      <c r="GJ104" s="228" t="e">
        <f>GJ11-#REF!</f>
        <v>#REF!</v>
      </c>
      <c r="GK104" s="228" t="e">
        <f>GK11-#REF!</f>
        <v>#REF!</v>
      </c>
      <c r="GL104" s="228" t="e">
        <f>GL11-#REF!</f>
        <v>#REF!</v>
      </c>
      <c r="GM104" s="228" t="e">
        <f>GM11-#REF!</f>
        <v>#REF!</v>
      </c>
      <c r="GN104" s="228" t="e">
        <f>GN11-#REF!</f>
        <v>#REF!</v>
      </c>
      <c r="GO104" s="228" t="e">
        <f>GO11-#REF!</f>
        <v>#REF!</v>
      </c>
      <c r="GP104" s="228" t="e">
        <f>GP11-#REF!</f>
        <v>#REF!</v>
      </c>
      <c r="GQ104" s="228" t="e">
        <f>GQ11-#REF!</f>
        <v>#REF!</v>
      </c>
      <c r="GR104" s="228" t="e">
        <f>GR11-#REF!</f>
        <v>#REF!</v>
      </c>
      <c r="GS104" s="228" t="e">
        <f>GS11-#REF!</f>
        <v>#REF!</v>
      </c>
      <c r="GT104" s="228" t="e">
        <f>GT11-#REF!</f>
        <v>#REF!</v>
      </c>
      <c r="GU104" s="228" t="e">
        <f>GU11-#REF!</f>
        <v>#REF!</v>
      </c>
      <c r="GV104" s="228" t="e">
        <f>GV11-#REF!</f>
        <v>#REF!</v>
      </c>
      <c r="GW104" s="228" t="e">
        <f>GW11-#REF!</f>
        <v>#REF!</v>
      </c>
      <c r="GX104" s="228" t="e">
        <f>GX11-#REF!</f>
        <v>#REF!</v>
      </c>
      <c r="GY104" s="228" t="e">
        <f>GY11-#REF!</f>
        <v>#REF!</v>
      </c>
      <c r="GZ104" s="228" t="e">
        <f>GZ11-#REF!</f>
        <v>#REF!</v>
      </c>
      <c r="HA104" s="228" t="e">
        <f>HA11-#REF!</f>
        <v>#REF!</v>
      </c>
      <c r="HB104" s="228" t="e">
        <f>HB11-#REF!</f>
        <v>#REF!</v>
      </c>
      <c r="HC104" s="228" t="e">
        <f>HC11-#REF!</f>
        <v>#REF!</v>
      </c>
      <c r="HD104" s="228" t="e">
        <f>HD11-#REF!</f>
        <v>#REF!</v>
      </c>
      <c r="HE104" s="228" t="e">
        <f>HE11-#REF!</f>
        <v>#REF!</v>
      </c>
      <c r="HF104" s="228" t="e">
        <f>HF11-#REF!</f>
        <v>#REF!</v>
      </c>
      <c r="HG104" s="228" t="e">
        <f>HG11-#REF!</f>
        <v>#REF!</v>
      </c>
      <c r="HH104" s="228" t="e">
        <f>HH11-#REF!</f>
        <v>#REF!</v>
      </c>
      <c r="HI104" s="228" t="e">
        <f>HI11-#REF!</f>
        <v>#REF!</v>
      </c>
      <c r="HJ104" s="228" t="e">
        <f>HJ11-#REF!</f>
        <v>#REF!</v>
      </c>
      <c r="HK104" s="228" t="e">
        <f>HK11-#REF!</f>
        <v>#REF!</v>
      </c>
      <c r="HL104" s="228" t="e">
        <f>HL11-#REF!</f>
        <v>#REF!</v>
      </c>
      <c r="HM104" s="228" t="e">
        <f>HM11-#REF!</f>
        <v>#REF!</v>
      </c>
    </row>
    <row r="105" spans="1:227" ht="18.75" hidden="1" customHeight="1">
      <c r="A105" s="209" t="s">
        <v>410</v>
      </c>
      <c r="B105" s="211" t="s">
        <v>409</v>
      </c>
      <c r="DI105" s="211" t="e">
        <f>DI13-HN13-SUM(DQ105:FP105)</f>
        <v>#REF!</v>
      </c>
      <c r="DQ105" s="211" t="e">
        <f>+DQ104</f>
        <v>#REF!</v>
      </c>
      <c r="DR105" s="211" t="e">
        <f>+DR104</f>
        <v>#REF!</v>
      </c>
      <c r="DS105" s="211" t="e">
        <f>+SUM(DS104:EG104)+GD108+GO108+GY104+GZ104+GE104+GF104</f>
        <v>#REF!</v>
      </c>
      <c r="EH105" s="211" t="e">
        <f>+EH104+GR104</f>
        <v>#REF!</v>
      </c>
      <c r="EI105" s="211" t="e">
        <f>+EI104</f>
        <v>#REF!</v>
      </c>
      <c r="EJ105" s="211" t="e">
        <f>+EJ104+GG104+GJ104+GW104</f>
        <v>#REF!</v>
      </c>
      <c r="EK105" s="211" t="e">
        <f t="shared" ref="EK105:EL105" si="237">+EK104</f>
        <v>#REF!</v>
      </c>
      <c r="EL105" s="211" t="e">
        <f t="shared" si="237"/>
        <v>#REF!</v>
      </c>
      <c r="EM105" s="211" t="e">
        <f>+SUM(EM104:EP104)+GH104+GI104</f>
        <v>#REF!</v>
      </c>
      <c r="EQ105" s="211" t="e">
        <f>SUM(EQ104:FI104)+GB104+GC104+GD107+GL104+GN104+GO107+GP104+GQ104+GT104+GU104+HD104+HG104+HJ104</f>
        <v>#REF!</v>
      </c>
      <c r="FJ105" s="211" t="e">
        <f>+FJ104</f>
        <v>#REF!</v>
      </c>
      <c r="FK105" s="211" t="e">
        <f>+FK104+FL104+FM104+FN104</f>
        <v>#REF!</v>
      </c>
      <c r="FO105" s="211" t="e">
        <f>+FO104</f>
        <v>#REF!</v>
      </c>
    </row>
    <row r="106" spans="1:227" s="234" customFormat="1" ht="18.75" hidden="1" customHeight="1">
      <c r="B106" s="235" t="s">
        <v>406</v>
      </c>
      <c r="DH106" s="236"/>
      <c r="GB106" s="234" t="s">
        <v>397</v>
      </c>
      <c r="GC106" s="234" t="s">
        <v>397</v>
      </c>
      <c r="GE106" s="234" t="s">
        <v>399</v>
      </c>
      <c r="GF106" s="234" t="s">
        <v>399</v>
      </c>
      <c r="GG106" s="234" t="s">
        <v>400</v>
      </c>
      <c r="GH106" s="234" t="s">
        <v>401</v>
      </c>
      <c r="GI106" s="234" t="s">
        <v>401</v>
      </c>
      <c r="GJ106" s="234" t="s">
        <v>400</v>
      </c>
      <c r="GL106" s="234" t="s">
        <v>397</v>
      </c>
      <c r="GN106" s="234" t="s">
        <v>397</v>
      </c>
      <c r="GP106" s="234" t="s">
        <v>397</v>
      </c>
      <c r="GQ106" s="234" t="s">
        <v>397</v>
      </c>
      <c r="GR106" s="234" t="s">
        <v>402</v>
      </c>
      <c r="GT106" s="234" t="s">
        <v>397</v>
      </c>
      <c r="GU106" s="234" t="s">
        <v>397</v>
      </c>
      <c r="GW106" s="234" t="s">
        <v>400</v>
      </c>
      <c r="GY106" s="234" t="s">
        <v>399</v>
      </c>
      <c r="GZ106" s="234" t="s">
        <v>399</v>
      </c>
      <c r="HD106" s="234" t="s">
        <v>397</v>
      </c>
      <c r="HG106" s="234" t="s">
        <v>397</v>
      </c>
      <c r="HJ106" s="234" t="s">
        <v>397</v>
      </c>
    </row>
    <row r="107" spans="1:227" s="234" customFormat="1" ht="18.75" hidden="1" customHeight="1">
      <c r="B107" s="235" t="s">
        <v>406</v>
      </c>
      <c r="DH107" s="236"/>
      <c r="GC107" s="234" t="s">
        <v>397</v>
      </c>
      <c r="GD107" s="234">
        <f>6188035000+4007046000-4818176000-1352365000</f>
        <v>4024540000</v>
      </c>
      <c r="GN107" s="234" t="s">
        <v>397</v>
      </c>
      <c r="GO107" s="234">
        <v>652065000</v>
      </c>
    </row>
    <row r="108" spans="1:227" s="234" customFormat="1" ht="18.75" hidden="1" customHeight="1">
      <c r="B108" s="235" t="s">
        <v>406</v>
      </c>
      <c r="DH108" s="236"/>
      <c r="DI108" s="211"/>
      <c r="GC108" s="234" t="s">
        <v>398</v>
      </c>
      <c r="GD108" s="234">
        <f>6529622400-73000</f>
        <v>6529549400</v>
      </c>
      <c r="GN108" s="234" t="s">
        <v>398</v>
      </c>
      <c r="GO108" s="234">
        <v>1485497400</v>
      </c>
    </row>
    <row r="109" spans="1:227" s="228" customFormat="1" ht="15" hidden="1" customHeight="1">
      <c r="A109" s="231" t="s">
        <v>410</v>
      </c>
      <c r="B109" s="228" t="s">
        <v>403</v>
      </c>
      <c r="DG109" s="237"/>
      <c r="DJ109" s="211"/>
      <c r="DQ109" s="228" t="e">
        <f>#REF!</f>
        <v>#REF!</v>
      </c>
      <c r="DR109" s="228" t="e">
        <f>#REF!</f>
        <v>#REF!</v>
      </c>
      <c r="DS109" s="228" t="e">
        <f>SUM(#REF!)</f>
        <v>#REF!</v>
      </c>
      <c r="EC109" s="228" t="e">
        <f>SUM(#REF!)</f>
        <v>#REF!</v>
      </c>
      <c r="EH109" s="228" t="e">
        <f>+#REF!</f>
        <v>#REF!</v>
      </c>
      <c r="EI109" s="228" t="e">
        <f>+#REF!</f>
        <v>#REF!</v>
      </c>
      <c r="EJ109" s="228" t="e">
        <f>+#REF!</f>
        <v>#REF!</v>
      </c>
      <c r="EK109" s="228" t="e">
        <f>+#REF!</f>
        <v>#REF!</v>
      </c>
      <c r="EL109" s="228" t="e">
        <f>+#REF!</f>
        <v>#REF!</v>
      </c>
      <c r="EM109" s="228" t="e">
        <f>+SUM(#REF!)</f>
        <v>#REF!</v>
      </c>
      <c r="EQ109" s="228" t="e">
        <f>SUM(#REF!)</f>
        <v>#REF!</v>
      </c>
      <c r="EU109" s="228" t="e">
        <f>SUM(#REF!)</f>
        <v>#REF!</v>
      </c>
      <c r="EW109" s="228" t="e">
        <f>+#REF!</f>
        <v>#REF!</v>
      </c>
      <c r="EX109" s="228" t="e">
        <f>+#REF!</f>
        <v>#REF!</v>
      </c>
      <c r="EY109" s="228" t="e">
        <f>SUM(#REF!)</f>
        <v>#REF!</v>
      </c>
      <c r="FJ109" s="228" t="e">
        <f>+#REF!</f>
        <v>#REF!</v>
      </c>
      <c r="FK109" s="228" t="e">
        <f>+#REF!</f>
        <v>#REF!</v>
      </c>
      <c r="FL109" s="228" t="e">
        <f>+#REF!</f>
        <v>#REF!</v>
      </c>
      <c r="FM109" s="228" t="e">
        <f>+#REF!</f>
        <v>#REF!</v>
      </c>
      <c r="FN109" s="228" t="e">
        <f>+#REF!</f>
        <v>#REF!</v>
      </c>
      <c r="FO109" s="228" t="e">
        <f>+#REF!</f>
        <v>#REF!</v>
      </c>
      <c r="FP109" s="228" t="e">
        <f>+#REF!</f>
        <v>#REF!</v>
      </c>
    </row>
    <row r="110" spans="1:227" s="228" customFormat="1" ht="15" hidden="1" customHeight="1">
      <c r="A110" s="231" t="s">
        <v>410</v>
      </c>
      <c r="B110" s="228" t="s">
        <v>411</v>
      </c>
      <c r="DG110" s="237"/>
      <c r="DJ110" s="211"/>
      <c r="DQ110" s="228" t="e">
        <f>#REF!</f>
        <v>#REF!</v>
      </c>
      <c r="DR110" s="228" t="e">
        <f>#REF!</f>
        <v>#REF!</v>
      </c>
      <c r="DS110" s="228" t="e">
        <f>SUM(#REF!)</f>
        <v>#REF!</v>
      </c>
      <c r="EC110" s="228" t="e">
        <f>SUM(#REF!)</f>
        <v>#REF!</v>
      </c>
      <c r="EH110" s="228" t="e">
        <f>+#REF!</f>
        <v>#REF!</v>
      </c>
      <c r="EI110" s="228" t="e">
        <f>+#REF!</f>
        <v>#REF!</v>
      </c>
      <c r="EJ110" s="228" t="e">
        <f>+#REF!</f>
        <v>#REF!</v>
      </c>
      <c r="EK110" s="228" t="e">
        <f>+#REF!</f>
        <v>#REF!</v>
      </c>
      <c r="EL110" s="228" t="e">
        <f>+#REF!</f>
        <v>#REF!</v>
      </c>
      <c r="EM110" s="228" t="e">
        <f>+SUM(#REF!)</f>
        <v>#REF!</v>
      </c>
      <c r="EQ110" s="228" t="e">
        <f>SUM(#REF!)</f>
        <v>#REF!</v>
      </c>
      <c r="EU110" s="228" t="e">
        <f>SUM(#REF!)</f>
        <v>#REF!</v>
      </c>
      <c r="EW110" s="228" t="e">
        <f>+#REF!</f>
        <v>#REF!</v>
      </c>
      <c r="EX110" s="228" t="e">
        <f>+#REF!</f>
        <v>#REF!</v>
      </c>
      <c r="EY110" s="228" t="e">
        <f>SUM(#REF!)</f>
        <v>#REF!</v>
      </c>
      <c r="FJ110" s="228" t="e">
        <f>+#REF!</f>
        <v>#REF!</v>
      </c>
      <c r="FK110" s="228" t="e">
        <f>+#REF!</f>
        <v>#REF!</v>
      </c>
      <c r="FL110" s="228" t="e">
        <f>+#REF!</f>
        <v>#REF!</v>
      </c>
      <c r="FM110" s="228" t="e">
        <f>+#REF!</f>
        <v>#REF!</v>
      </c>
      <c r="FN110" s="228" t="e">
        <f>+#REF!</f>
        <v>#REF!</v>
      </c>
      <c r="FO110" s="228" t="e">
        <f>+#REF!</f>
        <v>#REF!</v>
      </c>
      <c r="FP110" s="228" t="e">
        <f>+#REF!</f>
        <v>#REF!</v>
      </c>
    </row>
    <row r="111" spans="1:227" s="228" customFormat="1" ht="15" hidden="1" customHeight="1">
      <c r="A111" s="231"/>
      <c r="B111" s="228" t="s">
        <v>404</v>
      </c>
      <c r="DG111" s="237"/>
      <c r="DI111" s="228">
        <f>17585524400+17730068853+127227960093-537358000-41824000</f>
        <v>161964371346</v>
      </c>
      <c r="DJ111" s="228" t="e">
        <f>DI111-(HN11-#REF!-#REF!)</f>
        <v>#REF!</v>
      </c>
    </row>
    <row r="112" spans="1:227" s="228" customFormat="1" ht="15" hidden="1" customHeight="1">
      <c r="A112" s="231"/>
      <c r="B112" s="228" t="s">
        <v>405</v>
      </c>
      <c r="DG112" s="237"/>
      <c r="DI112" s="228">
        <f>6025009821+22563254103</f>
        <v>28588263924</v>
      </c>
      <c r="DJ112" s="232" t="e">
        <f>DI112-#REF!-#REF!</f>
        <v>#REF!</v>
      </c>
    </row>
    <row r="113" spans="2:3" ht="18.75" hidden="1" customHeight="1">
      <c r="B113" s="210" t="s">
        <v>396</v>
      </c>
      <c r="C113" s="211">
        <f>1439976143949-537358000-189809314140-C11</f>
        <v>248905471809</v>
      </c>
    </row>
    <row r="136" ht="15.75" customHeight="1"/>
    <row r="140" ht="15.75" customHeight="1"/>
    <row r="144" ht="15.75" customHeight="1"/>
    <row r="148" ht="15.75" customHeight="1"/>
    <row r="152" ht="15.75" customHeight="1"/>
    <row r="156" ht="15.75" customHeight="1"/>
    <row r="160" ht="15.75" customHeight="1"/>
    <row r="164" ht="15.75" customHeight="1"/>
    <row r="168" ht="15.75" customHeight="1"/>
    <row r="172" ht="15.75" customHeight="1"/>
    <row r="176" ht="15.75" customHeight="1"/>
    <row r="180" ht="15.75" customHeight="1"/>
    <row r="184" ht="15.75" customHeight="1"/>
    <row r="188" ht="15.75" customHeight="1"/>
    <row r="192" ht="15.75" customHeight="1"/>
    <row r="196" ht="15.75" customHeight="1"/>
    <row r="200" ht="15.75" customHeight="1"/>
    <row r="204" ht="15.75" customHeight="1"/>
    <row r="208" ht="15.75" customHeight="1"/>
    <row r="212" ht="15.75" customHeight="1"/>
    <row r="216" ht="15.75" customHeight="1"/>
    <row r="220" ht="15.75" customHeight="1"/>
    <row r="224" ht="15.75" customHeight="1"/>
    <row r="228" ht="15.75" customHeight="1"/>
    <row r="232" ht="15.75" customHeight="1"/>
    <row r="236" ht="15.75" customHeight="1"/>
    <row r="240" ht="15.75" customHeight="1"/>
    <row r="244" ht="15.75" customHeight="1"/>
    <row r="248" ht="15.75" customHeight="1"/>
    <row r="252" ht="15.75" customHeight="1"/>
    <row r="256" ht="15.75" customHeight="1"/>
    <row r="260" ht="15.75" customHeight="1"/>
    <row r="264" ht="15.75" customHeight="1"/>
    <row r="268" ht="15.75" customHeight="1"/>
    <row r="272" ht="15.75" customHeight="1"/>
  </sheetData>
  <mergeCells count="235">
    <mergeCell ref="HI8:HI9"/>
    <mergeCell ref="HJ8:HJ9"/>
    <mergeCell ref="EV8:EV9"/>
    <mergeCell ref="FH8:FH9"/>
    <mergeCell ref="FI8:FI9"/>
    <mergeCell ref="FZ8:FZ9"/>
    <mergeCell ref="GA8:GA9"/>
    <mergeCell ref="GE8:GF8"/>
    <mergeCell ref="GG8:GG9"/>
    <mergeCell ref="GH8:GH9"/>
    <mergeCell ref="GJ8:GL8"/>
    <mergeCell ref="FN6:FN9"/>
    <mergeCell ref="FQ8:FQ9"/>
    <mergeCell ref="FY8:FY9"/>
    <mergeCell ref="FT6:FU6"/>
    <mergeCell ref="FT8:FT9"/>
    <mergeCell ref="FO6:FO9"/>
    <mergeCell ref="FP6:FP9"/>
    <mergeCell ref="FQ6:FS7"/>
    <mergeCell ref="HB7:HG7"/>
    <mergeCell ref="HH6:HJ7"/>
    <mergeCell ref="HA6:HG6"/>
    <mergeCell ref="GV8:GV9"/>
    <mergeCell ref="GY8:GZ8"/>
    <mergeCell ref="HL7:HL8"/>
    <mergeCell ref="HM7:HM9"/>
    <mergeCell ref="BC8:BC9"/>
    <mergeCell ref="BU8:BU9"/>
    <mergeCell ref="BY8:BZ8"/>
    <mergeCell ref="CB8:CB9"/>
    <mergeCell ref="CD8:CF8"/>
    <mergeCell ref="CG8:CG9"/>
    <mergeCell ref="CH8:CI8"/>
    <mergeCell ref="CJ8:CJ9"/>
    <mergeCell ref="CK8:CL8"/>
    <mergeCell ref="CM8:CO8"/>
    <mergeCell ref="CP8:CP9"/>
    <mergeCell ref="CQ8:CR8"/>
    <mergeCell ref="CS8:CT8"/>
    <mergeCell ref="CU8:CU9"/>
    <mergeCell ref="CW8:CW9"/>
    <mergeCell ref="CX8:CY8"/>
    <mergeCell ref="DD8:DD9"/>
    <mergeCell ref="DP8:DP9"/>
    <mergeCell ref="DT8:DT9"/>
    <mergeCell ref="DU8:DV8"/>
    <mergeCell ref="DX8:DX9"/>
    <mergeCell ref="GS8:GU8"/>
    <mergeCell ref="HL6:HM6"/>
    <mergeCell ref="HR6:HR9"/>
    <mergeCell ref="HS6:HS9"/>
    <mergeCell ref="AS7:BC7"/>
    <mergeCell ref="BN7:BO7"/>
    <mergeCell ref="BR7:BU7"/>
    <mergeCell ref="BV7:CF7"/>
    <mergeCell ref="CH7:CT7"/>
    <mergeCell ref="DE7:DE9"/>
    <mergeCell ref="DF7:DF8"/>
    <mergeCell ref="DG7:DG9"/>
    <mergeCell ref="DS7:EB7"/>
    <mergeCell ref="EC7:EG7"/>
    <mergeCell ref="EP7:EP9"/>
    <mergeCell ref="EQ7:ET7"/>
    <mergeCell ref="EU7:EV7"/>
    <mergeCell ref="EW7:EW9"/>
    <mergeCell ref="EY7:FI7"/>
    <mergeCell ref="FT7:FU7"/>
    <mergeCell ref="FX7:GA7"/>
    <mergeCell ref="GB7:GL7"/>
    <mergeCell ref="DF6:DG6"/>
    <mergeCell ref="DI6:DI9"/>
    <mergeCell ref="DJ6:DP7"/>
    <mergeCell ref="HD8:HE8"/>
    <mergeCell ref="FA8:FA9"/>
    <mergeCell ref="FR8:FR9"/>
    <mergeCell ref="FL6:FL9"/>
    <mergeCell ref="FM6:FM9"/>
    <mergeCell ref="FB8:FB9"/>
    <mergeCell ref="FC8:FC9"/>
    <mergeCell ref="FF8:FF9"/>
    <mergeCell ref="FG8:FG9"/>
    <mergeCell ref="FD8:FD9"/>
    <mergeCell ref="A2:HS2"/>
    <mergeCell ref="A3:HS3"/>
    <mergeCell ref="DC4:DD4"/>
    <mergeCell ref="C5:DG5"/>
    <mergeCell ref="DH5:DH9"/>
    <mergeCell ref="DI5:HN5"/>
    <mergeCell ref="HO5:HS5"/>
    <mergeCell ref="AK6:BC6"/>
    <mergeCell ref="BJ6:BJ9"/>
    <mergeCell ref="BK6:BM7"/>
    <mergeCell ref="BN6:BO6"/>
    <mergeCell ref="BP6:BQ6"/>
    <mergeCell ref="BR6:CF6"/>
    <mergeCell ref="CG6:CT6"/>
    <mergeCell ref="CU6:DA6"/>
    <mergeCell ref="DB6:DD7"/>
    <mergeCell ref="DL8:DL9"/>
    <mergeCell ref="EL6:EL9"/>
    <mergeCell ref="EM6:EP6"/>
    <mergeCell ref="EQ6:FI6"/>
    <mergeCell ref="EZ8:EZ9"/>
    <mergeCell ref="EN7:EN9"/>
    <mergeCell ref="ER8:ER9"/>
    <mergeCell ref="HC8:HC9"/>
    <mergeCell ref="ET8:ET9"/>
    <mergeCell ref="EO7:EO9"/>
    <mergeCell ref="EK6:EK9"/>
    <mergeCell ref="CA8:CA9"/>
    <mergeCell ref="DJ8:DJ9"/>
    <mergeCell ref="FE8:FE9"/>
    <mergeCell ref="CV7:DA7"/>
    <mergeCell ref="DR6:DR9"/>
    <mergeCell ref="DS6:EG6"/>
    <mergeCell ref="DC8:DC9"/>
    <mergeCell ref="EB8:EB9"/>
    <mergeCell ref="HP6:HP9"/>
    <mergeCell ref="FV8:FV9"/>
    <mergeCell ref="HA8:HA9"/>
    <mergeCell ref="GW8:GX8"/>
    <mergeCell ref="HH8:HH9"/>
    <mergeCell ref="HK7:HK9"/>
    <mergeCell ref="HQ6:HQ9"/>
    <mergeCell ref="W7:AA7"/>
    <mergeCell ref="AH7:AH9"/>
    <mergeCell ref="AI7:AI9"/>
    <mergeCell ref="AJ7:AJ9"/>
    <mergeCell ref="AK7:AN7"/>
    <mergeCell ref="AO7:AP7"/>
    <mergeCell ref="EM7:EM9"/>
    <mergeCell ref="EQ8:EQ9"/>
    <mergeCell ref="ES8:ES9"/>
    <mergeCell ref="FS8:FS9"/>
    <mergeCell ref="FU8:FU9"/>
    <mergeCell ref="BP8:BP9"/>
    <mergeCell ref="AD6:AD9"/>
    <mergeCell ref="AE6:AE9"/>
    <mergeCell ref="AF6:AF9"/>
    <mergeCell ref="AG6:AJ6"/>
    <mergeCell ref="FV6:FW6"/>
    <mergeCell ref="AR8:AR9"/>
    <mergeCell ref="AS8:AS9"/>
    <mergeCell ref="HO6:HO9"/>
    <mergeCell ref="FX6:GL6"/>
    <mergeCell ref="GM6:GZ6"/>
    <mergeCell ref="GN7:GZ7"/>
    <mergeCell ref="GM8:GM9"/>
    <mergeCell ref="GN8:GO8"/>
    <mergeCell ref="GP8:GP9"/>
    <mergeCell ref="GQ8:GR8"/>
    <mergeCell ref="HN6:HN9"/>
    <mergeCell ref="FX8:FX9"/>
    <mergeCell ref="FW8:FW9"/>
    <mergeCell ref="BF6:BF9"/>
    <mergeCell ref="FJ6:FJ9"/>
    <mergeCell ref="FK6:FK9"/>
    <mergeCell ref="BR8:BR9"/>
    <mergeCell ref="DK8:DK9"/>
    <mergeCell ref="DM8:DM9"/>
    <mergeCell ref="DN8:DN9"/>
    <mergeCell ref="DO8:DO9"/>
    <mergeCell ref="EU8:EU9"/>
    <mergeCell ref="EX8:EX9"/>
    <mergeCell ref="EY8:EY9"/>
    <mergeCell ref="E8:E9"/>
    <mergeCell ref="D8:D9"/>
    <mergeCell ref="F8:F9"/>
    <mergeCell ref="BD6:BD9"/>
    <mergeCell ref="A5:A9"/>
    <mergeCell ref="B5:B9"/>
    <mergeCell ref="M8:M9"/>
    <mergeCell ref="S8:U8"/>
    <mergeCell ref="Q8:Q9"/>
    <mergeCell ref="G8:G9"/>
    <mergeCell ref="M7:V7"/>
    <mergeCell ref="C6:C9"/>
    <mergeCell ref="O8:P8"/>
    <mergeCell ref="D6:J7"/>
    <mergeCell ref="K6:K9"/>
    <mergeCell ref="L6:L9"/>
    <mergeCell ref="H8:H9"/>
    <mergeCell ref="V8:V9"/>
    <mergeCell ref="AY8:AY9"/>
    <mergeCell ref="AM8:AM9"/>
    <mergeCell ref="I8:I9"/>
    <mergeCell ref="J8:J9"/>
    <mergeCell ref="AG7:AG9"/>
    <mergeCell ref="W8:W9"/>
    <mergeCell ref="BQ8:BQ9"/>
    <mergeCell ref="AW8:AW9"/>
    <mergeCell ref="AV8:AV9"/>
    <mergeCell ref="BA8:BA9"/>
    <mergeCell ref="EI6:EI9"/>
    <mergeCell ref="EJ6:EJ9"/>
    <mergeCell ref="AT8:AT9"/>
    <mergeCell ref="BL8:BL9"/>
    <mergeCell ref="BT8:BT9"/>
    <mergeCell ref="BS8:BS9"/>
    <mergeCell ref="EH6:EH9"/>
    <mergeCell ref="DW8:DW9"/>
    <mergeCell ref="DQ6:DQ9"/>
    <mergeCell ref="DS8:DS9"/>
    <mergeCell ref="DB8:DB9"/>
    <mergeCell ref="EF8:EF9"/>
    <mergeCell ref="DY8:EA8"/>
    <mergeCell ref="EC8:EC9"/>
    <mergeCell ref="ED8:EE8"/>
    <mergeCell ref="EG8:EG9"/>
    <mergeCell ref="AX8:AX9"/>
    <mergeCell ref="AU8:AU9"/>
    <mergeCell ref="N8:N9"/>
    <mergeCell ref="M6:AA6"/>
    <mergeCell ref="BO8:BO9"/>
    <mergeCell ref="BG6:BG9"/>
    <mergeCell ref="BH6:BH9"/>
    <mergeCell ref="BI6:BI9"/>
    <mergeCell ref="BE6:BE9"/>
    <mergeCell ref="AB6:AB9"/>
    <mergeCell ref="AC6:AC9"/>
    <mergeCell ref="BN8:BN9"/>
    <mergeCell ref="AK8:AK9"/>
    <mergeCell ref="R8:R9"/>
    <mergeCell ref="BM8:BM9"/>
    <mergeCell ref="AZ8:AZ9"/>
    <mergeCell ref="BB8:BB9"/>
    <mergeCell ref="AL8:AL9"/>
    <mergeCell ref="AN8:AN9"/>
    <mergeCell ref="BK8:BK9"/>
    <mergeCell ref="Z8:Z9"/>
    <mergeCell ref="X8:Y8"/>
    <mergeCell ref="AQ7:AQ9"/>
    <mergeCell ref="AA8:AA9"/>
    <mergeCell ref="AO8:AO9"/>
    <mergeCell ref="AP8:AP9"/>
  </mergeCells>
  <pageMargins left="0.27" right="0.196850393700787" top="0.62992125984252001" bottom="0.42" header="0.31496062992126" footer="0.31496062992126"/>
  <pageSetup paperSize="9" scale="38"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Z290"/>
  <sheetViews>
    <sheetView topLeftCell="A5" zoomScale="110" zoomScaleNormal="110" workbookViewId="0">
      <pane xSplit="3" ySplit="9" topLeftCell="GX14" activePane="bottomRight" state="frozen"/>
      <selection activeCell="A5" sqref="A5"/>
      <selection pane="topRight" activeCell="D5" sqref="D5"/>
      <selection pane="bottomLeft" activeCell="A14" sqref="A14"/>
      <selection pane="bottomRight" activeCell="HF88" sqref="HF88"/>
    </sheetView>
  </sheetViews>
  <sheetFormatPr defaultColWidth="7.88671875" defaultRowHeight="12.75"/>
  <cols>
    <col min="1" max="1" width="4.6640625" style="45" customWidth="1"/>
    <col min="2" max="2" width="24.6640625" style="46" customWidth="1"/>
    <col min="3" max="3" width="16.44140625" style="128" customWidth="1"/>
    <col min="4" max="5" width="14.6640625" style="128" customWidth="1"/>
    <col min="6" max="9" width="14.6640625" style="41" customWidth="1"/>
    <col min="10" max="10" width="14.6640625" style="128" customWidth="1"/>
    <col min="11" max="28" width="14.6640625" style="41" customWidth="1"/>
    <col min="29" max="29" width="11.88671875" style="41" customWidth="1"/>
    <col min="30" max="51" width="14.6640625" style="41" customWidth="1"/>
    <col min="52" max="52" width="14" style="41" customWidth="1"/>
    <col min="53" max="111" width="14.6640625" style="41" customWidth="1"/>
    <col min="112" max="112" width="23.109375" style="67" customWidth="1"/>
    <col min="113" max="113" width="15.6640625" style="77" customWidth="1"/>
    <col min="114" max="115" width="14.6640625" style="77" customWidth="1"/>
    <col min="116" max="119" width="14.6640625" style="65" customWidth="1"/>
    <col min="120" max="120" width="14.6640625" style="77" customWidth="1"/>
    <col min="121" max="168" width="14.6640625" style="65" customWidth="1"/>
    <col min="169" max="169" width="14.77734375" style="65" customWidth="1"/>
    <col min="170" max="172" width="14.6640625" style="65" customWidth="1"/>
    <col min="173" max="175" width="14.6640625" style="77" customWidth="1"/>
    <col min="176" max="185" width="14.6640625" style="65" customWidth="1"/>
    <col min="186" max="186" width="13.21875" style="65" customWidth="1"/>
    <col min="187" max="187" width="11.109375" style="65" customWidth="1"/>
    <col min="188" max="188" width="12.33203125" style="65" customWidth="1"/>
    <col min="189" max="192" width="11.6640625" style="65" customWidth="1"/>
    <col min="193" max="194" width="10.77734375" style="65" customWidth="1"/>
    <col min="195" max="215" width="14.6640625" style="65" customWidth="1"/>
    <col min="216" max="218" width="14.6640625" style="77" customWidth="1"/>
    <col min="219" max="221" width="14.6640625" style="65" customWidth="1"/>
    <col min="222" max="222" width="14.6640625" style="128" customWidth="1"/>
    <col min="223" max="227" width="8.21875" style="128" customWidth="1"/>
    <col min="228" max="228" width="7.88671875" style="41"/>
    <col min="229" max="229" width="12.88671875" style="41" customWidth="1"/>
    <col min="230" max="230" width="13.44140625" style="41" customWidth="1"/>
    <col min="231" max="231" width="13" style="41" customWidth="1"/>
    <col min="232" max="232" width="13.44140625" style="41" customWidth="1"/>
    <col min="233" max="233" width="13" style="41" customWidth="1"/>
    <col min="234" max="234" width="12.6640625" style="41" customWidth="1"/>
    <col min="235" max="16384" width="7.88671875" style="41"/>
  </cols>
  <sheetData>
    <row r="1" spans="1:232" ht="16.5" customHeight="1">
      <c r="HQ1" s="148" t="s">
        <v>164</v>
      </c>
      <c r="HR1" s="148"/>
      <c r="HS1" s="148"/>
    </row>
    <row r="2" spans="1:232" ht="27" customHeight="1">
      <c r="A2" s="355" t="s">
        <v>359</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55"/>
      <c r="BQ2" s="355"/>
      <c r="BR2" s="355"/>
      <c r="BS2" s="355"/>
      <c r="BT2" s="355"/>
      <c r="BU2" s="355"/>
      <c r="BV2" s="355"/>
      <c r="BW2" s="355"/>
      <c r="BX2" s="355"/>
      <c r="BY2" s="355"/>
      <c r="BZ2" s="355"/>
      <c r="CA2" s="355"/>
      <c r="CB2" s="355"/>
      <c r="CC2" s="355"/>
      <c r="CD2" s="355"/>
      <c r="CE2" s="355"/>
      <c r="CF2" s="355"/>
      <c r="CG2" s="355"/>
      <c r="CH2" s="355"/>
      <c r="CI2" s="355"/>
      <c r="CJ2" s="355"/>
      <c r="CK2" s="355"/>
      <c r="CL2" s="355"/>
      <c r="CM2" s="355"/>
      <c r="CN2" s="355"/>
      <c r="CO2" s="355"/>
      <c r="CP2" s="355"/>
      <c r="CQ2" s="355"/>
      <c r="CR2" s="355"/>
      <c r="CS2" s="355"/>
      <c r="CT2" s="355"/>
      <c r="CU2" s="355"/>
      <c r="CV2" s="355"/>
      <c r="CW2" s="355"/>
      <c r="CX2" s="355"/>
      <c r="CY2" s="355"/>
      <c r="CZ2" s="355"/>
      <c r="DA2" s="355"/>
      <c r="DB2" s="355"/>
      <c r="DC2" s="355"/>
      <c r="DD2" s="355"/>
      <c r="DE2" s="355"/>
      <c r="DF2" s="355"/>
      <c r="DG2" s="355"/>
      <c r="DH2" s="355"/>
      <c r="DI2" s="355"/>
      <c r="DJ2" s="355"/>
      <c r="DK2" s="355"/>
      <c r="DL2" s="355"/>
      <c r="DM2" s="355"/>
      <c r="DN2" s="355"/>
      <c r="DO2" s="355"/>
      <c r="DP2" s="355"/>
      <c r="DQ2" s="355"/>
      <c r="DR2" s="355"/>
      <c r="DS2" s="355"/>
      <c r="DT2" s="355"/>
      <c r="DU2" s="355"/>
      <c r="DV2" s="355"/>
      <c r="DW2" s="355"/>
      <c r="DX2" s="355"/>
      <c r="DY2" s="355"/>
      <c r="DZ2" s="355"/>
      <c r="EA2" s="355"/>
      <c r="EB2" s="355"/>
      <c r="EC2" s="355"/>
      <c r="ED2" s="355"/>
      <c r="EE2" s="355"/>
      <c r="EF2" s="355"/>
      <c r="EG2" s="355"/>
      <c r="EH2" s="355"/>
      <c r="EI2" s="355"/>
      <c r="EJ2" s="355"/>
      <c r="EK2" s="355"/>
      <c r="EL2" s="355"/>
      <c r="EM2" s="355"/>
      <c r="EN2" s="355"/>
      <c r="EO2" s="355"/>
      <c r="EP2" s="355"/>
      <c r="EQ2" s="355"/>
      <c r="ER2" s="355"/>
      <c r="ES2" s="355"/>
      <c r="ET2" s="355"/>
      <c r="EU2" s="355"/>
      <c r="EV2" s="355"/>
      <c r="EW2" s="355"/>
      <c r="EX2" s="355"/>
      <c r="EY2" s="355"/>
      <c r="EZ2" s="355"/>
      <c r="FA2" s="355"/>
      <c r="FB2" s="355"/>
      <c r="FC2" s="355"/>
      <c r="FD2" s="355"/>
      <c r="FE2" s="355"/>
      <c r="FF2" s="355"/>
      <c r="FG2" s="355"/>
      <c r="FH2" s="355"/>
      <c r="FI2" s="355"/>
      <c r="FJ2" s="355"/>
      <c r="FK2" s="355"/>
      <c r="FL2" s="355"/>
      <c r="FM2" s="355"/>
      <c r="FN2" s="355"/>
      <c r="FO2" s="355"/>
      <c r="FP2" s="355"/>
      <c r="FQ2" s="355"/>
      <c r="FR2" s="355"/>
      <c r="FS2" s="355"/>
      <c r="FT2" s="355"/>
      <c r="FU2" s="355"/>
      <c r="FV2" s="355"/>
      <c r="FW2" s="355"/>
      <c r="FX2" s="355"/>
      <c r="FY2" s="355"/>
      <c r="FZ2" s="355"/>
      <c r="GA2" s="355"/>
      <c r="GB2" s="355"/>
      <c r="GC2" s="355"/>
      <c r="GD2" s="355"/>
      <c r="GE2" s="355"/>
      <c r="GF2" s="355"/>
      <c r="GG2" s="355"/>
      <c r="GH2" s="355"/>
      <c r="GI2" s="355"/>
      <c r="GJ2" s="355"/>
      <c r="GK2" s="355"/>
      <c r="GL2" s="355"/>
      <c r="GM2" s="355"/>
      <c r="GN2" s="355"/>
      <c r="GO2" s="355"/>
      <c r="GP2" s="355"/>
      <c r="GQ2" s="355"/>
      <c r="GR2" s="355"/>
      <c r="GS2" s="355"/>
      <c r="GT2" s="355"/>
      <c r="GU2" s="355"/>
      <c r="GV2" s="355"/>
      <c r="GW2" s="355"/>
      <c r="GX2" s="355"/>
      <c r="GY2" s="355"/>
      <c r="GZ2" s="355"/>
      <c r="HA2" s="355"/>
      <c r="HB2" s="355"/>
      <c r="HC2" s="355"/>
      <c r="HD2" s="355"/>
      <c r="HE2" s="355"/>
      <c r="HF2" s="355"/>
      <c r="HG2" s="355"/>
      <c r="HH2" s="355"/>
      <c r="HI2" s="355"/>
      <c r="HJ2" s="355"/>
      <c r="HK2" s="355"/>
      <c r="HL2" s="355"/>
      <c r="HM2" s="355"/>
      <c r="HN2" s="355"/>
      <c r="HO2" s="355"/>
      <c r="HP2" s="355"/>
      <c r="HQ2" s="355"/>
      <c r="HR2" s="355"/>
      <c r="HS2" s="355"/>
    </row>
    <row r="3" spans="1:232" ht="20.25" customHeight="1">
      <c r="A3" s="356" t="e">
        <f>#REF!</f>
        <v>#REF!</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356"/>
      <c r="BP3" s="356"/>
      <c r="BQ3" s="356"/>
      <c r="BR3" s="356"/>
      <c r="BS3" s="356"/>
      <c r="BT3" s="356"/>
      <c r="BU3" s="356"/>
      <c r="BV3" s="356"/>
      <c r="BW3" s="356"/>
      <c r="BX3" s="356"/>
      <c r="BY3" s="356"/>
      <c r="BZ3" s="356"/>
      <c r="CA3" s="356"/>
      <c r="CB3" s="356"/>
      <c r="CC3" s="356"/>
      <c r="CD3" s="356"/>
      <c r="CE3" s="356"/>
      <c r="CF3" s="356"/>
      <c r="CG3" s="356"/>
      <c r="CH3" s="356"/>
      <c r="CI3" s="356"/>
      <c r="CJ3" s="356"/>
      <c r="CK3" s="356"/>
      <c r="CL3" s="356"/>
      <c r="CM3" s="356"/>
      <c r="CN3" s="356"/>
      <c r="CO3" s="356"/>
      <c r="CP3" s="356"/>
      <c r="CQ3" s="356"/>
      <c r="CR3" s="356"/>
      <c r="CS3" s="356"/>
      <c r="CT3" s="356"/>
      <c r="CU3" s="356"/>
      <c r="CV3" s="356"/>
      <c r="CW3" s="356"/>
      <c r="CX3" s="356"/>
      <c r="CY3" s="356"/>
      <c r="CZ3" s="356"/>
      <c r="DA3" s="356"/>
      <c r="DB3" s="356"/>
      <c r="DC3" s="356"/>
      <c r="DD3" s="356"/>
      <c r="DE3" s="356"/>
      <c r="DF3" s="356"/>
      <c r="DG3" s="356"/>
      <c r="DH3" s="356"/>
      <c r="DI3" s="356"/>
      <c r="DJ3" s="356"/>
      <c r="DK3" s="356"/>
      <c r="DL3" s="356"/>
      <c r="DM3" s="356"/>
      <c r="DN3" s="356"/>
      <c r="DO3" s="356"/>
      <c r="DP3" s="356"/>
      <c r="DQ3" s="356"/>
      <c r="DR3" s="356"/>
      <c r="DS3" s="356"/>
      <c r="DT3" s="356"/>
      <c r="DU3" s="356"/>
      <c r="DV3" s="356"/>
      <c r="DW3" s="356"/>
      <c r="DX3" s="356"/>
      <c r="DY3" s="356"/>
      <c r="DZ3" s="356"/>
      <c r="EA3" s="356"/>
      <c r="EB3" s="356"/>
      <c r="EC3" s="356"/>
      <c r="ED3" s="356"/>
      <c r="EE3" s="356"/>
      <c r="EF3" s="356"/>
      <c r="EG3" s="356"/>
      <c r="EH3" s="356"/>
      <c r="EI3" s="356"/>
      <c r="EJ3" s="356"/>
      <c r="EK3" s="356"/>
      <c r="EL3" s="356"/>
      <c r="EM3" s="356"/>
      <c r="EN3" s="356"/>
      <c r="EO3" s="356"/>
      <c r="EP3" s="356"/>
      <c r="EQ3" s="356"/>
      <c r="ER3" s="356"/>
      <c r="ES3" s="356"/>
      <c r="ET3" s="356"/>
      <c r="EU3" s="356"/>
      <c r="EV3" s="356"/>
      <c r="EW3" s="356"/>
      <c r="EX3" s="356"/>
      <c r="EY3" s="356"/>
      <c r="EZ3" s="356"/>
      <c r="FA3" s="356"/>
      <c r="FB3" s="356"/>
      <c r="FC3" s="356"/>
      <c r="FD3" s="356"/>
      <c r="FE3" s="356"/>
      <c r="FF3" s="356"/>
      <c r="FG3" s="356"/>
      <c r="FH3" s="356"/>
      <c r="FI3" s="356"/>
      <c r="FJ3" s="356"/>
      <c r="FK3" s="356"/>
      <c r="FL3" s="356"/>
      <c r="FM3" s="356"/>
      <c r="FN3" s="356"/>
      <c r="FO3" s="356"/>
      <c r="FP3" s="356"/>
      <c r="FQ3" s="356"/>
      <c r="FR3" s="356"/>
      <c r="FS3" s="356"/>
      <c r="FT3" s="356"/>
      <c r="FU3" s="356"/>
      <c r="FV3" s="356"/>
      <c r="FW3" s="356"/>
      <c r="FX3" s="356"/>
      <c r="FY3" s="356"/>
      <c r="FZ3" s="356"/>
      <c r="GA3" s="356"/>
      <c r="GB3" s="356"/>
      <c r="GC3" s="356"/>
      <c r="GD3" s="356"/>
      <c r="GE3" s="356"/>
      <c r="GF3" s="356"/>
      <c r="GG3" s="356"/>
      <c r="GH3" s="356"/>
      <c r="GI3" s="356"/>
      <c r="GJ3" s="356"/>
      <c r="GK3" s="356"/>
      <c r="GL3" s="356"/>
      <c r="GM3" s="356"/>
      <c r="GN3" s="356"/>
      <c r="GO3" s="356"/>
      <c r="GP3" s="356"/>
      <c r="GQ3" s="356"/>
      <c r="GR3" s="356"/>
      <c r="GS3" s="356"/>
      <c r="GT3" s="356"/>
      <c r="GU3" s="356"/>
      <c r="GV3" s="356"/>
      <c r="GW3" s="356"/>
      <c r="GX3" s="356"/>
      <c r="GY3" s="356"/>
      <c r="GZ3" s="356"/>
      <c r="HA3" s="356"/>
      <c r="HB3" s="356"/>
      <c r="HC3" s="356"/>
      <c r="HD3" s="356"/>
      <c r="HE3" s="356"/>
      <c r="HF3" s="356"/>
      <c r="HG3" s="356"/>
      <c r="HH3" s="356"/>
      <c r="HI3" s="356"/>
      <c r="HJ3" s="356"/>
      <c r="HK3" s="356"/>
      <c r="HL3" s="356"/>
      <c r="HM3" s="356"/>
      <c r="HN3" s="356"/>
      <c r="HO3" s="356"/>
      <c r="HP3" s="356"/>
      <c r="HQ3" s="356"/>
      <c r="HR3" s="356"/>
      <c r="HS3" s="356"/>
    </row>
    <row r="4" spans="1:232" ht="18" customHeight="1">
      <c r="L4" s="42"/>
      <c r="R4" s="43"/>
      <c r="S4" s="43"/>
      <c r="T4" s="43"/>
      <c r="V4" s="43"/>
      <c r="X4" s="44"/>
      <c r="Y4" s="44"/>
      <c r="Z4" s="44"/>
      <c r="AA4" s="44"/>
      <c r="DC4" s="357"/>
      <c r="DD4" s="357"/>
      <c r="HP4" s="149"/>
      <c r="HQ4" s="150" t="s">
        <v>211</v>
      </c>
    </row>
    <row r="5" spans="1:232" s="45" customFormat="1" ht="19.5" customHeight="1">
      <c r="A5" s="312" t="s">
        <v>29</v>
      </c>
      <c r="B5" s="312" t="s">
        <v>69</v>
      </c>
      <c r="C5" s="316" t="s">
        <v>180</v>
      </c>
      <c r="D5" s="324"/>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8"/>
      <c r="CA5" s="358"/>
      <c r="CB5" s="358"/>
      <c r="CC5" s="358"/>
      <c r="CD5" s="358"/>
      <c r="CE5" s="358"/>
      <c r="CF5" s="358"/>
      <c r="CG5" s="358"/>
      <c r="CH5" s="358"/>
      <c r="CI5" s="358"/>
      <c r="CJ5" s="358"/>
      <c r="CK5" s="358"/>
      <c r="CL5" s="358"/>
      <c r="CM5" s="358"/>
      <c r="CN5" s="358"/>
      <c r="CO5" s="358"/>
      <c r="CP5" s="358"/>
      <c r="CQ5" s="358"/>
      <c r="CR5" s="358"/>
      <c r="CS5" s="358"/>
      <c r="CT5" s="358"/>
      <c r="CU5" s="358"/>
      <c r="CV5" s="358"/>
      <c r="CW5" s="358"/>
      <c r="CX5" s="358"/>
      <c r="CY5" s="358"/>
      <c r="CZ5" s="358"/>
      <c r="DA5" s="358"/>
      <c r="DB5" s="358"/>
      <c r="DC5" s="358"/>
      <c r="DD5" s="358"/>
      <c r="DE5" s="358"/>
      <c r="DF5" s="358"/>
      <c r="DG5" s="359"/>
      <c r="DH5" s="303" t="s">
        <v>69</v>
      </c>
      <c r="DI5" s="316" t="s">
        <v>181</v>
      </c>
      <c r="DJ5" s="324"/>
      <c r="DK5" s="324"/>
      <c r="DL5" s="324"/>
      <c r="DM5" s="324"/>
      <c r="DN5" s="324"/>
      <c r="DO5" s="324"/>
      <c r="DP5" s="324"/>
      <c r="DQ5" s="324"/>
      <c r="DR5" s="324"/>
      <c r="DS5" s="324"/>
      <c r="DT5" s="324"/>
      <c r="DU5" s="324"/>
      <c r="DV5" s="324"/>
      <c r="DW5" s="324"/>
      <c r="DX5" s="324"/>
      <c r="DY5" s="324"/>
      <c r="DZ5" s="324"/>
      <c r="EA5" s="324"/>
      <c r="EB5" s="324"/>
      <c r="EC5" s="324"/>
      <c r="ED5" s="324"/>
      <c r="EE5" s="324"/>
      <c r="EF5" s="324"/>
      <c r="EG5" s="324"/>
      <c r="EH5" s="324"/>
      <c r="EI5" s="324"/>
      <c r="EJ5" s="324"/>
      <c r="EK5" s="324"/>
      <c r="EL5" s="324"/>
      <c r="EM5" s="324"/>
      <c r="EN5" s="324"/>
      <c r="EO5" s="324"/>
      <c r="EP5" s="324"/>
      <c r="EQ5" s="324"/>
      <c r="ER5" s="324"/>
      <c r="ES5" s="324"/>
      <c r="ET5" s="324"/>
      <c r="EU5" s="324"/>
      <c r="EV5" s="324"/>
      <c r="EW5" s="324"/>
      <c r="EX5" s="324"/>
      <c r="EY5" s="324"/>
      <c r="EZ5" s="324"/>
      <c r="FA5" s="324"/>
      <c r="FB5" s="324"/>
      <c r="FC5" s="324"/>
      <c r="FD5" s="324"/>
      <c r="FE5" s="324"/>
      <c r="FF5" s="324"/>
      <c r="FG5" s="324"/>
      <c r="FH5" s="324"/>
      <c r="FI5" s="324"/>
      <c r="FJ5" s="324"/>
      <c r="FK5" s="324"/>
      <c r="FL5" s="324"/>
      <c r="FM5" s="324"/>
      <c r="FN5" s="324"/>
      <c r="FO5" s="324"/>
      <c r="FP5" s="324"/>
      <c r="FQ5" s="324"/>
      <c r="FR5" s="324"/>
      <c r="FS5" s="324"/>
      <c r="FT5" s="324"/>
      <c r="FU5" s="324"/>
      <c r="FV5" s="324"/>
      <c r="FW5" s="324"/>
      <c r="FX5" s="324"/>
      <c r="FY5" s="324"/>
      <c r="FZ5" s="324"/>
      <c r="GA5" s="324"/>
      <c r="GB5" s="324"/>
      <c r="GC5" s="324"/>
      <c r="GD5" s="324"/>
      <c r="GE5" s="324"/>
      <c r="GF5" s="324"/>
      <c r="GG5" s="324"/>
      <c r="GH5" s="324"/>
      <c r="GI5" s="324"/>
      <c r="GJ5" s="324"/>
      <c r="GK5" s="324"/>
      <c r="GL5" s="324"/>
      <c r="GM5" s="324"/>
      <c r="GN5" s="324"/>
      <c r="GO5" s="324"/>
      <c r="GP5" s="324"/>
      <c r="GQ5" s="324"/>
      <c r="GR5" s="324"/>
      <c r="GS5" s="324"/>
      <c r="GT5" s="324"/>
      <c r="GU5" s="324"/>
      <c r="GV5" s="324"/>
      <c r="GW5" s="324"/>
      <c r="GX5" s="324"/>
      <c r="GY5" s="324"/>
      <c r="GZ5" s="324"/>
      <c r="HA5" s="324"/>
      <c r="HB5" s="324"/>
      <c r="HC5" s="324"/>
      <c r="HD5" s="324"/>
      <c r="HE5" s="324"/>
      <c r="HF5" s="324"/>
      <c r="HG5" s="324"/>
      <c r="HH5" s="324"/>
      <c r="HI5" s="324"/>
      <c r="HJ5" s="324"/>
      <c r="HK5" s="324"/>
      <c r="HL5" s="324"/>
      <c r="HM5" s="324"/>
      <c r="HN5" s="317"/>
      <c r="HO5" s="360" t="s">
        <v>39</v>
      </c>
      <c r="HP5" s="360"/>
      <c r="HQ5" s="360"/>
      <c r="HR5" s="360"/>
      <c r="HS5" s="360"/>
    </row>
    <row r="6" spans="1:232" s="103" customFormat="1" ht="19.5" customHeight="1">
      <c r="A6" s="314"/>
      <c r="B6" s="314"/>
      <c r="C6" s="360" t="s">
        <v>186</v>
      </c>
      <c r="D6" s="361" t="s">
        <v>256</v>
      </c>
      <c r="E6" s="362"/>
      <c r="F6" s="362"/>
      <c r="G6" s="362"/>
      <c r="H6" s="362"/>
      <c r="I6" s="362"/>
      <c r="J6" s="363"/>
      <c r="K6" s="319" t="s">
        <v>150</v>
      </c>
      <c r="L6" s="319" t="s">
        <v>151</v>
      </c>
      <c r="M6" s="319" t="s">
        <v>70</v>
      </c>
      <c r="N6" s="319"/>
      <c r="O6" s="319"/>
      <c r="P6" s="319"/>
      <c r="Q6" s="319"/>
      <c r="R6" s="319"/>
      <c r="S6" s="319"/>
      <c r="T6" s="319"/>
      <c r="U6" s="319"/>
      <c r="V6" s="319"/>
      <c r="W6" s="319"/>
      <c r="X6" s="319"/>
      <c r="Y6" s="319"/>
      <c r="Z6" s="319"/>
      <c r="AA6" s="319"/>
      <c r="AB6" s="312" t="s">
        <v>353</v>
      </c>
      <c r="AC6" s="312" t="s">
        <v>116</v>
      </c>
      <c r="AD6" s="312" t="s">
        <v>71</v>
      </c>
      <c r="AE6" s="312" t="s">
        <v>72</v>
      </c>
      <c r="AF6" s="312" t="s">
        <v>73</v>
      </c>
      <c r="AG6" s="319" t="s">
        <v>187</v>
      </c>
      <c r="AH6" s="319"/>
      <c r="AI6" s="319"/>
      <c r="AJ6" s="319"/>
      <c r="AK6" s="319" t="s">
        <v>74</v>
      </c>
      <c r="AL6" s="319"/>
      <c r="AM6" s="319"/>
      <c r="AN6" s="319"/>
      <c r="AO6" s="319"/>
      <c r="AP6" s="319"/>
      <c r="AQ6" s="319"/>
      <c r="AR6" s="319"/>
      <c r="AS6" s="319"/>
      <c r="AT6" s="319"/>
      <c r="AU6" s="319"/>
      <c r="AV6" s="319"/>
      <c r="AW6" s="319"/>
      <c r="AX6" s="319"/>
      <c r="AY6" s="319"/>
      <c r="AZ6" s="319"/>
      <c r="BA6" s="319"/>
      <c r="BB6" s="319"/>
      <c r="BC6" s="319"/>
      <c r="BD6" s="312" t="s">
        <v>75</v>
      </c>
      <c r="BE6" s="312" t="s">
        <v>367</v>
      </c>
      <c r="BF6" s="312" t="s">
        <v>366</v>
      </c>
      <c r="BG6" s="312" t="s">
        <v>368</v>
      </c>
      <c r="BH6" s="312" t="s">
        <v>153</v>
      </c>
      <c r="BI6" s="312" t="s">
        <v>351</v>
      </c>
      <c r="BJ6" s="312" t="s">
        <v>407</v>
      </c>
      <c r="BK6" s="319" t="s">
        <v>184</v>
      </c>
      <c r="BL6" s="319"/>
      <c r="BM6" s="319"/>
      <c r="BN6" s="319" t="s">
        <v>224</v>
      </c>
      <c r="BO6" s="319"/>
      <c r="BP6" s="319" t="s">
        <v>230</v>
      </c>
      <c r="BQ6" s="319"/>
      <c r="BR6" s="320" t="s">
        <v>247</v>
      </c>
      <c r="BS6" s="321"/>
      <c r="BT6" s="321"/>
      <c r="BU6" s="321"/>
      <c r="BV6" s="321"/>
      <c r="BW6" s="321"/>
      <c r="BX6" s="321"/>
      <c r="BY6" s="321"/>
      <c r="BZ6" s="321"/>
      <c r="CA6" s="321"/>
      <c r="CB6" s="321"/>
      <c r="CC6" s="321"/>
      <c r="CD6" s="321"/>
      <c r="CE6" s="321"/>
      <c r="CF6" s="352"/>
      <c r="CG6" s="319" t="s">
        <v>249</v>
      </c>
      <c r="CH6" s="319"/>
      <c r="CI6" s="319"/>
      <c r="CJ6" s="319"/>
      <c r="CK6" s="319"/>
      <c r="CL6" s="319"/>
      <c r="CM6" s="319"/>
      <c r="CN6" s="319"/>
      <c r="CO6" s="319"/>
      <c r="CP6" s="319"/>
      <c r="CQ6" s="319"/>
      <c r="CR6" s="319"/>
      <c r="CS6" s="319"/>
      <c r="CT6" s="319"/>
      <c r="CU6" s="319" t="s">
        <v>250</v>
      </c>
      <c r="CV6" s="319"/>
      <c r="CW6" s="319"/>
      <c r="CX6" s="319"/>
      <c r="CY6" s="319"/>
      <c r="CZ6" s="319"/>
      <c r="DA6" s="319"/>
      <c r="DB6" s="322" t="s">
        <v>183</v>
      </c>
      <c r="DC6" s="341"/>
      <c r="DD6" s="342"/>
      <c r="DE6" s="97" t="s">
        <v>148</v>
      </c>
      <c r="DF6" s="315" t="s">
        <v>149</v>
      </c>
      <c r="DG6" s="315"/>
      <c r="DH6" s="298"/>
      <c r="DI6" s="311" t="s">
        <v>186</v>
      </c>
      <c r="DJ6" s="346" t="s">
        <v>256</v>
      </c>
      <c r="DK6" s="347"/>
      <c r="DL6" s="347"/>
      <c r="DM6" s="347"/>
      <c r="DN6" s="347"/>
      <c r="DO6" s="347"/>
      <c r="DP6" s="348"/>
      <c r="DQ6" s="297" t="s">
        <v>150</v>
      </c>
      <c r="DR6" s="297" t="s">
        <v>151</v>
      </c>
      <c r="DS6" s="297" t="s">
        <v>70</v>
      </c>
      <c r="DT6" s="297"/>
      <c r="DU6" s="297"/>
      <c r="DV6" s="297"/>
      <c r="DW6" s="297"/>
      <c r="DX6" s="297"/>
      <c r="DY6" s="297"/>
      <c r="DZ6" s="297"/>
      <c r="EA6" s="297"/>
      <c r="EB6" s="297"/>
      <c r="EC6" s="297"/>
      <c r="ED6" s="297"/>
      <c r="EE6" s="297"/>
      <c r="EF6" s="297"/>
      <c r="EG6" s="297"/>
      <c r="EH6" s="303" t="s">
        <v>353</v>
      </c>
      <c r="EI6" s="303" t="s">
        <v>116</v>
      </c>
      <c r="EJ6" s="303" t="s">
        <v>71</v>
      </c>
      <c r="EK6" s="303" t="s">
        <v>72</v>
      </c>
      <c r="EL6" s="303" t="s">
        <v>73</v>
      </c>
      <c r="EM6" s="297" t="s">
        <v>187</v>
      </c>
      <c r="EN6" s="297"/>
      <c r="EO6" s="297"/>
      <c r="EP6" s="297"/>
      <c r="EQ6" s="297" t="s">
        <v>74</v>
      </c>
      <c r="ER6" s="297"/>
      <c r="ES6" s="297"/>
      <c r="ET6" s="297"/>
      <c r="EU6" s="297"/>
      <c r="EV6" s="297"/>
      <c r="EW6" s="297"/>
      <c r="EX6" s="297"/>
      <c r="EY6" s="297"/>
      <c r="EZ6" s="297"/>
      <c r="FA6" s="297"/>
      <c r="FB6" s="297"/>
      <c r="FC6" s="297"/>
      <c r="FD6" s="297"/>
      <c r="FE6" s="297"/>
      <c r="FF6" s="297"/>
      <c r="FG6" s="297"/>
      <c r="FH6" s="297"/>
      <c r="FI6" s="297"/>
      <c r="FJ6" s="303" t="s">
        <v>75</v>
      </c>
      <c r="FK6" s="303" t="s">
        <v>367</v>
      </c>
      <c r="FL6" s="303" t="s">
        <v>366</v>
      </c>
      <c r="FM6" s="303" t="s">
        <v>368</v>
      </c>
      <c r="FN6" s="303" t="s">
        <v>153</v>
      </c>
      <c r="FO6" s="303" t="s">
        <v>352</v>
      </c>
      <c r="FP6" s="303" t="s">
        <v>407</v>
      </c>
      <c r="FQ6" s="311" t="s">
        <v>184</v>
      </c>
      <c r="FR6" s="311"/>
      <c r="FS6" s="311"/>
      <c r="FT6" s="297" t="s">
        <v>224</v>
      </c>
      <c r="FU6" s="297"/>
      <c r="FV6" s="297" t="s">
        <v>230</v>
      </c>
      <c r="FW6" s="297"/>
      <c r="FX6" s="307" t="s">
        <v>247</v>
      </c>
      <c r="FY6" s="328"/>
      <c r="FZ6" s="328"/>
      <c r="GA6" s="328"/>
      <c r="GB6" s="328"/>
      <c r="GC6" s="328"/>
      <c r="GD6" s="328"/>
      <c r="GE6" s="328"/>
      <c r="GF6" s="328"/>
      <c r="GG6" s="328"/>
      <c r="GH6" s="328"/>
      <c r="GI6" s="328"/>
      <c r="GJ6" s="328"/>
      <c r="GK6" s="328"/>
      <c r="GL6" s="308"/>
      <c r="GM6" s="297" t="s">
        <v>249</v>
      </c>
      <c r="GN6" s="297"/>
      <c r="GO6" s="297"/>
      <c r="GP6" s="297"/>
      <c r="GQ6" s="297"/>
      <c r="GR6" s="297"/>
      <c r="GS6" s="297"/>
      <c r="GT6" s="297"/>
      <c r="GU6" s="297"/>
      <c r="GV6" s="297"/>
      <c r="GW6" s="297"/>
      <c r="GX6" s="297"/>
      <c r="GY6" s="297"/>
      <c r="GZ6" s="297"/>
      <c r="HA6" s="297" t="s">
        <v>250</v>
      </c>
      <c r="HB6" s="297"/>
      <c r="HC6" s="297"/>
      <c r="HD6" s="297"/>
      <c r="HE6" s="297"/>
      <c r="HF6" s="297"/>
      <c r="HG6" s="297"/>
      <c r="HH6" s="329" t="s">
        <v>183</v>
      </c>
      <c r="HI6" s="330"/>
      <c r="HJ6" s="331"/>
      <c r="HK6" s="94" t="s">
        <v>148</v>
      </c>
      <c r="HL6" s="300" t="s">
        <v>149</v>
      </c>
      <c r="HM6" s="301"/>
      <c r="HN6" s="325" t="s">
        <v>182</v>
      </c>
      <c r="HO6" s="325" t="s">
        <v>35</v>
      </c>
      <c r="HP6" s="325" t="s">
        <v>212</v>
      </c>
      <c r="HQ6" s="338" t="s">
        <v>213</v>
      </c>
      <c r="HR6" s="325" t="s">
        <v>215</v>
      </c>
      <c r="HS6" s="325" t="s">
        <v>214</v>
      </c>
    </row>
    <row r="7" spans="1:232" s="103" customFormat="1" ht="19.5" customHeight="1">
      <c r="A7" s="314"/>
      <c r="B7" s="314"/>
      <c r="C7" s="360"/>
      <c r="D7" s="364"/>
      <c r="E7" s="365"/>
      <c r="F7" s="365"/>
      <c r="G7" s="365"/>
      <c r="H7" s="365"/>
      <c r="I7" s="365"/>
      <c r="J7" s="366"/>
      <c r="K7" s="319"/>
      <c r="L7" s="319"/>
      <c r="M7" s="319" t="s">
        <v>77</v>
      </c>
      <c r="N7" s="319"/>
      <c r="O7" s="319"/>
      <c r="P7" s="319"/>
      <c r="Q7" s="319"/>
      <c r="R7" s="319"/>
      <c r="S7" s="319"/>
      <c r="T7" s="319"/>
      <c r="U7" s="319"/>
      <c r="V7" s="319"/>
      <c r="W7" s="319" t="s">
        <v>78</v>
      </c>
      <c r="X7" s="319"/>
      <c r="Y7" s="319"/>
      <c r="Z7" s="319"/>
      <c r="AA7" s="319"/>
      <c r="AB7" s="314"/>
      <c r="AC7" s="314"/>
      <c r="AD7" s="314"/>
      <c r="AE7" s="314" t="s">
        <v>79</v>
      </c>
      <c r="AF7" s="314" t="s">
        <v>79</v>
      </c>
      <c r="AG7" s="312" t="s">
        <v>80</v>
      </c>
      <c r="AH7" s="312" t="s">
        <v>81</v>
      </c>
      <c r="AI7" s="312" t="s">
        <v>233</v>
      </c>
      <c r="AJ7" s="312" t="s">
        <v>82</v>
      </c>
      <c r="AK7" s="319" t="s">
        <v>83</v>
      </c>
      <c r="AL7" s="319"/>
      <c r="AM7" s="319"/>
      <c r="AN7" s="319"/>
      <c r="AO7" s="319" t="s">
        <v>84</v>
      </c>
      <c r="AP7" s="319"/>
      <c r="AQ7" s="312" t="s">
        <v>85</v>
      </c>
      <c r="AR7" s="98" t="s">
        <v>234</v>
      </c>
      <c r="AS7" s="320" t="s">
        <v>86</v>
      </c>
      <c r="AT7" s="321"/>
      <c r="AU7" s="321"/>
      <c r="AV7" s="321"/>
      <c r="AW7" s="321"/>
      <c r="AX7" s="321"/>
      <c r="AY7" s="321"/>
      <c r="AZ7" s="321"/>
      <c r="BA7" s="321"/>
      <c r="BB7" s="321"/>
      <c r="BC7" s="321"/>
      <c r="BD7" s="314"/>
      <c r="BE7" s="314"/>
      <c r="BF7" s="314"/>
      <c r="BG7" s="314"/>
      <c r="BH7" s="314" t="s">
        <v>87</v>
      </c>
      <c r="BI7" s="314"/>
      <c r="BJ7" s="314"/>
      <c r="BK7" s="319"/>
      <c r="BL7" s="319"/>
      <c r="BM7" s="319"/>
      <c r="BN7" s="315" t="s">
        <v>148</v>
      </c>
      <c r="BO7" s="315"/>
      <c r="BP7" s="97" t="s">
        <v>148</v>
      </c>
      <c r="BQ7" s="98" t="s">
        <v>223</v>
      </c>
      <c r="BR7" s="316" t="s">
        <v>148</v>
      </c>
      <c r="BS7" s="324"/>
      <c r="BT7" s="324"/>
      <c r="BU7" s="317"/>
      <c r="BV7" s="315" t="s">
        <v>149</v>
      </c>
      <c r="BW7" s="315"/>
      <c r="BX7" s="315"/>
      <c r="BY7" s="315"/>
      <c r="BZ7" s="315"/>
      <c r="CA7" s="315"/>
      <c r="CB7" s="315"/>
      <c r="CC7" s="315"/>
      <c r="CD7" s="315"/>
      <c r="CE7" s="315"/>
      <c r="CF7" s="315"/>
      <c r="CG7" s="98" t="s">
        <v>148</v>
      </c>
      <c r="CH7" s="315" t="s">
        <v>149</v>
      </c>
      <c r="CI7" s="315"/>
      <c r="CJ7" s="315"/>
      <c r="CK7" s="315"/>
      <c r="CL7" s="315"/>
      <c r="CM7" s="315"/>
      <c r="CN7" s="315"/>
      <c r="CO7" s="315"/>
      <c r="CP7" s="315"/>
      <c r="CQ7" s="315"/>
      <c r="CR7" s="315"/>
      <c r="CS7" s="315"/>
      <c r="CT7" s="315"/>
      <c r="CU7" s="98" t="s">
        <v>148</v>
      </c>
      <c r="CV7" s="316" t="s">
        <v>149</v>
      </c>
      <c r="CW7" s="324"/>
      <c r="CX7" s="324"/>
      <c r="CY7" s="324"/>
      <c r="CZ7" s="324"/>
      <c r="DA7" s="317"/>
      <c r="DB7" s="343"/>
      <c r="DC7" s="344"/>
      <c r="DD7" s="345"/>
      <c r="DE7" s="312" t="s">
        <v>254</v>
      </c>
      <c r="DF7" s="322" t="s">
        <v>255</v>
      </c>
      <c r="DG7" s="312" t="s">
        <v>152</v>
      </c>
      <c r="DH7" s="298"/>
      <c r="DI7" s="311"/>
      <c r="DJ7" s="349"/>
      <c r="DK7" s="350"/>
      <c r="DL7" s="350"/>
      <c r="DM7" s="350"/>
      <c r="DN7" s="350"/>
      <c r="DO7" s="350"/>
      <c r="DP7" s="351"/>
      <c r="DQ7" s="297"/>
      <c r="DR7" s="297"/>
      <c r="DS7" s="297" t="s">
        <v>77</v>
      </c>
      <c r="DT7" s="297"/>
      <c r="DU7" s="297"/>
      <c r="DV7" s="297"/>
      <c r="DW7" s="297"/>
      <c r="DX7" s="297"/>
      <c r="DY7" s="297"/>
      <c r="DZ7" s="297"/>
      <c r="EA7" s="297"/>
      <c r="EB7" s="297"/>
      <c r="EC7" s="297" t="s">
        <v>78</v>
      </c>
      <c r="ED7" s="297"/>
      <c r="EE7" s="297"/>
      <c r="EF7" s="297"/>
      <c r="EG7" s="297"/>
      <c r="EH7" s="298"/>
      <c r="EI7" s="298"/>
      <c r="EJ7" s="298"/>
      <c r="EK7" s="298" t="s">
        <v>79</v>
      </c>
      <c r="EL7" s="298" t="s">
        <v>79</v>
      </c>
      <c r="EM7" s="303" t="s">
        <v>80</v>
      </c>
      <c r="EN7" s="303" t="s">
        <v>81</v>
      </c>
      <c r="EO7" s="303" t="s">
        <v>233</v>
      </c>
      <c r="EP7" s="303" t="s">
        <v>82</v>
      </c>
      <c r="EQ7" s="297" t="s">
        <v>83</v>
      </c>
      <c r="ER7" s="297"/>
      <c r="ES7" s="297"/>
      <c r="ET7" s="297"/>
      <c r="EU7" s="297" t="s">
        <v>84</v>
      </c>
      <c r="EV7" s="297"/>
      <c r="EW7" s="303" t="s">
        <v>85</v>
      </c>
      <c r="EX7" s="95" t="s">
        <v>234</v>
      </c>
      <c r="EY7" s="307" t="s">
        <v>86</v>
      </c>
      <c r="EZ7" s="328"/>
      <c r="FA7" s="328"/>
      <c r="FB7" s="328"/>
      <c r="FC7" s="328"/>
      <c r="FD7" s="328"/>
      <c r="FE7" s="328"/>
      <c r="FF7" s="328"/>
      <c r="FG7" s="328"/>
      <c r="FH7" s="328"/>
      <c r="FI7" s="328"/>
      <c r="FJ7" s="298"/>
      <c r="FK7" s="298"/>
      <c r="FL7" s="298"/>
      <c r="FM7" s="298"/>
      <c r="FN7" s="298" t="s">
        <v>87</v>
      </c>
      <c r="FO7" s="298"/>
      <c r="FP7" s="298"/>
      <c r="FQ7" s="311"/>
      <c r="FR7" s="311"/>
      <c r="FS7" s="311"/>
      <c r="FT7" s="300" t="s">
        <v>148</v>
      </c>
      <c r="FU7" s="300"/>
      <c r="FV7" s="94" t="s">
        <v>148</v>
      </c>
      <c r="FW7" s="95" t="s">
        <v>223</v>
      </c>
      <c r="FX7" s="301" t="s">
        <v>148</v>
      </c>
      <c r="FY7" s="306"/>
      <c r="FZ7" s="306"/>
      <c r="GA7" s="302"/>
      <c r="GB7" s="300" t="s">
        <v>149</v>
      </c>
      <c r="GC7" s="300"/>
      <c r="GD7" s="300"/>
      <c r="GE7" s="300"/>
      <c r="GF7" s="300"/>
      <c r="GG7" s="300"/>
      <c r="GH7" s="300"/>
      <c r="GI7" s="300"/>
      <c r="GJ7" s="300"/>
      <c r="GK7" s="300"/>
      <c r="GL7" s="300"/>
      <c r="GM7" s="95" t="s">
        <v>148</v>
      </c>
      <c r="GN7" s="300" t="s">
        <v>149</v>
      </c>
      <c r="GO7" s="300"/>
      <c r="GP7" s="300"/>
      <c r="GQ7" s="300"/>
      <c r="GR7" s="300"/>
      <c r="GS7" s="300"/>
      <c r="GT7" s="300"/>
      <c r="GU7" s="300"/>
      <c r="GV7" s="300"/>
      <c r="GW7" s="300"/>
      <c r="GX7" s="300"/>
      <c r="GY7" s="300"/>
      <c r="GZ7" s="300"/>
      <c r="HA7" s="95" t="s">
        <v>148</v>
      </c>
      <c r="HB7" s="301" t="s">
        <v>149</v>
      </c>
      <c r="HC7" s="306"/>
      <c r="HD7" s="306"/>
      <c r="HE7" s="306"/>
      <c r="HF7" s="306"/>
      <c r="HG7" s="302"/>
      <c r="HH7" s="332"/>
      <c r="HI7" s="333"/>
      <c r="HJ7" s="334"/>
      <c r="HK7" s="303" t="s">
        <v>254</v>
      </c>
      <c r="HL7" s="335" t="s">
        <v>255</v>
      </c>
      <c r="HM7" s="335" t="s">
        <v>152</v>
      </c>
      <c r="HN7" s="327"/>
      <c r="HO7" s="327"/>
      <c r="HP7" s="327"/>
      <c r="HQ7" s="339"/>
      <c r="HR7" s="327"/>
      <c r="HS7" s="327"/>
    </row>
    <row r="8" spans="1:232" s="103" customFormat="1" ht="19.5" customHeight="1">
      <c r="A8" s="314"/>
      <c r="B8" s="314"/>
      <c r="C8" s="360"/>
      <c r="D8" s="325" t="s">
        <v>35</v>
      </c>
      <c r="E8" s="325" t="s">
        <v>178</v>
      </c>
      <c r="F8" s="312" t="s">
        <v>225</v>
      </c>
      <c r="G8" s="312" t="s">
        <v>226</v>
      </c>
      <c r="H8" s="312" t="s">
        <v>381</v>
      </c>
      <c r="I8" s="312" t="s">
        <v>227</v>
      </c>
      <c r="J8" s="325" t="s">
        <v>179</v>
      </c>
      <c r="K8" s="319"/>
      <c r="L8" s="319"/>
      <c r="M8" s="312" t="s">
        <v>10</v>
      </c>
      <c r="N8" s="312" t="s">
        <v>369</v>
      </c>
      <c r="O8" s="319" t="s">
        <v>232</v>
      </c>
      <c r="P8" s="319"/>
      <c r="Q8" s="312" t="s">
        <v>168</v>
      </c>
      <c r="R8" s="312" t="s">
        <v>147</v>
      </c>
      <c r="S8" s="316" t="s">
        <v>231</v>
      </c>
      <c r="T8" s="324"/>
      <c r="U8" s="317"/>
      <c r="V8" s="312" t="s">
        <v>169</v>
      </c>
      <c r="W8" s="312" t="s">
        <v>89</v>
      </c>
      <c r="X8" s="319" t="s">
        <v>232</v>
      </c>
      <c r="Y8" s="319"/>
      <c r="Z8" s="312" t="s">
        <v>147</v>
      </c>
      <c r="AA8" s="312" t="s">
        <v>155</v>
      </c>
      <c r="AB8" s="314"/>
      <c r="AC8" s="314"/>
      <c r="AD8" s="314"/>
      <c r="AE8" s="314" t="s">
        <v>90</v>
      </c>
      <c r="AF8" s="314" t="s">
        <v>91</v>
      </c>
      <c r="AG8" s="314"/>
      <c r="AH8" s="314"/>
      <c r="AI8" s="314"/>
      <c r="AJ8" s="314"/>
      <c r="AK8" s="312" t="s">
        <v>92</v>
      </c>
      <c r="AL8" s="312" t="s">
        <v>166</v>
      </c>
      <c r="AM8" s="312" t="s">
        <v>382</v>
      </c>
      <c r="AN8" s="312" t="s">
        <v>259</v>
      </c>
      <c r="AO8" s="312" t="s">
        <v>93</v>
      </c>
      <c r="AP8" s="312" t="s">
        <v>205</v>
      </c>
      <c r="AQ8" s="314"/>
      <c r="AR8" s="312" t="s">
        <v>229</v>
      </c>
      <c r="AS8" s="312" t="s">
        <v>235</v>
      </c>
      <c r="AT8" s="312" t="s">
        <v>206</v>
      </c>
      <c r="AU8" s="312" t="s">
        <v>365</v>
      </c>
      <c r="AV8" s="312" t="s">
        <v>156</v>
      </c>
      <c r="AW8" s="312" t="s">
        <v>204</v>
      </c>
      <c r="AX8" s="312" t="s">
        <v>389</v>
      </c>
      <c r="AY8" s="312" t="s">
        <v>390</v>
      </c>
      <c r="AZ8" s="312" t="s">
        <v>408</v>
      </c>
      <c r="BA8" s="312" t="s">
        <v>261</v>
      </c>
      <c r="BB8" s="312" t="s">
        <v>237</v>
      </c>
      <c r="BC8" s="312" t="s">
        <v>236</v>
      </c>
      <c r="BD8" s="314"/>
      <c r="BE8" s="314"/>
      <c r="BF8" s="314"/>
      <c r="BG8" s="314"/>
      <c r="BH8" s="314" t="s">
        <v>94</v>
      </c>
      <c r="BI8" s="314"/>
      <c r="BJ8" s="314"/>
      <c r="BK8" s="312" t="s">
        <v>35</v>
      </c>
      <c r="BL8" s="312" t="s">
        <v>148</v>
      </c>
      <c r="BM8" s="312" t="s">
        <v>149</v>
      </c>
      <c r="BN8" s="312" t="s">
        <v>380</v>
      </c>
      <c r="BO8" s="312" t="s">
        <v>198</v>
      </c>
      <c r="BP8" s="312" t="s">
        <v>33</v>
      </c>
      <c r="BQ8" s="312" t="s">
        <v>167</v>
      </c>
      <c r="BR8" s="312" t="s">
        <v>238</v>
      </c>
      <c r="BS8" s="312" t="s">
        <v>240</v>
      </c>
      <c r="BT8" s="312" t="s">
        <v>241</v>
      </c>
      <c r="BU8" s="312" t="s">
        <v>242</v>
      </c>
      <c r="BV8" s="98" t="s">
        <v>238</v>
      </c>
      <c r="BW8" s="98" t="s">
        <v>239</v>
      </c>
      <c r="BX8" s="96" t="s">
        <v>240</v>
      </c>
      <c r="BY8" s="319" t="s">
        <v>241</v>
      </c>
      <c r="BZ8" s="319"/>
      <c r="CA8" s="314" t="s">
        <v>242</v>
      </c>
      <c r="CB8" s="314" t="s">
        <v>243</v>
      </c>
      <c r="CC8" s="98" t="s">
        <v>244</v>
      </c>
      <c r="CD8" s="315" t="s">
        <v>246</v>
      </c>
      <c r="CE8" s="315"/>
      <c r="CF8" s="315"/>
      <c r="CG8" s="315" t="s">
        <v>238</v>
      </c>
      <c r="CH8" s="316" t="s">
        <v>238</v>
      </c>
      <c r="CI8" s="317"/>
      <c r="CJ8" s="315" t="s">
        <v>245</v>
      </c>
      <c r="CK8" s="316" t="s">
        <v>239</v>
      </c>
      <c r="CL8" s="317"/>
      <c r="CM8" s="316" t="s">
        <v>240</v>
      </c>
      <c r="CN8" s="324"/>
      <c r="CO8" s="317"/>
      <c r="CP8" s="315" t="s">
        <v>241</v>
      </c>
      <c r="CQ8" s="320" t="s">
        <v>242</v>
      </c>
      <c r="CR8" s="352"/>
      <c r="CS8" s="315" t="s">
        <v>248</v>
      </c>
      <c r="CT8" s="315"/>
      <c r="CU8" s="319" t="s">
        <v>257</v>
      </c>
      <c r="CV8" s="98" t="s">
        <v>374</v>
      </c>
      <c r="CW8" s="353" t="s">
        <v>251</v>
      </c>
      <c r="CX8" s="316" t="s">
        <v>252</v>
      </c>
      <c r="CY8" s="317"/>
      <c r="CZ8" s="98" t="s">
        <v>378</v>
      </c>
      <c r="DA8" s="98" t="s">
        <v>253</v>
      </c>
      <c r="DB8" s="312" t="s">
        <v>35</v>
      </c>
      <c r="DC8" s="312" t="s">
        <v>148</v>
      </c>
      <c r="DD8" s="312" t="s">
        <v>149</v>
      </c>
      <c r="DE8" s="314"/>
      <c r="DF8" s="323"/>
      <c r="DG8" s="314"/>
      <c r="DH8" s="298"/>
      <c r="DI8" s="311"/>
      <c r="DJ8" s="309" t="s">
        <v>35</v>
      </c>
      <c r="DK8" s="309" t="s">
        <v>178</v>
      </c>
      <c r="DL8" s="303" t="s">
        <v>225</v>
      </c>
      <c r="DM8" s="303" t="s">
        <v>226</v>
      </c>
      <c r="DN8" s="303" t="s">
        <v>381</v>
      </c>
      <c r="DO8" s="303" t="s">
        <v>227</v>
      </c>
      <c r="DP8" s="309" t="s">
        <v>179</v>
      </c>
      <c r="DQ8" s="297"/>
      <c r="DR8" s="297"/>
      <c r="DS8" s="303" t="s">
        <v>10</v>
      </c>
      <c r="DT8" s="303" t="s">
        <v>369</v>
      </c>
      <c r="DU8" s="297" t="s">
        <v>232</v>
      </c>
      <c r="DV8" s="297"/>
      <c r="DW8" s="303" t="s">
        <v>168</v>
      </c>
      <c r="DX8" s="303" t="s">
        <v>147</v>
      </c>
      <c r="DY8" s="301" t="s">
        <v>231</v>
      </c>
      <c r="DZ8" s="306"/>
      <c r="EA8" s="302"/>
      <c r="EB8" s="303" t="s">
        <v>169</v>
      </c>
      <c r="EC8" s="303" t="s">
        <v>89</v>
      </c>
      <c r="ED8" s="297" t="s">
        <v>232</v>
      </c>
      <c r="EE8" s="297"/>
      <c r="EF8" s="303" t="s">
        <v>147</v>
      </c>
      <c r="EG8" s="303" t="s">
        <v>155</v>
      </c>
      <c r="EH8" s="298"/>
      <c r="EI8" s="298"/>
      <c r="EJ8" s="298"/>
      <c r="EK8" s="298" t="s">
        <v>90</v>
      </c>
      <c r="EL8" s="298" t="s">
        <v>91</v>
      </c>
      <c r="EM8" s="298"/>
      <c r="EN8" s="298"/>
      <c r="EO8" s="298"/>
      <c r="EP8" s="298"/>
      <c r="EQ8" s="303" t="s">
        <v>92</v>
      </c>
      <c r="ER8" s="303" t="s">
        <v>166</v>
      </c>
      <c r="ES8" s="303" t="s">
        <v>382</v>
      </c>
      <c r="ET8" s="303" t="s">
        <v>258</v>
      </c>
      <c r="EU8" s="303" t="s">
        <v>93</v>
      </c>
      <c r="EV8" s="303" t="s">
        <v>205</v>
      </c>
      <c r="EW8" s="298"/>
      <c r="EX8" s="303" t="s">
        <v>229</v>
      </c>
      <c r="EY8" s="303" t="s">
        <v>235</v>
      </c>
      <c r="EZ8" s="303" t="s">
        <v>206</v>
      </c>
      <c r="FA8" s="303" t="s">
        <v>365</v>
      </c>
      <c r="FB8" s="303" t="s">
        <v>156</v>
      </c>
      <c r="FC8" s="303" t="s">
        <v>204</v>
      </c>
      <c r="FD8" s="312" t="s">
        <v>389</v>
      </c>
      <c r="FE8" s="312" t="s">
        <v>390</v>
      </c>
      <c r="FF8" s="312" t="s">
        <v>408</v>
      </c>
      <c r="FG8" s="303" t="s">
        <v>261</v>
      </c>
      <c r="FH8" s="303" t="s">
        <v>237</v>
      </c>
      <c r="FI8" s="303" t="s">
        <v>236</v>
      </c>
      <c r="FJ8" s="298"/>
      <c r="FK8" s="298"/>
      <c r="FL8" s="298"/>
      <c r="FM8" s="298"/>
      <c r="FN8" s="298" t="s">
        <v>94</v>
      </c>
      <c r="FO8" s="298"/>
      <c r="FP8" s="298"/>
      <c r="FQ8" s="309" t="s">
        <v>35</v>
      </c>
      <c r="FR8" s="309" t="s">
        <v>148</v>
      </c>
      <c r="FS8" s="309" t="s">
        <v>149</v>
      </c>
      <c r="FT8" s="303" t="s">
        <v>189</v>
      </c>
      <c r="FU8" s="303" t="s">
        <v>198</v>
      </c>
      <c r="FV8" s="303" t="s">
        <v>33</v>
      </c>
      <c r="FW8" s="303" t="s">
        <v>167</v>
      </c>
      <c r="FX8" s="303" t="s">
        <v>238</v>
      </c>
      <c r="FY8" s="303" t="s">
        <v>240</v>
      </c>
      <c r="FZ8" s="303" t="s">
        <v>241</v>
      </c>
      <c r="GA8" s="303" t="s">
        <v>242</v>
      </c>
      <c r="GB8" s="95" t="s">
        <v>238</v>
      </c>
      <c r="GC8" s="95" t="s">
        <v>239</v>
      </c>
      <c r="GD8" s="93" t="s">
        <v>240</v>
      </c>
      <c r="GE8" s="297" t="s">
        <v>241</v>
      </c>
      <c r="GF8" s="297"/>
      <c r="GG8" s="298" t="s">
        <v>242</v>
      </c>
      <c r="GH8" s="298" t="s">
        <v>243</v>
      </c>
      <c r="GI8" s="95" t="s">
        <v>244</v>
      </c>
      <c r="GJ8" s="300" t="s">
        <v>246</v>
      </c>
      <c r="GK8" s="300"/>
      <c r="GL8" s="300"/>
      <c r="GM8" s="300" t="s">
        <v>238</v>
      </c>
      <c r="GN8" s="301" t="s">
        <v>238</v>
      </c>
      <c r="GO8" s="302"/>
      <c r="GP8" s="300" t="s">
        <v>245</v>
      </c>
      <c r="GQ8" s="301" t="s">
        <v>239</v>
      </c>
      <c r="GR8" s="302"/>
      <c r="GS8" s="301" t="s">
        <v>240</v>
      </c>
      <c r="GT8" s="306"/>
      <c r="GU8" s="302"/>
      <c r="GV8" s="300" t="s">
        <v>241</v>
      </c>
      <c r="GW8" s="307" t="s">
        <v>242</v>
      </c>
      <c r="GX8" s="308"/>
      <c r="GY8" s="300" t="s">
        <v>248</v>
      </c>
      <c r="GZ8" s="300"/>
      <c r="HA8" s="297" t="s">
        <v>257</v>
      </c>
      <c r="HB8" s="95" t="s">
        <v>374</v>
      </c>
      <c r="HC8" s="304" t="s">
        <v>251</v>
      </c>
      <c r="HD8" s="301" t="s">
        <v>252</v>
      </c>
      <c r="HE8" s="302"/>
      <c r="HF8" s="95" t="s">
        <v>378</v>
      </c>
      <c r="HG8" s="95" t="s">
        <v>253</v>
      </c>
      <c r="HH8" s="309" t="s">
        <v>35</v>
      </c>
      <c r="HI8" s="309" t="s">
        <v>148</v>
      </c>
      <c r="HJ8" s="309" t="s">
        <v>149</v>
      </c>
      <c r="HK8" s="298"/>
      <c r="HL8" s="336"/>
      <c r="HM8" s="337"/>
      <c r="HN8" s="327"/>
      <c r="HO8" s="327"/>
      <c r="HP8" s="327"/>
      <c r="HQ8" s="339"/>
      <c r="HR8" s="327"/>
      <c r="HS8" s="327"/>
    </row>
    <row r="9" spans="1:232" s="103" customFormat="1" ht="27" customHeight="1">
      <c r="A9" s="314"/>
      <c r="B9" s="314"/>
      <c r="C9" s="360"/>
      <c r="D9" s="326"/>
      <c r="E9" s="326"/>
      <c r="F9" s="313"/>
      <c r="G9" s="313"/>
      <c r="H9" s="313"/>
      <c r="I9" s="313"/>
      <c r="J9" s="326"/>
      <c r="K9" s="319"/>
      <c r="L9" s="319"/>
      <c r="M9" s="314"/>
      <c r="N9" s="314"/>
      <c r="O9" s="96" t="s">
        <v>190</v>
      </c>
      <c r="P9" s="96" t="s">
        <v>191</v>
      </c>
      <c r="Q9" s="314"/>
      <c r="R9" s="314"/>
      <c r="S9" s="91" t="s">
        <v>196</v>
      </c>
      <c r="T9" s="91" t="s">
        <v>228</v>
      </c>
      <c r="U9" s="91" t="s">
        <v>221</v>
      </c>
      <c r="V9" s="314"/>
      <c r="W9" s="314"/>
      <c r="X9" s="96" t="s">
        <v>190</v>
      </c>
      <c r="Y9" s="96" t="s">
        <v>191</v>
      </c>
      <c r="Z9" s="314"/>
      <c r="AA9" s="314"/>
      <c r="AB9" s="314"/>
      <c r="AC9" s="314"/>
      <c r="AD9" s="313"/>
      <c r="AE9" s="314"/>
      <c r="AF9" s="314" t="s">
        <v>95</v>
      </c>
      <c r="AG9" s="314"/>
      <c r="AH9" s="314"/>
      <c r="AI9" s="314"/>
      <c r="AJ9" s="314"/>
      <c r="AK9" s="314"/>
      <c r="AL9" s="314"/>
      <c r="AM9" s="314"/>
      <c r="AN9" s="314"/>
      <c r="AO9" s="314"/>
      <c r="AP9" s="314"/>
      <c r="AQ9" s="313"/>
      <c r="AR9" s="314"/>
      <c r="AS9" s="314"/>
      <c r="AT9" s="314"/>
      <c r="AU9" s="314"/>
      <c r="AV9" s="314"/>
      <c r="AW9" s="314"/>
      <c r="AX9" s="314"/>
      <c r="AY9" s="313"/>
      <c r="AZ9" s="313"/>
      <c r="BA9" s="314"/>
      <c r="BB9" s="314"/>
      <c r="BC9" s="314"/>
      <c r="BD9" s="314"/>
      <c r="BE9" s="314"/>
      <c r="BF9" s="314"/>
      <c r="BG9" s="314"/>
      <c r="BH9" s="314" t="s">
        <v>96</v>
      </c>
      <c r="BI9" s="313"/>
      <c r="BJ9" s="314"/>
      <c r="BK9" s="314"/>
      <c r="BL9" s="314"/>
      <c r="BM9" s="314"/>
      <c r="BN9" s="313"/>
      <c r="BO9" s="313"/>
      <c r="BP9" s="313"/>
      <c r="BQ9" s="314"/>
      <c r="BR9" s="313"/>
      <c r="BS9" s="313"/>
      <c r="BT9" s="313"/>
      <c r="BU9" s="313"/>
      <c r="BV9" s="98" t="s">
        <v>372</v>
      </c>
      <c r="BW9" s="98" t="s">
        <v>371</v>
      </c>
      <c r="BX9" s="96" t="s">
        <v>370</v>
      </c>
      <c r="BY9" s="96" t="s">
        <v>371</v>
      </c>
      <c r="BZ9" s="96" t="s">
        <v>373</v>
      </c>
      <c r="CA9" s="313"/>
      <c r="CB9" s="313"/>
      <c r="CC9" s="98" t="s">
        <v>371</v>
      </c>
      <c r="CD9" s="98" t="s">
        <v>370</v>
      </c>
      <c r="CE9" s="98" t="s">
        <v>371</v>
      </c>
      <c r="CF9" s="98" t="s">
        <v>373</v>
      </c>
      <c r="CG9" s="315"/>
      <c r="CH9" s="98" t="s">
        <v>370</v>
      </c>
      <c r="CI9" s="98" t="s">
        <v>371</v>
      </c>
      <c r="CJ9" s="315"/>
      <c r="CK9" s="98" t="s">
        <v>370</v>
      </c>
      <c r="CL9" s="98" t="s">
        <v>371</v>
      </c>
      <c r="CM9" s="98" t="s">
        <v>370</v>
      </c>
      <c r="CN9" s="98" t="s">
        <v>371</v>
      </c>
      <c r="CO9" s="98" t="s">
        <v>373</v>
      </c>
      <c r="CP9" s="315"/>
      <c r="CQ9" s="96" t="s">
        <v>370</v>
      </c>
      <c r="CR9" s="96" t="s">
        <v>371</v>
      </c>
      <c r="CS9" s="98" t="s">
        <v>370</v>
      </c>
      <c r="CT9" s="98" t="s">
        <v>371</v>
      </c>
      <c r="CU9" s="319"/>
      <c r="CV9" s="98" t="s">
        <v>375</v>
      </c>
      <c r="CW9" s="354"/>
      <c r="CX9" s="98" t="s">
        <v>376</v>
      </c>
      <c r="CY9" s="98" t="s">
        <v>377</v>
      </c>
      <c r="CZ9" s="98" t="s">
        <v>379</v>
      </c>
      <c r="DA9" s="98" t="s">
        <v>375</v>
      </c>
      <c r="DB9" s="314"/>
      <c r="DC9" s="314"/>
      <c r="DD9" s="314"/>
      <c r="DE9" s="314"/>
      <c r="DF9" s="91" t="s">
        <v>192</v>
      </c>
      <c r="DG9" s="314"/>
      <c r="DH9" s="298"/>
      <c r="DI9" s="311"/>
      <c r="DJ9" s="318"/>
      <c r="DK9" s="318"/>
      <c r="DL9" s="299"/>
      <c r="DM9" s="299"/>
      <c r="DN9" s="299"/>
      <c r="DO9" s="299"/>
      <c r="DP9" s="318"/>
      <c r="DQ9" s="297"/>
      <c r="DR9" s="297"/>
      <c r="DS9" s="298"/>
      <c r="DT9" s="298"/>
      <c r="DU9" s="93" t="s">
        <v>190</v>
      </c>
      <c r="DV9" s="93" t="s">
        <v>191</v>
      </c>
      <c r="DW9" s="298"/>
      <c r="DX9" s="298"/>
      <c r="DY9" s="92" t="s">
        <v>196</v>
      </c>
      <c r="DZ9" s="92" t="s">
        <v>228</v>
      </c>
      <c r="EA9" s="92" t="s">
        <v>221</v>
      </c>
      <c r="EB9" s="298"/>
      <c r="EC9" s="298"/>
      <c r="ED9" s="93" t="s">
        <v>190</v>
      </c>
      <c r="EE9" s="93" t="s">
        <v>191</v>
      </c>
      <c r="EF9" s="298"/>
      <c r="EG9" s="298"/>
      <c r="EH9" s="298"/>
      <c r="EI9" s="298"/>
      <c r="EJ9" s="298"/>
      <c r="EK9" s="298"/>
      <c r="EL9" s="298" t="s">
        <v>95</v>
      </c>
      <c r="EM9" s="298"/>
      <c r="EN9" s="298"/>
      <c r="EO9" s="298"/>
      <c r="EP9" s="298"/>
      <c r="EQ9" s="298"/>
      <c r="ER9" s="298"/>
      <c r="ES9" s="298"/>
      <c r="ET9" s="298"/>
      <c r="EU9" s="298"/>
      <c r="EV9" s="298"/>
      <c r="EW9" s="299"/>
      <c r="EX9" s="298"/>
      <c r="EY9" s="298"/>
      <c r="EZ9" s="298"/>
      <c r="FA9" s="298"/>
      <c r="FB9" s="298"/>
      <c r="FC9" s="298"/>
      <c r="FD9" s="314"/>
      <c r="FE9" s="313"/>
      <c r="FF9" s="313"/>
      <c r="FG9" s="298"/>
      <c r="FH9" s="298"/>
      <c r="FI9" s="298"/>
      <c r="FJ9" s="298"/>
      <c r="FK9" s="298"/>
      <c r="FL9" s="298"/>
      <c r="FM9" s="298"/>
      <c r="FN9" s="298" t="s">
        <v>96</v>
      </c>
      <c r="FO9" s="299"/>
      <c r="FP9" s="298"/>
      <c r="FQ9" s="310"/>
      <c r="FR9" s="310"/>
      <c r="FS9" s="310"/>
      <c r="FT9" s="299"/>
      <c r="FU9" s="299"/>
      <c r="FV9" s="299"/>
      <c r="FW9" s="298"/>
      <c r="FX9" s="299"/>
      <c r="FY9" s="299"/>
      <c r="FZ9" s="299"/>
      <c r="GA9" s="299"/>
      <c r="GB9" s="95" t="s">
        <v>372</v>
      </c>
      <c r="GC9" s="95" t="s">
        <v>371</v>
      </c>
      <c r="GD9" s="93" t="s">
        <v>370</v>
      </c>
      <c r="GE9" s="93" t="s">
        <v>371</v>
      </c>
      <c r="GF9" s="93" t="s">
        <v>373</v>
      </c>
      <c r="GG9" s="299"/>
      <c r="GH9" s="299"/>
      <c r="GI9" s="95" t="s">
        <v>371</v>
      </c>
      <c r="GJ9" s="95" t="s">
        <v>370</v>
      </c>
      <c r="GK9" s="95" t="s">
        <v>371</v>
      </c>
      <c r="GL9" s="95" t="s">
        <v>373</v>
      </c>
      <c r="GM9" s="300"/>
      <c r="GN9" s="95" t="s">
        <v>370</v>
      </c>
      <c r="GO9" s="95" t="s">
        <v>371</v>
      </c>
      <c r="GP9" s="300"/>
      <c r="GQ9" s="95" t="s">
        <v>370</v>
      </c>
      <c r="GR9" s="95" t="s">
        <v>371</v>
      </c>
      <c r="GS9" s="95" t="s">
        <v>370</v>
      </c>
      <c r="GT9" s="95" t="s">
        <v>371</v>
      </c>
      <c r="GU9" s="95" t="s">
        <v>373</v>
      </c>
      <c r="GV9" s="300"/>
      <c r="GW9" s="93" t="s">
        <v>370</v>
      </c>
      <c r="GX9" s="93" t="s">
        <v>371</v>
      </c>
      <c r="GY9" s="95" t="s">
        <v>370</v>
      </c>
      <c r="GZ9" s="95" t="s">
        <v>371</v>
      </c>
      <c r="HA9" s="297"/>
      <c r="HB9" s="95" t="s">
        <v>375</v>
      </c>
      <c r="HC9" s="305"/>
      <c r="HD9" s="95" t="s">
        <v>376</v>
      </c>
      <c r="HE9" s="95" t="s">
        <v>377</v>
      </c>
      <c r="HF9" s="95" t="s">
        <v>379</v>
      </c>
      <c r="HG9" s="95" t="s">
        <v>375</v>
      </c>
      <c r="HH9" s="310"/>
      <c r="HI9" s="310"/>
      <c r="HJ9" s="310"/>
      <c r="HK9" s="298"/>
      <c r="HL9" s="92" t="s">
        <v>192</v>
      </c>
      <c r="HM9" s="337"/>
      <c r="HN9" s="326"/>
      <c r="HO9" s="326"/>
      <c r="HP9" s="326"/>
      <c r="HQ9" s="340"/>
      <c r="HR9" s="326"/>
      <c r="HS9" s="326"/>
      <c r="HU9" s="103" t="s">
        <v>387</v>
      </c>
      <c r="HV9" s="103" t="s">
        <v>388</v>
      </c>
    </row>
    <row r="10" spans="1:232" s="104" customFormat="1" ht="13.5" customHeight="1">
      <c r="A10" s="40" t="s">
        <v>2</v>
      </c>
      <c r="B10" s="40" t="s">
        <v>97</v>
      </c>
      <c r="C10" s="143">
        <v>1</v>
      </c>
      <c r="D10" s="143">
        <v>2</v>
      </c>
      <c r="E10" s="143">
        <v>3</v>
      </c>
      <c r="F10" s="40">
        <v>4</v>
      </c>
      <c r="G10" s="40">
        <v>5</v>
      </c>
      <c r="H10" s="40">
        <v>6</v>
      </c>
      <c r="I10" s="40">
        <v>7</v>
      </c>
      <c r="J10" s="40">
        <v>8</v>
      </c>
      <c r="K10" s="40">
        <v>9</v>
      </c>
      <c r="L10" s="40">
        <v>10</v>
      </c>
      <c r="M10" s="40">
        <v>11</v>
      </c>
      <c r="N10" s="40">
        <v>12</v>
      </c>
      <c r="O10" s="40">
        <v>13</v>
      </c>
      <c r="P10" s="40">
        <v>14</v>
      </c>
      <c r="Q10" s="40">
        <v>15</v>
      </c>
      <c r="R10" s="40">
        <v>16</v>
      </c>
      <c r="S10" s="40">
        <v>17</v>
      </c>
      <c r="T10" s="40">
        <v>18</v>
      </c>
      <c r="U10" s="40">
        <v>19</v>
      </c>
      <c r="V10" s="40">
        <v>20</v>
      </c>
      <c r="W10" s="40">
        <v>21</v>
      </c>
      <c r="X10" s="40">
        <v>22</v>
      </c>
      <c r="Y10" s="40">
        <v>23</v>
      </c>
      <c r="Z10" s="40">
        <v>24</v>
      </c>
      <c r="AA10" s="40">
        <v>25</v>
      </c>
      <c r="AB10" s="40">
        <v>26</v>
      </c>
      <c r="AC10" s="40">
        <v>27</v>
      </c>
      <c r="AD10" s="40">
        <v>28</v>
      </c>
      <c r="AE10" s="40">
        <v>29</v>
      </c>
      <c r="AF10" s="40">
        <v>30</v>
      </c>
      <c r="AG10" s="40">
        <v>31</v>
      </c>
      <c r="AH10" s="40">
        <v>32</v>
      </c>
      <c r="AI10" s="40">
        <v>33</v>
      </c>
      <c r="AJ10" s="40">
        <v>34</v>
      </c>
      <c r="AK10" s="40">
        <v>35</v>
      </c>
      <c r="AL10" s="40">
        <v>36</v>
      </c>
      <c r="AM10" s="40">
        <v>37</v>
      </c>
      <c r="AN10" s="40">
        <v>38</v>
      </c>
      <c r="AO10" s="40">
        <v>39</v>
      </c>
      <c r="AP10" s="40">
        <v>40</v>
      </c>
      <c r="AQ10" s="40">
        <v>41</v>
      </c>
      <c r="AR10" s="40">
        <v>42</v>
      </c>
      <c r="AS10" s="40">
        <v>43</v>
      </c>
      <c r="AT10" s="40">
        <v>44</v>
      </c>
      <c r="AU10" s="40">
        <v>45</v>
      </c>
      <c r="AV10" s="40">
        <v>46</v>
      </c>
      <c r="AW10" s="40">
        <v>47</v>
      </c>
      <c r="AX10" s="40">
        <v>48</v>
      </c>
      <c r="AY10" s="40">
        <v>49</v>
      </c>
      <c r="AZ10" s="40">
        <v>50</v>
      </c>
      <c r="BA10" s="40">
        <v>51</v>
      </c>
      <c r="BB10" s="40">
        <v>52</v>
      </c>
      <c r="BC10" s="40">
        <v>53</v>
      </c>
      <c r="BD10" s="40">
        <v>54</v>
      </c>
      <c r="BE10" s="40">
        <v>55</v>
      </c>
      <c r="BF10" s="40">
        <v>56</v>
      </c>
      <c r="BG10" s="40">
        <v>57</v>
      </c>
      <c r="BH10" s="40">
        <v>58</v>
      </c>
      <c r="BI10" s="40">
        <v>59</v>
      </c>
      <c r="BJ10" s="40">
        <v>60</v>
      </c>
      <c r="BK10" s="40">
        <v>61</v>
      </c>
      <c r="BL10" s="40">
        <v>62</v>
      </c>
      <c r="BM10" s="40">
        <v>63</v>
      </c>
      <c r="BN10" s="40">
        <v>64</v>
      </c>
      <c r="BO10" s="40">
        <v>65</v>
      </c>
      <c r="BP10" s="40">
        <v>66</v>
      </c>
      <c r="BQ10" s="40">
        <v>67</v>
      </c>
      <c r="BR10" s="40">
        <v>68</v>
      </c>
      <c r="BS10" s="40">
        <v>69</v>
      </c>
      <c r="BT10" s="40">
        <v>70</v>
      </c>
      <c r="BU10" s="40">
        <v>71</v>
      </c>
      <c r="BV10" s="40">
        <v>72</v>
      </c>
      <c r="BW10" s="40">
        <v>73</v>
      </c>
      <c r="BX10" s="40">
        <v>74</v>
      </c>
      <c r="BY10" s="40">
        <v>75</v>
      </c>
      <c r="BZ10" s="40">
        <v>76</v>
      </c>
      <c r="CA10" s="40">
        <v>77</v>
      </c>
      <c r="CB10" s="40">
        <v>78</v>
      </c>
      <c r="CC10" s="40">
        <v>79</v>
      </c>
      <c r="CD10" s="40">
        <v>80</v>
      </c>
      <c r="CE10" s="40">
        <v>81</v>
      </c>
      <c r="CF10" s="40">
        <v>82</v>
      </c>
      <c r="CG10" s="40">
        <v>83</v>
      </c>
      <c r="CH10" s="40">
        <v>84</v>
      </c>
      <c r="CI10" s="40">
        <v>85</v>
      </c>
      <c r="CJ10" s="40">
        <v>86</v>
      </c>
      <c r="CK10" s="40">
        <v>87</v>
      </c>
      <c r="CL10" s="40">
        <v>88</v>
      </c>
      <c r="CM10" s="40">
        <v>89</v>
      </c>
      <c r="CN10" s="40">
        <v>90</v>
      </c>
      <c r="CO10" s="40">
        <v>91</v>
      </c>
      <c r="CP10" s="40">
        <v>92</v>
      </c>
      <c r="CQ10" s="40">
        <v>93</v>
      </c>
      <c r="CR10" s="40">
        <v>94</v>
      </c>
      <c r="CS10" s="40">
        <v>95</v>
      </c>
      <c r="CT10" s="40">
        <v>96</v>
      </c>
      <c r="CU10" s="40">
        <v>97</v>
      </c>
      <c r="CV10" s="40">
        <v>98</v>
      </c>
      <c r="CW10" s="40">
        <v>99</v>
      </c>
      <c r="CX10" s="40">
        <v>100</v>
      </c>
      <c r="CY10" s="40">
        <v>101</v>
      </c>
      <c r="CZ10" s="40">
        <v>102</v>
      </c>
      <c r="DA10" s="40">
        <v>103</v>
      </c>
      <c r="DB10" s="40">
        <v>104</v>
      </c>
      <c r="DC10" s="40">
        <v>105</v>
      </c>
      <c r="DD10" s="40">
        <v>106</v>
      </c>
      <c r="DE10" s="40">
        <v>107</v>
      </c>
      <c r="DF10" s="40">
        <v>108</v>
      </c>
      <c r="DG10" s="40">
        <v>109</v>
      </c>
      <c r="DH10" s="64"/>
      <c r="DI10" s="138">
        <v>1</v>
      </c>
      <c r="DJ10" s="138">
        <v>2</v>
      </c>
      <c r="DK10" s="138">
        <v>3</v>
      </c>
      <c r="DL10" s="64">
        <v>4</v>
      </c>
      <c r="DM10" s="64">
        <v>5</v>
      </c>
      <c r="DN10" s="64">
        <v>6</v>
      </c>
      <c r="DO10" s="64">
        <v>7</v>
      </c>
      <c r="DP10" s="64">
        <v>8</v>
      </c>
      <c r="DQ10" s="64">
        <v>9</v>
      </c>
      <c r="DR10" s="64">
        <v>10</v>
      </c>
      <c r="DS10" s="64">
        <v>11</v>
      </c>
      <c r="DT10" s="64">
        <v>12</v>
      </c>
      <c r="DU10" s="64">
        <v>13</v>
      </c>
      <c r="DV10" s="64">
        <v>14</v>
      </c>
      <c r="DW10" s="64">
        <v>15</v>
      </c>
      <c r="DX10" s="64">
        <v>16</v>
      </c>
      <c r="DY10" s="64">
        <v>17</v>
      </c>
      <c r="DZ10" s="64">
        <v>18</v>
      </c>
      <c r="EA10" s="64">
        <v>19</v>
      </c>
      <c r="EB10" s="64">
        <v>20</v>
      </c>
      <c r="EC10" s="64">
        <v>21</v>
      </c>
      <c r="ED10" s="64">
        <v>22</v>
      </c>
      <c r="EE10" s="64">
        <v>23</v>
      </c>
      <c r="EF10" s="64">
        <v>24</v>
      </c>
      <c r="EG10" s="64">
        <v>25</v>
      </c>
      <c r="EH10" s="64">
        <v>26</v>
      </c>
      <c r="EI10" s="64">
        <v>27</v>
      </c>
      <c r="EJ10" s="64">
        <v>28</v>
      </c>
      <c r="EK10" s="64">
        <v>29</v>
      </c>
      <c r="EL10" s="64">
        <v>30</v>
      </c>
      <c r="EM10" s="64">
        <v>31</v>
      </c>
      <c r="EN10" s="64">
        <v>32</v>
      </c>
      <c r="EO10" s="64">
        <v>33</v>
      </c>
      <c r="EP10" s="64">
        <v>34</v>
      </c>
      <c r="EQ10" s="64">
        <v>35</v>
      </c>
      <c r="ER10" s="64">
        <v>36</v>
      </c>
      <c r="ES10" s="64">
        <v>37</v>
      </c>
      <c r="ET10" s="64">
        <v>38</v>
      </c>
      <c r="EU10" s="64">
        <v>39</v>
      </c>
      <c r="EV10" s="64">
        <v>40</v>
      </c>
      <c r="EW10" s="64">
        <v>41</v>
      </c>
      <c r="EX10" s="64">
        <v>42</v>
      </c>
      <c r="EY10" s="64">
        <v>43</v>
      </c>
      <c r="EZ10" s="64">
        <v>44</v>
      </c>
      <c r="FA10" s="64">
        <v>45</v>
      </c>
      <c r="FB10" s="64">
        <v>46</v>
      </c>
      <c r="FC10" s="64">
        <v>47</v>
      </c>
      <c r="FD10" s="64">
        <v>48</v>
      </c>
      <c r="FE10" s="64">
        <v>49</v>
      </c>
      <c r="FF10" s="64">
        <v>50</v>
      </c>
      <c r="FG10" s="64">
        <v>51</v>
      </c>
      <c r="FH10" s="64">
        <v>52</v>
      </c>
      <c r="FI10" s="64">
        <v>53</v>
      </c>
      <c r="FJ10" s="64">
        <v>54</v>
      </c>
      <c r="FK10" s="64">
        <v>55</v>
      </c>
      <c r="FL10" s="64">
        <v>56</v>
      </c>
      <c r="FM10" s="64">
        <v>57</v>
      </c>
      <c r="FN10" s="64">
        <v>58</v>
      </c>
      <c r="FO10" s="64">
        <v>59</v>
      </c>
      <c r="FP10" s="64">
        <v>60</v>
      </c>
      <c r="FQ10" s="64">
        <v>61</v>
      </c>
      <c r="FR10" s="64">
        <v>62</v>
      </c>
      <c r="FS10" s="64">
        <v>63</v>
      </c>
      <c r="FT10" s="64">
        <v>64</v>
      </c>
      <c r="FU10" s="64">
        <v>65</v>
      </c>
      <c r="FV10" s="64">
        <v>66</v>
      </c>
      <c r="FW10" s="64">
        <v>67</v>
      </c>
      <c r="FX10" s="64">
        <v>68</v>
      </c>
      <c r="FY10" s="64">
        <v>69</v>
      </c>
      <c r="FZ10" s="64">
        <v>70</v>
      </c>
      <c r="GA10" s="64">
        <v>71</v>
      </c>
      <c r="GB10" s="64">
        <v>72</v>
      </c>
      <c r="GC10" s="64">
        <v>73</v>
      </c>
      <c r="GD10" s="64">
        <v>74</v>
      </c>
      <c r="GE10" s="64">
        <v>75</v>
      </c>
      <c r="GF10" s="64">
        <v>76</v>
      </c>
      <c r="GG10" s="64">
        <v>77</v>
      </c>
      <c r="GH10" s="64">
        <v>78</v>
      </c>
      <c r="GI10" s="64">
        <v>79</v>
      </c>
      <c r="GJ10" s="64">
        <v>80</v>
      </c>
      <c r="GK10" s="64">
        <v>81</v>
      </c>
      <c r="GL10" s="64">
        <v>82</v>
      </c>
      <c r="GM10" s="64">
        <v>83</v>
      </c>
      <c r="GN10" s="64">
        <v>84</v>
      </c>
      <c r="GO10" s="64">
        <v>85</v>
      </c>
      <c r="GP10" s="64">
        <v>86</v>
      </c>
      <c r="GQ10" s="64">
        <v>87</v>
      </c>
      <c r="GR10" s="64">
        <v>88</v>
      </c>
      <c r="GS10" s="64">
        <v>89</v>
      </c>
      <c r="GT10" s="64">
        <v>90</v>
      </c>
      <c r="GU10" s="64">
        <v>91</v>
      </c>
      <c r="GV10" s="64">
        <v>92</v>
      </c>
      <c r="GW10" s="64">
        <v>93</v>
      </c>
      <c r="GX10" s="64">
        <v>94</v>
      </c>
      <c r="GY10" s="64">
        <v>95</v>
      </c>
      <c r="GZ10" s="64">
        <v>96</v>
      </c>
      <c r="HA10" s="64">
        <v>97</v>
      </c>
      <c r="HB10" s="64">
        <v>98</v>
      </c>
      <c r="HC10" s="64">
        <v>99</v>
      </c>
      <c r="HD10" s="64">
        <v>100</v>
      </c>
      <c r="HE10" s="64">
        <v>101</v>
      </c>
      <c r="HF10" s="64">
        <v>102</v>
      </c>
      <c r="HG10" s="64">
        <v>103</v>
      </c>
      <c r="HH10" s="64">
        <v>104</v>
      </c>
      <c r="HI10" s="64">
        <v>105</v>
      </c>
      <c r="HJ10" s="64">
        <v>106</v>
      </c>
      <c r="HK10" s="64">
        <v>107</v>
      </c>
      <c r="HL10" s="64">
        <v>108</v>
      </c>
      <c r="HM10" s="64">
        <v>109</v>
      </c>
      <c r="HN10" s="143">
        <v>21</v>
      </c>
      <c r="HO10" s="143">
        <v>22</v>
      </c>
      <c r="HP10" s="143">
        <v>23</v>
      </c>
      <c r="HQ10" s="143">
        <v>24</v>
      </c>
      <c r="HR10" s="143">
        <v>25</v>
      </c>
      <c r="HS10" s="143">
        <v>26</v>
      </c>
    </row>
    <row r="11" spans="1:232" s="105" customFormat="1" ht="17.25" customHeight="1">
      <c r="A11" s="116"/>
      <c r="B11" s="117" t="s">
        <v>12</v>
      </c>
      <c r="C11" s="144">
        <f>+C12+C13</f>
        <v>1249629471809</v>
      </c>
      <c r="D11" s="144">
        <f t="shared" ref="D11:BP11" si="0">+D12+D13</f>
        <v>849090169670</v>
      </c>
      <c r="E11" s="144">
        <f t="shared" si="0"/>
        <v>43348024950</v>
      </c>
      <c r="F11" s="112">
        <f t="shared" si="0"/>
        <v>25551628000</v>
      </c>
      <c r="G11" s="112">
        <f t="shared" si="0"/>
        <v>9030354985</v>
      </c>
      <c r="H11" s="112">
        <f t="shared" si="0"/>
        <v>7559549056</v>
      </c>
      <c r="I11" s="112">
        <f t="shared" si="0"/>
        <v>1206492909</v>
      </c>
      <c r="J11" s="144">
        <f t="shared" si="0"/>
        <v>805742144720</v>
      </c>
      <c r="K11" s="112">
        <f t="shared" si="0"/>
        <v>5713768000</v>
      </c>
      <c r="L11" s="112">
        <f t="shared" si="0"/>
        <v>4417517000</v>
      </c>
      <c r="M11" s="112">
        <f t="shared" si="0"/>
        <v>491166992479</v>
      </c>
      <c r="N11" s="112">
        <f t="shared" si="0"/>
        <v>5012103000</v>
      </c>
      <c r="O11" s="112">
        <f t="shared" si="0"/>
        <v>27351600000</v>
      </c>
      <c r="P11" s="112">
        <f t="shared" si="0"/>
        <v>1613205500</v>
      </c>
      <c r="Q11" s="112">
        <f t="shared" si="0"/>
        <v>35968801469</v>
      </c>
      <c r="R11" s="112">
        <f t="shared" si="0"/>
        <v>5811408000</v>
      </c>
      <c r="S11" s="112">
        <f t="shared" si="0"/>
        <v>6962720000</v>
      </c>
      <c r="T11" s="112">
        <f t="shared" si="0"/>
        <v>1092150000</v>
      </c>
      <c r="U11" s="112">
        <f t="shared" si="0"/>
        <v>1857600000</v>
      </c>
      <c r="V11" s="112">
        <f t="shared" si="0"/>
        <v>31068000</v>
      </c>
      <c r="W11" s="112">
        <f t="shared" si="0"/>
        <v>0</v>
      </c>
      <c r="X11" s="112">
        <f t="shared" si="0"/>
        <v>274200000</v>
      </c>
      <c r="Y11" s="112">
        <f t="shared" si="0"/>
        <v>389325500</v>
      </c>
      <c r="Z11" s="112">
        <f t="shared" si="0"/>
        <v>44064000</v>
      </c>
      <c r="AA11" s="112">
        <f t="shared" si="0"/>
        <v>5453646360</v>
      </c>
      <c r="AB11" s="112">
        <f t="shared" si="0"/>
        <v>194424054</v>
      </c>
      <c r="AC11" s="112">
        <f t="shared" si="0"/>
        <v>0</v>
      </c>
      <c r="AD11" s="112">
        <f t="shared" si="0"/>
        <v>2694994996</v>
      </c>
      <c r="AE11" s="112">
        <f t="shared" si="0"/>
        <v>3572251398</v>
      </c>
      <c r="AF11" s="112">
        <f t="shared" si="0"/>
        <v>735458617</v>
      </c>
      <c r="AG11" s="112">
        <f t="shared" si="0"/>
        <v>4238862636</v>
      </c>
      <c r="AH11" s="112">
        <f t="shared" si="0"/>
        <v>102900000</v>
      </c>
      <c r="AI11" s="112">
        <f t="shared" si="0"/>
        <v>56068834000</v>
      </c>
      <c r="AJ11" s="112">
        <f t="shared" si="0"/>
        <v>4319655280</v>
      </c>
      <c r="AK11" s="112">
        <f t="shared" si="0"/>
        <v>1100000000</v>
      </c>
      <c r="AL11" s="112">
        <f t="shared" si="0"/>
        <v>6484314000</v>
      </c>
      <c r="AM11" s="112">
        <f t="shared" si="0"/>
        <v>167717000</v>
      </c>
      <c r="AN11" s="112">
        <f t="shared" si="0"/>
        <v>1843448400</v>
      </c>
      <c r="AO11" s="112">
        <f t="shared" si="0"/>
        <v>3202222792</v>
      </c>
      <c r="AP11" s="112">
        <f t="shared" si="0"/>
        <v>6337101000</v>
      </c>
      <c r="AQ11" s="112">
        <f t="shared" si="0"/>
        <v>14344284500</v>
      </c>
      <c r="AR11" s="112">
        <f t="shared" si="0"/>
        <v>1521604897</v>
      </c>
      <c r="AS11" s="112">
        <f t="shared" si="0"/>
        <v>1000000000</v>
      </c>
      <c r="AT11" s="112">
        <f t="shared" si="0"/>
        <v>1174670472</v>
      </c>
      <c r="AU11" s="112">
        <f t="shared" si="0"/>
        <v>0</v>
      </c>
      <c r="AV11" s="112">
        <f t="shared" si="0"/>
        <v>2974124126</v>
      </c>
      <c r="AW11" s="112">
        <f t="shared" si="0"/>
        <v>7299583792</v>
      </c>
      <c r="AX11" s="112">
        <f t="shared" si="0"/>
        <v>58017640</v>
      </c>
      <c r="AY11" s="112">
        <f t="shared" si="0"/>
        <v>10458642000</v>
      </c>
      <c r="AZ11" s="112">
        <f t="shared" ref="AZ11" si="1">+AZ12+AZ13</f>
        <v>10000000</v>
      </c>
      <c r="BA11" s="112">
        <f t="shared" si="0"/>
        <v>5000000000</v>
      </c>
      <c r="BB11" s="112">
        <f t="shared" si="0"/>
        <v>0</v>
      </c>
      <c r="BC11" s="112">
        <f t="shared" si="0"/>
        <v>0</v>
      </c>
      <c r="BD11" s="112">
        <f t="shared" si="0"/>
        <v>9839367200</v>
      </c>
      <c r="BE11" s="112">
        <f t="shared" si="0"/>
        <v>29019885340</v>
      </c>
      <c r="BF11" s="112">
        <f t="shared" si="0"/>
        <v>13625761000</v>
      </c>
      <c r="BG11" s="112">
        <f t="shared" si="0"/>
        <v>6049365777</v>
      </c>
      <c r="BH11" s="112">
        <f t="shared" si="0"/>
        <v>556708544</v>
      </c>
      <c r="BI11" s="112">
        <f t="shared" si="0"/>
        <v>120000000</v>
      </c>
      <c r="BJ11" s="112">
        <f t="shared" si="0"/>
        <v>18467775951</v>
      </c>
      <c r="BK11" s="112">
        <f t="shared" si="0"/>
        <v>400355302139</v>
      </c>
      <c r="BL11" s="112">
        <f t="shared" si="0"/>
        <v>149020362000</v>
      </c>
      <c r="BM11" s="112">
        <f t="shared" si="0"/>
        <v>251334940139</v>
      </c>
      <c r="BN11" s="112">
        <f t="shared" si="0"/>
        <v>139952000</v>
      </c>
      <c r="BO11" s="112">
        <f t="shared" si="0"/>
        <v>0</v>
      </c>
      <c r="BP11" s="112">
        <f t="shared" si="0"/>
        <v>0</v>
      </c>
      <c r="BQ11" s="112">
        <f t="shared" ref="BQ11:EA11" si="2">+BQ12+BQ13</f>
        <v>0</v>
      </c>
      <c r="BR11" s="112">
        <f t="shared" si="2"/>
        <v>4121195000</v>
      </c>
      <c r="BS11" s="112">
        <f t="shared" si="2"/>
        <v>77364975000</v>
      </c>
      <c r="BT11" s="112">
        <f t="shared" si="2"/>
        <v>47097516000</v>
      </c>
      <c r="BU11" s="112">
        <f t="shared" si="2"/>
        <v>1526000000</v>
      </c>
      <c r="BV11" s="112">
        <f t="shared" si="2"/>
        <v>9004464000</v>
      </c>
      <c r="BW11" s="112">
        <f t="shared" si="2"/>
        <v>142076500453</v>
      </c>
      <c r="BX11" s="112">
        <f t="shared" si="2"/>
        <v>25104192400</v>
      </c>
      <c r="BY11" s="112">
        <f t="shared" si="2"/>
        <v>289214500</v>
      </c>
      <c r="BZ11" s="112">
        <f t="shared" si="2"/>
        <v>1964586100</v>
      </c>
      <c r="CA11" s="112">
        <f t="shared" si="2"/>
        <v>693790000</v>
      </c>
      <c r="CB11" s="112">
        <f t="shared" si="2"/>
        <v>770743490</v>
      </c>
      <c r="CC11" s="112">
        <f t="shared" si="2"/>
        <v>448200820</v>
      </c>
      <c r="CD11" s="112">
        <f t="shared" si="2"/>
        <v>409250000</v>
      </c>
      <c r="CE11" s="112">
        <f t="shared" si="2"/>
        <v>0</v>
      </c>
      <c r="CF11" s="112">
        <f t="shared" si="2"/>
        <v>120000000</v>
      </c>
      <c r="CG11" s="112">
        <f t="shared" si="2"/>
        <v>3000000000</v>
      </c>
      <c r="CH11" s="112">
        <f t="shared" si="2"/>
        <v>1413871000</v>
      </c>
      <c r="CI11" s="112">
        <f t="shared" si="2"/>
        <v>7863805600</v>
      </c>
      <c r="CJ11" s="112">
        <f t="shared" si="2"/>
        <v>40185000000</v>
      </c>
      <c r="CK11" s="112">
        <f t="shared" si="2"/>
        <v>11639000000</v>
      </c>
      <c r="CL11" s="112">
        <f t="shared" si="2"/>
        <v>1904850000</v>
      </c>
      <c r="CM11" s="112">
        <f t="shared" si="2"/>
        <v>0</v>
      </c>
      <c r="CN11" s="112">
        <f t="shared" si="2"/>
        <v>150000000</v>
      </c>
      <c r="CO11" s="112">
        <f t="shared" si="2"/>
        <v>350000000</v>
      </c>
      <c r="CP11" s="112">
        <f t="shared" si="2"/>
        <v>3990000000</v>
      </c>
      <c r="CQ11" s="112">
        <f t="shared" si="2"/>
        <v>1588140400</v>
      </c>
      <c r="CR11" s="112">
        <f t="shared" si="2"/>
        <v>0</v>
      </c>
      <c r="CS11" s="112">
        <f t="shared" si="2"/>
        <v>539271000</v>
      </c>
      <c r="CT11" s="112">
        <f t="shared" si="2"/>
        <v>100000000</v>
      </c>
      <c r="CU11" s="112">
        <f t="shared" si="2"/>
        <v>15770724000</v>
      </c>
      <c r="CV11" s="112">
        <f t="shared" si="2"/>
        <v>0</v>
      </c>
      <c r="CW11" s="112">
        <f t="shared" si="2"/>
        <v>0</v>
      </c>
      <c r="CX11" s="112">
        <f t="shared" si="2"/>
        <v>200000000</v>
      </c>
      <c r="CY11" s="112">
        <f t="shared" si="2"/>
        <v>500000000</v>
      </c>
      <c r="CZ11" s="112">
        <f t="shared" si="2"/>
        <v>0</v>
      </c>
      <c r="DA11" s="112">
        <f t="shared" si="2"/>
        <v>30060376</v>
      </c>
      <c r="DB11" s="112">
        <f t="shared" si="2"/>
        <v>184000000</v>
      </c>
      <c r="DC11" s="112">
        <f t="shared" si="2"/>
        <v>0</v>
      </c>
      <c r="DD11" s="112">
        <f t="shared" si="2"/>
        <v>184000000</v>
      </c>
      <c r="DE11" s="112">
        <f t="shared" si="2"/>
        <v>0</v>
      </c>
      <c r="DF11" s="112">
        <f t="shared" si="2"/>
        <v>0</v>
      </c>
      <c r="DG11" s="112">
        <f t="shared" si="2"/>
        <v>184000000</v>
      </c>
      <c r="DH11" s="113"/>
      <c r="DI11" s="139">
        <f t="shared" si="2"/>
        <v>1249439650797</v>
      </c>
      <c r="DJ11" s="139">
        <f t="shared" si="2"/>
        <v>808822002861</v>
      </c>
      <c r="DK11" s="139">
        <f t="shared" si="2"/>
        <v>33733165909</v>
      </c>
      <c r="DL11" s="113">
        <f t="shared" si="2"/>
        <v>22796252000</v>
      </c>
      <c r="DM11" s="113">
        <f t="shared" si="2"/>
        <v>8211955765</v>
      </c>
      <c r="DN11" s="113">
        <f t="shared" si="2"/>
        <v>1518465235</v>
      </c>
      <c r="DO11" s="113">
        <f t="shared" si="2"/>
        <v>1206492909</v>
      </c>
      <c r="DP11" s="139">
        <f t="shared" si="2"/>
        <v>775088836952</v>
      </c>
      <c r="DQ11" s="113">
        <f t="shared" si="2"/>
        <v>5713768000</v>
      </c>
      <c r="DR11" s="113">
        <f t="shared" si="2"/>
        <v>4417517000</v>
      </c>
      <c r="DS11" s="113">
        <f t="shared" si="2"/>
        <v>485824027589</v>
      </c>
      <c r="DT11" s="113">
        <f t="shared" si="2"/>
        <v>3196424000</v>
      </c>
      <c r="DU11" s="113">
        <f t="shared" si="2"/>
        <v>27351600000</v>
      </c>
      <c r="DV11" s="113">
        <f t="shared" si="2"/>
        <v>1613205500</v>
      </c>
      <c r="DW11" s="113">
        <f t="shared" si="2"/>
        <v>35967301469</v>
      </c>
      <c r="DX11" s="113">
        <f t="shared" si="2"/>
        <v>5811408000</v>
      </c>
      <c r="DY11" s="113">
        <f t="shared" si="2"/>
        <v>6962720000</v>
      </c>
      <c r="DZ11" s="113">
        <f t="shared" si="2"/>
        <v>1092150000</v>
      </c>
      <c r="EA11" s="113">
        <f t="shared" si="2"/>
        <v>1857600000</v>
      </c>
      <c r="EB11" s="113">
        <f t="shared" ref="EB11:GN11" si="3">+EB12+EB13</f>
        <v>31068000</v>
      </c>
      <c r="EC11" s="113">
        <f t="shared" si="3"/>
        <v>0</v>
      </c>
      <c r="ED11" s="113">
        <f t="shared" si="3"/>
        <v>274200000</v>
      </c>
      <c r="EE11" s="113">
        <f t="shared" si="3"/>
        <v>142650500</v>
      </c>
      <c r="EF11" s="113">
        <f t="shared" si="3"/>
        <v>44064000</v>
      </c>
      <c r="EG11" s="113">
        <f t="shared" si="3"/>
        <v>5453646360</v>
      </c>
      <c r="EH11" s="113">
        <f t="shared" si="3"/>
        <v>194424054</v>
      </c>
      <c r="EI11" s="113">
        <f t="shared" si="3"/>
        <v>0</v>
      </c>
      <c r="EJ11" s="113">
        <f t="shared" si="3"/>
        <v>2694603800</v>
      </c>
      <c r="EK11" s="113">
        <f t="shared" si="3"/>
        <v>3572251398</v>
      </c>
      <c r="EL11" s="113">
        <f t="shared" si="3"/>
        <v>735458617</v>
      </c>
      <c r="EM11" s="113">
        <f t="shared" si="3"/>
        <v>4238862636</v>
      </c>
      <c r="EN11" s="113">
        <f t="shared" si="3"/>
        <v>102900000</v>
      </c>
      <c r="EO11" s="113">
        <f t="shared" si="3"/>
        <v>55198010000</v>
      </c>
      <c r="EP11" s="113">
        <f t="shared" si="3"/>
        <v>4219807280</v>
      </c>
      <c r="EQ11" s="113">
        <f t="shared" si="3"/>
        <v>235739213</v>
      </c>
      <c r="ER11" s="113">
        <f t="shared" si="3"/>
        <v>6484314000</v>
      </c>
      <c r="ES11" s="113">
        <f t="shared" si="3"/>
        <v>167717000</v>
      </c>
      <c r="ET11" s="113">
        <f t="shared" si="3"/>
        <v>1843448400</v>
      </c>
      <c r="EU11" s="113">
        <f t="shared" si="3"/>
        <v>3106744640</v>
      </c>
      <c r="EV11" s="113">
        <f t="shared" si="3"/>
        <v>6337101000</v>
      </c>
      <c r="EW11" s="113">
        <f t="shared" si="3"/>
        <v>13783926500</v>
      </c>
      <c r="EX11" s="113">
        <f t="shared" si="3"/>
        <v>1521604897</v>
      </c>
      <c r="EY11" s="113">
        <f t="shared" si="3"/>
        <v>1000000000</v>
      </c>
      <c r="EZ11" s="113">
        <f t="shared" si="3"/>
        <v>1174670472</v>
      </c>
      <c r="FA11" s="113">
        <f t="shared" si="3"/>
        <v>0</v>
      </c>
      <c r="FB11" s="113">
        <f t="shared" si="3"/>
        <v>2974124126</v>
      </c>
      <c r="FC11" s="113">
        <f t="shared" si="3"/>
        <v>7065533000</v>
      </c>
      <c r="FD11" s="113">
        <f t="shared" si="3"/>
        <v>58017640</v>
      </c>
      <c r="FE11" s="113">
        <f t="shared" si="3"/>
        <v>10416818000</v>
      </c>
      <c r="FF11" s="113">
        <f t="shared" ref="FF11" si="4">+FF12+FF13</f>
        <v>0</v>
      </c>
      <c r="FG11" s="113">
        <f t="shared" si="3"/>
        <v>5000000000</v>
      </c>
      <c r="FH11" s="113">
        <f t="shared" si="3"/>
        <v>0</v>
      </c>
      <c r="FI11" s="113">
        <f t="shared" si="3"/>
        <v>0</v>
      </c>
      <c r="FJ11" s="113">
        <f t="shared" si="3"/>
        <v>7839367200</v>
      </c>
      <c r="FK11" s="113">
        <f t="shared" si="3"/>
        <v>29019007340</v>
      </c>
      <c r="FL11" s="113">
        <f t="shared" si="3"/>
        <v>13625761000</v>
      </c>
      <c r="FM11" s="113">
        <f t="shared" si="3"/>
        <v>6049365777</v>
      </c>
      <c r="FN11" s="113">
        <f t="shared" si="3"/>
        <v>555908544</v>
      </c>
      <c r="FO11" s="113">
        <f t="shared" si="3"/>
        <v>120000000</v>
      </c>
      <c r="FP11" s="113">
        <f t="shared" si="3"/>
        <v>0</v>
      </c>
      <c r="FQ11" s="139">
        <f t="shared" si="3"/>
        <v>249881012666</v>
      </c>
      <c r="FR11" s="139">
        <f t="shared" si="3"/>
        <v>134048187600</v>
      </c>
      <c r="FS11" s="139">
        <f t="shared" si="3"/>
        <v>115832825066</v>
      </c>
      <c r="FT11" s="113">
        <f t="shared" si="3"/>
        <v>0</v>
      </c>
      <c r="FU11" s="113">
        <f t="shared" si="3"/>
        <v>0</v>
      </c>
      <c r="FV11" s="113">
        <f t="shared" si="3"/>
        <v>0</v>
      </c>
      <c r="FW11" s="113">
        <f t="shared" si="3"/>
        <v>0</v>
      </c>
      <c r="FX11" s="113">
        <f t="shared" si="3"/>
        <v>4118519000</v>
      </c>
      <c r="FY11" s="113">
        <f t="shared" si="3"/>
        <v>71410575600</v>
      </c>
      <c r="FZ11" s="113">
        <f t="shared" si="3"/>
        <v>46913274000</v>
      </c>
      <c r="GA11" s="113">
        <f t="shared" si="3"/>
        <v>1526000000</v>
      </c>
      <c r="GB11" s="113">
        <f t="shared" si="3"/>
        <v>7987582000</v>
      </c>
      <c r="GC11" s="113">
        <f t="shared" si="3"/>
        <v>61144704560</v>
      </c>
      <c r="GD11" s="113">
        <f t="shared" si="3"/>
        <v>10554089400</v>
      </c>
      <c r="GE11" s="113">
        <f t="shared" si="3"/>
        <v>289214500</v>
      </c>
      <c r="GF11" s="113">
        <f t="shared" si="3"/>
        <v>1930297395</v>
      </c>
      <c r="GG11" s="113">
        <f t="shared" si="3"/>
        <v>395530520</v>
      </c>
      <c r="GH11" s="113">
        <f t="shared" si="3"/>
        <v>453247200</v>
      </c>
      <c r="GI11" s="113">
        <f t="shared" si="3"/>
        <v>448200000</v>
      </c>
      <c r="GJ11" s="113">
        <f t="shared" si="3"/>
        <v>393297000</v>
      </c>
      <c r="GK11" s="113">
        <f t="shared" si="3"/>
        <v>0</v>
      </c>
      <c r="GL11" s="113">
        <f t="shared" si="3"/>
        <v>87276000</v>
      </c>
      <c r="GM11" s="113">
        <f t="shared" si="3"/>
        <v>0</v>
      </c>
      <c r="GN11" s="113">
        <f t="shared" si="3"/>
        <v>1368701000</v>
      </c>
      <c r="GO11" s="113">
        <f t="shared" ref="GO11:HN11" si="5">+GO12+GO13</f>
        <v>2137562400</v>
      </c>
      <c r="GP11" s="113">
        <f t="shared" si="5"/>
        <v>19880814000</v>
      </c>
      <c r="GQ11" s="113">
        <f t="shared" si="5"/>
        <v>4042438000</v>
      </c>
      <c r="GR11" s="113">
        <f t="shared" si="5"/>
        <v>1903750887</v>
      </c>
      <c r="GS11" s="113">
        <f t="shared" si="5"/>
        <v>0</v>
      </c>
      <c r="GT11" s="113">
        <f t="shared" si="5"/>
        <v>99710000</v>
      </c>
      <c r="GU11" s="113">
        <f t="shared" si="5"/>
        <v>296135948</v>
      </c>
      <c r="GV11" s="113">
        <f t="shared" si="5"/>
        <v>0</v>
      </c>
      <c r="GW11" s="113">
        <f t="shared" si="5"/>
        <v>1572292000</v>
      </c>
      <c r="GX11" s="113">
        <f t="shared" si="5"/>
        <v>0</v>
      </c>
      <c r="GY11" s="113">
        <f t="shared" si="5"/>
        <v>519531520</v>
      </c>
      <c r="GZ11" s="113">
        <f t="shared" si="5"/>
        <v>100000000</v>
      </c>
      <c r="HA11" s="113">
        <f t="shared" si="5"/>
        <v>10079819000</v>
      </c>
      <c r="HB11" s="113">
        <f t="shared" si="5"/>
        <v>0</v>
      </c>
      <c r="HC11" s="113">
        <f t="shared" si="5"/>
        <v>0</v>
      </c>
      <c r="HD11" s="113">
        <f t="shared" si="5"/>
        <v>198390360</v>
      </c>
      <c r="HE11" s="113">
        <f t="shared" si="5"/>
        <v>0</v>
      </c>
      <c r="HF11" s="113">
        <f t="shared" si="5"/>
        <v>0</v>
      </c>
      <c r="HG11" s="113">
        <f t="shared" si="5"/>
        <v>30060376</v>
      </c>
      <c r="HH11" s="139">
        <f t="shared" si="5"/>
        <v>184000000</v>
      </c>
      <c r="HI11" s="139">
        <f t="shared" si="5"/>
        <v>0</v>
      </c>
      <c r="HJ11" s="139">
        <f t="shared" si="5"/>
        <v>184000000</v>
      </c>
      <c r="HK11" s="113">
        <f t="shared" si="5"/>
        <v>0</v>
      </c>
      <c r="HL11" s="113">
        <f t="shared" si="5"/>
        <v>0</v>
      </c>
      <c r="HM11" s="113">
        <f t="shared" si="5"/>
        <v>184000000</v>
      </c>
      <c r="HN11" s="144">
        <f t="shared" si="5"/>
        <v>190552635270</v>
      </c>
      <c r="HO11" s="151">
        <f t="shared" ref="HO11:HO42" si="6">IFERROR(DI11/C11,0)</f>
        <v>0.99984809816326981</v>
      </c>
      <c r="HP11" s="151">
        <f t="shared" ref="HP11:HP42" si="7">IFERROR(DK11/E11,0)</f>
        <v>0.77819383807935172</v>
      </c>
      <c r="HQ11" s="151">
        <f t="shared" ref="HQ11:HQ42" si="8">IFERROR(DP11/J11,0)</f>
        <v>0.96195642989649965</v>
      </c>
      <c r="HR11" s="151">
        <f t="shared" ref="HR11:HR42" si="9">IFERROR(FQ11/BK11,0)</f>
        <v>0.62414812875200387</v>
      </c>
      <c r="HS11" s="151">
        <f t="shared" ref="HS11:HS42" si="10">IFERROR(HH11/DB11,0)</f>
        <v>1</v>
      </c>
    </row>
    <row r="12" spans="1:232" s="79" customFormat="1" ht="17.25" customHeight="1">
      <c r="A12" s="116"/>
      <c r="B12" s="117" t="s">
        <v>9</v>
      </c>
      <c r="C12" s="144">
        <f t="shared" ref="C12:BO13" si="11">C18+C15+C78+C24+C30+C48+C54+C27+C33+C39+C51+C42+C60+C36+C63+C84+C21+C57+C45+C93+C96+C90+C99+C105+C102+C111+C81+C66+C69+C72+C75+C87+C108</f>
        <v>192368386950</v>
      </c>
      <c r="D12" s="144">
        <f>D18+D15+D78+D24+D30+D48+D54+D27+D33+D39+D51+D42+D60+D36+D63+D84+D21+D57+D45+D93+D96+D90+D99+D105+D102+D111+D81+D66+D69+D72+D75+D87+D108</f>
        <v>43348024950</v>
      </c>
      <c r="E12" s="144">
        <f t="shared" si="11"/>
        <v>43348024950</v>
      </c>
      <c r="F12" s="112">
        <f t="shared" si="11"/>
        <v>25551628000</v>
      </c>
      <c r="G12" s="112">
        <f t="shared" si="11"/>
        <v>9030354985</v>
      </c>
      <c r="H12" s="112">
        <f t="shared" si="11"/>
        <v>7559549056</v>
      </c>
      <c r="I12" s="112">
        <f t="shared" si="11"/>
        <v>1206492909</v>
      </c>
      <c r="J12" s="144">
        <f t="shared" si="11"/>
        <v>0</v>
      </c>
      <c r="K12" s="112">
        <f t="shared" si="11"/>
        <v>0</v>
      </c>
      <c r="L12" s="112">
        <f t="shared" si="11"/>
        <v>0</v>
      </c>
      <c r="M12" s="112">
        <f t="shared" si="11"/>
        <v>0</v>
      </c>
      <c r="N12" s="112">
        <f t="shared" si="11"/>
        <v>0</v>
      </c>
      <c r="O12" s="112">
        <f t="shared" si="11"/>
        <v>0</v>
      </c>
      <c r="P12" s="112">
        <f t="shared" si="11"/>
        <v>0</v>
      </c>
      <c r="Q12" s="112">
        <f t="shared" si="11"/>
        <v>0</v>
      </c>
      <c r="R12" s="112">
        <f t="shared" si="11"/>
        <v>0</v>
      </c>
      <c r="S12" s="112">
        <f t="shared" si="11"/>
        <v>0</v>
      </c>
      <c r="T12" s="112">
        <f t="shared" si="11"/>
        <v>0</v>
      </c>
      <c r="U12" s="112">
        <f t="shared" si="11"/>
        <v>0</v>
      </c>
      <c r="V12" s="112">
        <f t="shared" si="11"/>
        <v>0</v>
      </c>
      <c r="W12" s="112">
        <f t="shared" si="11"/>
        <v>0</v>
      </c>
      <c r="X12" s="112">
        <f t="shared" si="11"/>
        <v>0</v>
      </c>
      <c r="Y12" s="112">
        <f t="shared" si="11"/>
        <v>0</v>
      </c>
      <c r="Z12" s="112">
        <f t="shared" si="11"/>
        <v>0</v>
      </c>
      <c r="AA12" s="112">
        <f t="shared" si="11"/>
        <v>0</v>
      </c>
      <c r="AB12" s="112">
        <f t="shared" si="11"/>
        <v>0</v>
      </c>
      <c r="AC12" s="112">
        <f t="shared" si="11"/>
        <v>0</v>
      </c>
      <c r="AD12" s="112">
        <f t="shared" si="11"/>
        <v>0</v>
      </c>
      <c r="AE12" s="112">
        <f t="shared" si="11"/>
        <v>0</v>
      </c>
      <c r="AF12" s="112">
        <f t="shared" si="11"/>
        <v>0</v>
      </c>
      <c r="AG12" s="112">
        <f t="shared" si="11"/>
        <v>0</v>
      </c>
      <c r="AH12" s="112">
        <f t="shared" si="11"/>
        <v>0</v>
      </c>
      <c r="AI12" s="112">
        <f t="shared" si="11"/>
        <v>0</v>
      </c>
      <c r="AJ12" s="112">
        <f t="shared" si="11"/>
        <v>0</v>
      </c>
      <c r="AK12" s="112">
        <f t="shared" si="11"/>
        <v>0</v>
      </c>
      <c r="AL12" s="112">
        <f t="shared" si="11"/>
        <v>0</v>
      </c>
      <c r="AM12" s="112">
        <f t="shared" si="11"/>
        <v>0</v>
      </c>
      <c r="AN12" s="112">
        <f t="shared" si="11"/>
        <v>0</v>
      </c>
      <c r="AO12" s="112">
        <f t="shared" si="11"/>
        <v>0</v>
      </c>
      <c r="AP12" s="112">
        <f t="shared" si="11"/>
        <v>0</v>
      </c>
      <c r="AQ12" s="112">
        <f t="shared" si="11"/>
        <v>0</v>
      </c>
      <c r="AR12" s="112">
        <f t="shared" si="11"/>
        <v>0</v>
      </c>
      <c r="AS12" s="112">
        <f t="shared" si="11"/>
        <v>0</v>
      </c>
      <c r="AT12" s="112">
        <f t="shared" si="11"/>
        <v>0</v>
      </c>
      <c r="AU12" s="112">
        <f t="shared" si="11"/>
        <v>0</v>
      </c>
      <c r="AV12" s="112">
        <f t="shared" si="11"/>
        <v>0</v>
      </c>
      <c r="AW12" s="112">
        <f t="shared" si="11"/>
        <v>0</v>
      </c>
      <c r="AX12" s="112">
        <f t="shared" si="11"/>
        <v>0</v>
      </c>
      <c r="AY12" s="112">
        <f t="shared" si="11"/>
        <v>0</v>
      </c>
      <c r="AZ12" s="112">
        <f t="shared" ref="AZ12" si="12">AZ18+AZ15+AZ78+AZ24+AZ30+AZ48+AZ54+AZ27+AZ33+AZ39+AZ51+AZ42+AZ60+AZ36+AZ63+AZ84+AZ21+AZ57+AZ45+AZ93+AZ96+AZ90+AZ99+AZ105+AZ102+AZ111+AZ81+AZ66+AZ69+AZ72+AZ75+AZ87+AZ108</f>
        <v>0</v>
      </c>
      <c r="BA12" s="112">
        <f t="shared" si="11"/>
        <v>0</v>
      </c>
      <c r="BB12" s="112">
        <f t="shared" si="11"/>
        <v>0</v>
      </c>
      <c r="BC12" s="112">
        <f t="shared" si="11"/>
        <v>0</v>
      </c>
      <c r="BD12" s="112">
        <f t="shared" si="11"/>
        <v>0</v>
      </c>
      <c r="BE12" s="112">
        <f t="shared" si="11"/>
        <v>0</v>
      </c>
      <c r="BF12" s="112">
        <f t="shared" si="11"/>
        <v>0</v>
      </c>
      <c r="BG12" s="112">
        <f t="shared" si="11"/>
        <v>0</v>
      </c>
      <c r="BH12" s="112">
        <f t="shared" si="11"/>
        <v>0</v>
      </c>
      <c r="BI12" s="112">
        <f t="shared" si="11"/>
        <v>0</v>
      </c>
      <c r="BJ12" s="112">
        <f t="shared" si="11"/>
        <v>0</v>
      </c>
      <c r="BK12" s="112">
        <f t="shared" si="11"/>
        <v>149020362000</v>
      </c>
      <c r="BL12" s="112">
        <f t="shared" si="11"/>
        <v>149020362000</v>
      </c>
      <c r="BM12" s="112">
        <f t="shared" si="11"/>
        <v>0</v>
      </c>
      <c r="BN12" s="112">
        <f t="shared" si="11"/>
        <v>139952000</v>
      </c>
      <c r="BO12" s="112">
        <f t="shared" si="11"/>
        <v>0</v>
      </c>
      <c r="BP12" s="112">
        <f t="shared" ref="BP12:DG13" si="13">BP18+BP15+BP78+BP24+BP30+BP48+BP54+BP27+BP33+BP39+BP51+BP42+BP60+BP36+BP63+BP84+BP21+BP57+BP45+BP93+BP96+BP90+BP99+BP105+BP102+BP111+BP81+BP66+BP69+BP72+BP75+BP87+BP108</f>
        <v>0</v>
      </c>
      <c r="BQ12" s="112">
        <f t="shared" si="13"/>
        <v>0</v>
      </c>
      <c r="BR12" s="112">
        <f t="shared" si="13"/>
        <v>4121195000</v>
      </c>
      <c r="BS12" s="112">
        <f t="shared" si="13"/>
        <v>77364975000</v>
      </c>
      <c r="BT12" s="112">
        <f t="shared" si="13"/>
        <v>47097516000</v>
      </c>
      <c r="BU12" s="112">
        <f t="shared" si="13"/>
        <v>1526000000</v>
      </c>
      <c r="BV12" s="112">
        <f t="shared" si="13"/>
        <v>0</v>
      </c>
      <c r="BW12" s="112">
        <f t="shared" si="13"/>
        <v>0</v>
      </c>
      <c r="BX12" s="112">
        <f t="shared" si="13"/>
        <v>0</v>
      </c>
      <c r="BY12" s="112">
        <f t="shared" si="13"/>
        <v>0</v>
      </c>
      <c r="BZ12" s="112">
        <f t="shared" si="13"/>
        <v>0</v>
      </c>
      <c r="CA12" s="112">
        <f t="shared" si="13"/>
        <v>0</v>
      </c>
      <c r="CB12" s="112">
        <f t="shared" si="13"/>
        <v>0</v>
      </c>
      <c r="CC12" s="112">
        <f t="shared" si="13"/>
        <v>0</v>
      </c>
      <c r="CD12" s="112">
        <f t="shared" si="13"/>
        <v>0</v>
      </c>
      <c r="CE12" s="112">
        <f t="shared" si="13"/>
        <v>0</v>
      </c>
      <c r="CF12" s="112">
        <f t="shared" si="13"/>
        <v>0</v>
      </c>
      <c r="CG12" s="112">
        <f t="shared" si="13"/>
        <v>3000000000</v>
      </c>
      <c r="CH12" s="112">
        <f t="shared" si="13"/>
        <v>0</v>
      </c>
      <c r="CI12" s="112">
        <f t="shared" si="13"/>
        <v>0</v>
      </c>
      <c r="CJ12" s="112">
        <f t="shared" si="13"/>
        <v>0</v>
      </c>
      <c r="CK12" s="112">
        <f t="shared" si="13"/>
        <v>0</v>
      </c>
      <c r="CL12" s="112">
        <f t="shared" si="13"/>
        <v>0</v>
      </c>
      <c r="CM12" s="112">
        <f t="shared" si="13"/>
        <v>0</v>
      </c>
      <c r="CN12" s="112">
        <f t="shared" si="13"/>
        <v>0</v>
      </c>
      <c r="CO12" s="112">
        <f t="shared" si="13"/>
        <v>0</v>
      </c>
      <c r="CP12" s="112">
        <f t="shared" si="13"/>
        <v>0</v>
      </c>
      <c r="CQ12" s="112">
        <f t="shared" si="13"/>
        <v>0</v>
      </c>
      <c r="CR12" s="112">
        <f t="shared" si="13"/>
        <v>0</v>
      </c>
      <c r="CS12" s="112">
        <f t="shared" si="13"/>
        <v>0</v>
      </c>
      <c r="CT12" s="112">
        <f t="shared" si="13"/>
        <v>0</v>
      </c>
      <c r="CU12" s="112">
        <f t="shared" si="13"/>
        <v>15770724000</v>
      </c>
      <c r="CV12" s="112">
        <f t="shared" si="13"/>
        <v>0</v>
      </c>
      <c r="CW12" s="112">
        <f t="shared" si="13"/>
        <v>0</v>
      </c>
      <c r="CX12" s="112">
        <f t="shared" si="13"/>
        <v>0</v>
      </c>
      <c r="CY12" s="112">
        <f t="shared" si="13"/>
        <v>0</v>
      </c>
      <c r="CZ12" s="112">
        <f t="shared" si="13"/>
        <v>0</v>
      </c>
      <c r="DA12" s="112">
        <f t="shared" si="13"/>
        <v>0</v>
      </c>
      <c r="DB12" s="112">
        <f t="shared" si="13"/>
        <v>0</v>
      </c>
      <c r="DC12" s="112">
        <f t="shared" si="13"/>
        <v>0</v>
      </c>
      <c r="DD12" s="112">
        <f t="shared" si="13"/>
        <v>0</v>
      </c>
      <c r="DE12" s="112">
        <f t="shared" si="13"/>
        <v>0</v>
      </c>
      <c r="DF12" s="112">
        <f t="shared" si="13"/>
        <v>0</v>
      </c>
      <c r="DG12" s="112">
        <f t="shared" si="13"/>
        <v>0</v>
      </c>
      <c r="DH12" s="113"/>
      <c r="DI12" s="139">
        <f t="shared" ref="DI12:FU13" si="14">DI18+DI15+DI78+DI24+DI30+DI48+DI54+DI27+DI33+DI39+DI51+DI42+DI60+DI36+DI63+DI84+DI21+DI57+DI45+DI93+DI96+DI90+DI99+DI105+DI102+DI111+DI81+DI66+DI69+DI72+DI75+DI87+DI108</f>
        <v>192368386730</v>
      </c>
      <c r="DJ12" s="139">
        <f t="shared" si="14"/>
        <v>33733165909</v>
      </c>
      <c r="DK12" s="139">
        <f t="shared" si="14"/>
        <v>33733165909</v>
      </c>
      <c r="DL12" s="113">
        <f t="shared" si="14"/>
        <v>22796252000</v>
      </c>
      <c r="DM12" s="113">
        <f t="shared" si="14"/>
        <v>8211955765</v>
      </c>
      <c r="DN12" s="113">
        <f t="shared" si="14"/>
        <v>1518465235</v>
      </c>
      <c r="DO12" s="113">
        <f t="shared" si="14"/>
        <v>1206492909</v>
      </c>
      <c r="DP12" s="139">
        <f t="shared" si="14"/>
        <v>0</v>
      </c>
      <c r="DQ12" s="113">
        <f t="shared" si="14"/>
        <v>0</v>
      </c>
      <c r="DR12" s="113">
        <f t="shared" si="14"/>
        <v>0</v>
      </c>
      <c r="DS12" s="113">
        <f t="shared" si="14"/>
        <v>0</v>
      </c>
      <c r="DT12" s="113">
        <f t="shared" si="14"/>
        <v>0</v>
      </c>
      <c r="DU12" s="113">
        <f t="shared" si="14"/>
        <v>0</v>
      </c>
      <c r="DV12" s="113">
        <f t="shared" si="14"/>
        <v>0</v>
      </c>
      <c r="DW12" s="113">
        <f t="shared" si="14"/>
        <v>0</v>
      </c>
      <c r="DX12" s="113">
        <f t="shared" si="14"/>
        <v>0</v>
      </c>
      <c r="DY12" s="113">
        <f t="shared" si="14"/>
        <v>0</v>
      </c>
      <c r="DZ12" s="113">
        <f t="shared" si="14"/>
        <v>0</v>
      </c>
      <c r="EA12" s="113">
        <f t="shared" si="14"/>
        <v>0</v>
      </c>
      <c r="EB12" s="113">
        <f t="shared" si="14"/>
        <v>0</v>
      </c>
      <c r="EC12" s="113">
        <f t="shared" si="14"/>
        <v>0</v>
      </c>
      <c r="ED12" s="113">
        <f t="shared" si="14"/>
        <v>0</v>
      </c>
      <c r="EE12" s="113">
        <f t="shared" si="14"/>
        <v>0</v>
      </c>
      <c r="EF12" s="113">
        <f t="shared" si="14"/>
        <v>0</v>
      </c>
      <c r="EG12" s="113">
        <f t="shared" si="14"/>
        <v>0</v>
      </c>
      <c r="EH12" s="113">
        <f t="shared" si="14"/>
        <v>0</v>
      </c>
      <c r="EI12" s="113">
        <f t="shared" si="14"/>
        <v>0</v>
      </c>
      <c r="EJ12" s="113">
        <f t="shared" si="14"/>
        <v>0</v>
      </c>
      <c r="EK12" s="113">
        <f t="shared" si="14"/>
        <v>0</v>
      </c>
      <c r="EL12" s="113">
        <f t="shared" si="14"/>
        <v>0</v>
      </c>
      <c r="EM12" s="113">
        <f t="shared" si="14"/>
        <v>0</v>
      </c>
      <c r="EN12" s="113">
        <f t="shared" si="14"/>
        <v>0</v>
      </c>
      <c r="EO12" s="113">
        <f t="shared" si="14"/>
        <v>0</v>
      </c>
      <c r="EP12" s="113">
        <f t="shared" si="14"/>
        <v>0</v>
      </c>
      <c r="EQ12" s="113">
        <f t="shared" si="14"/>
        <v>0</v>
      </c>
      <c r="ER12" s="113">
        <f t="shared" si="14"/>
        <v>0</v>
      </c>
      <c r="ES12" s="113">
        <f t="shared" si="14"/>
        <v>0</v>
      </c>
      <c r="ET12" s="113">
        <f t="shared" si="14"/>
        <v>0</v>
      </c>
      <c r="EU12" s="113">
        <f t="shared" si="14"/>
        <v>0</v>
      </c>
      <c r="EV12" s="113">
        <f t="shared" si="14"/>
        <v>0</v>
      </c>
      <c r="EW12" s="113">
        <f t="shared" si="14"/>
        <v>0</v>
      </c>
      <c r="EX12" s="113">
        <f t="shared" si="14"/>
        <v>0</v>
      </c>
      <c r="EY12" s="113">
        <f t="shared" si="14"/>
        <v>0</v>
      </c>
      <c r="EZ12" s="113">
        <f t="shared" si="14"/>
        <v>0</v>
      </c>
      <c r="FA12" s="113">
        <f t="shared" si="14"/>
        <v>0</v>
      </c>
      <c r="FB12" s="113">
        <f t="shared" si="14"/>
        <v>0</v>
      </c>
      <c r="FC12" s="113">
        <f t="shared" si="14"/>
        <v>0</v>
      </c>
      <c r="FD12" s="113">
        <f t="shared" si="14"/>
        <v>0</v>
      </c>
      <c r="FE12" s="113">
        <f t="shared" si="14"/>
        <v>0</v>
      </c>
      <c r="FF12" s="113">
        <f t="shared" ref="FF12" si="15">FF18+FF15+FF78+FF24+FF30+FF48+FF54+FF27+FF33+FF39+FF51+FF42+FF60+FF36+FF63+FF84+FF21+FF57+FF45+FF93+FF96+FF90+FF99+FF105+FF102+FF111+FF81+FF66+FF69+FF72+FF75+FF87+FF108</f>
        <v>0</v>
      </c>
      <c r="FG12" s="113">
        <f t="shared" si="14"/>
        <v>0</v>
      </c>
      <c r="FH12" s="113">
        <f t="shared" si="14"/>
        <v>0</v>
      </c>
      <c r="FI12" s="113">
        <f t="shared" si="14"/>
        <v>0</v>
      </c>
      <c r="FJ12" s="113">
        <f t="shared" si="14"/>
        <v>0</v>
      </c>
      <c r="FK12" s="113">
        <f t="shared" si="14"/>
        <v>0</v>
      </c>
      <c r="FL12" s="113">
        <f t="shared" si="14"/>
        <v>0</v>
      </c>
      <c r="FM12" s="113">
        <f t="shared" si="14"/>
        <v>0</v>
      </c>
      <c r="FN12" s="113">
        <f t="shared" si="14"/>
        <v>0</v>
      </c>
      <c r="FO12" s="113">
        <f t="shared" si="14"/>
        <v>0</v>
      </c>
      <c r="FP12" s="113">
        <f t="shared" si="14"/>
        <v>0</v>
      </c>
      <c r="FQ12" s="139">
        <f t="shared" si="14"/>
        <v>134048187600</v>
      </c>
      <c r="FR12" s="139">
        <f t="shared" si="14"/>
        <v>134048187600</v>
      </c>
      <c r="FS12" s="139">
        <f t="shared" si="14"/>
        <v>0</v>
      </c>
      <c r="FT12" s="113">
        <f t="shared" si="14"/>
        <v>0</v>
      </c>
      <c r="FU12" s="113">
        <f t="shared" si="14"/>
        <v>0</v>
      </c>
      <c r="FV12" s="113">
        <f t="shared" ref="FV12:HN13" si="16">FV18+FV15+FV78+FV24+FV30+FV48+FV54+FV27+FV33+FV39+FV51+FV42+FV60+FV36+FV63+FV84+FV21+FV57+FV45+FV93+FV96+FV90+FV99+FV105+FV102+FV111+FV81+FV66+FV69+FV72+FV75+FV87+FV108</f>
        <v>0</v>
      </c>
      <c r="FW12" s="113">
        <f t="shared" si="16"/>
        <v>0</v>
      </c>
      <c r="FX12" s="113">
        <f t="shared" si="16"/>
        <v>4118519000</v>
      </c>
      <c r="FY12" s="113">
        <f t="shared" si="16"/>
        <v>71410575600</v>
      </c>
      <c r="FZ12" s="113">
        <f t="shared" si="16"/>
        <v>46913274000</v>
      </c>
      <c r="GA12" s="113">
        <f t="shared" si="16"/>
        <v>1526000000</v>
      </c>
      <c r="GB12" s="113">
        <f t="shared" si="16"/>
        <v>0</v>
      </c>
      <c r="GC12" s="113">
        <f t="shared" si="16"/>
        <v>0</v>
      </c>
      <c r="GD12" s="113">
        <f t="shared" si="16"/>
        <v>0</v>
      </c>
      <c r="GE12" s="113">
        <f t="shared" si="16"/>
        <v>0</v>
      </c>
      <c r="GF12" s="113">
        <f t="shared" si="16"/>
        <v>0</v>
      </c>
      <c r="GG12" s="113">
        <f t="shared" si="16"/>
        <v>0</v>
      </c>
      <c r="GH12" s="113">
        <f t="shared" si="16"/>
        <v>0</v>
      </c>
      <c r="GI12" s="113">
        <f t="shared" si="16"/>
        <v>0</v>
      </c>
      <c r="GJ12" s="113">
        <f t="shared" si="16"/>
        <v>0</v>
      </c>
      <c r="GK12" s="113">
        <f t="shared" si="16"/>
        <v>0</v>
      </c>
      <c r="GL12" s="113">
        <f t="shared" si="16"/>
        <v>0</v>
      </c>
      <c r="GM12" s="113">
        <f t="shared" si="16"/>
        <v>0</v>
      </c>
      <c r="GN12" s="113">
        <f t="shared" si="16"/>
        <v>0</v>
      </c>
      <c r="GO12" s="113">
        <f t="shared" si="16"/>
        <v>0</v>
      </c>
      <c r="GP12" s="113">
        <f t="shared" si="16"/>
        <v>0</v>
      </c>
      <c r="GQ12" s="113">
        <f t="shared" si="16"/>
        <v>0</v>
      </c>
      <c r="GR12" s="113">
        <f t="shared" si="16"/>
        <v>0</v>
      </c>
      <c r="GS12" s="113">
        <f t="shared" si="16"/>
        <v>0</v>
      </c>
      <c r="GT12" s="113">
        <f t="shared" si="16"/>
        <v>0</v>
      </c>
      <c r="GU12" s="113">
        <f t="shared" si="16"/>
        <v>0</v>
      </c>
      <c r="GV12" s="113">
        <f t="shared" si="16"/>
        <v>0</v>
      </c>
      <c r="GW12" s="113">
        <f t="shared" si="16"/>
        <v>0</v>
      </c>
      <c r="GX12" s="113">
        <f t="shared" si="16"/>
        <v>0</v>
      </c>
      <c r="GY12" s="113">
        <f t="shared" si="16"/>
        <v>0</v>
      </c>
      <c r="GZ12" s="113">
        <f t="shared" si="16"/>
        <v>0</v>
      </c>
      <c r="HA12" s="113">
        <f t="shared" si="16"/>
        <v>10079819000</v>
      </c>
      <c r="HB12" s="113">
        <f t="shared" si="16"/>
        <v>0</v>
      </c>
      <c r="HC12" s="113">
        <f t="shared" si="16"/>
        <v>0</v>
      </c>
      <c r="HD12" s="113">
        <f t="shared" si="16"/>
        <v>0</v>
      </c>
      <c r="HE12" s="113">
        <f t="shared" si="16"/>
        <v>0</v>
      </c>
      <c r="HF12" s="113">
        <f t="shared" si="16"/>
        <v>0</v>
      </c>
      <c r="HG12" s="113">
        <f t="shared" si="16"/>
        <v>0</v>
      </c>
      <c r="HH12" s="139">
        <f t="shared" si="16"/>
        <v>0</v>
      </c>
      <c r="HI12" s="139">
        <f t="shared" si="16"/>
        <v>0</v>
      </c>
      <c r="HJ12" s="139">
        <f t="shared" si="16"/>
        <v>0</v>
      </c>
      <c r="HK12" s="113">
        <f t="shared" si="16"/>
        <v>0</v>
      </c>
      <c r="HL12" s="113">
        <f t="shared" si="16"/>
        <v>0</v>
      </c>
      <c r="HM12" s="113">
        <f t="shared" si="16"/>
        <v>0</v>
      </c>
      <c r="HN12" s="144">
        <f t="shared" si="16"/>
        <v>24587033221</v>
      </c>
      <c r="HO12" s="151">
        <f t="shared" si="6"/>
        <v>0.99999999885636093</v>
      </c>
      <c r="HP12" s="151">
        <f t="shared" si="7"/>
        <v>0.77819383807935172</v>
      </c>
      <c r="HQ12" s="151">
        <f t="shared" si="8"/>
        <v>0</v>
      </c>
      <c r="HR12" s="151">
        <f t="shared" si="9"/>
        <v>0.89952933814507841</v>
      </c>
      <c r="HS12" s="151">
        <f t="shared" si="10"/>
        <v>0</v>
      </c>
    </row>
    <row r="13" spans="1:232" s="79" customFormat="1" ht="17.25" customHeight="1">
      <c r="A13" s="116"/>
      <c r="B13" s="117" t="s">
        <v>10</v>
      </c>
      <c r="C13" s="144">
        <f t="shared" si="11"/>
        <v>1057261084859</v>
      </c>
      <c r="D13" s="144">
        <f t="shared" si="11"/>
        <v>805742144720</v>
      </c>
      <c r="E13" s="144">
        <f t="shared" si="11"/>
        <v>0</v>
      </c>
      <c r="F13" s="112">
        <f t="shared" si="11"/>
        <v>0</v>
      </c>
      <c r="G13" s="112">
        <f t="shared" si="11"/>
        <v>0</v>
      </c>
      <c r="H13" s="112">
        <f t="shared" si="11"/>
        <v>0</v>
      </c>
      <c r="I13" s="112">
        <f t="shared" si="11"/>
        <v>0</v>
      </c>
      <c r="J13" s="144">
        <f t="shared" si="11"/>
        <v>805742144720</v>
      </c>
      <c r="K13" s="112">
        <f t="shared" si="11"/>
        <v>5713768000</v>
      </c>
      <c r="L13" s="112">
        <f t="shared" si="11"/>
        <v>4417517000</v>
      </c>
      <c r="M13" s="112">
        <f t="shared" si="11"/>
        <v>491166992479</v>
      </c>
      <c r="N13" s="112">
        <f t="shared" si="11"/>
        <v>5012103000</v>
      </c>
      <c r="O13" s="112">
        <f>O19+O16+O79+O25+O31+O49+O55+O28+O34+O40+O52+O43+O61+O37+O64+O85+O22+O58+O46+O94+O97+O91+O100+O106+O103+O112+O82+O67+O70+O73+O76+O88+O109</f>
        <v>27351600000</v>
      </c>
      <c r="P13" s="112">
        <f t="shared" si="11"/>
        <v>1613205500</v>
      </c>
      <c r="Q13" s="112">
        <f t="shared" si="11"/>
        <v>35968801469</v>
      </c>
      <c r="R13" s="112">
        <f t="shared" si="11"/>
        <v>5811408000</v>
      </c>
      <c r="S13" s="112">
        <f t="shared" si="11"/>
        <v>6962720000</v>
      </c>
      <c r="T13" s="112">
        <f t="shared" si="11"/>
        <v>1092150000</v>
      </c>
      <c r="U13" s="112">
        <f t="shared" si="11"/>
        <v>1857600000</v>
      </c>
      <c r="V13" s="112">
        <f t="shared" si="11"/>
        <v>31068000</v>
      </c>
      <c r="W13" s="112">
        <f t="shared" si="11"/>
        <v>0</v>
      </c>
      <c r="X13" s="112">
        <f t="shared" si="11"/>
        <v>274200000</v>
      </c>
      <c r="Y13" s="112">
        <f t="shared" si="11"/>
        <v>389325500</v>
      </c>
      <c r="Z13" s="112">
        <f t="shared" si="11"/>
        <v>44064000</v>
      </c>
      <c r="AA13" s="112">
        <f t="shared" si="11"/>
        <v>5453646360</v>
      </c>
      <c r="AB13" s="112">
        <f t="shared" si="11"/>
        <v>194424054</v>
      </c>
      <c r="AC13" s="112">
        <f t="shared" si="11"/>
        <v>0</v>
      </c>
      <c r="AD13" s="112">
        <f t="shared" si="11"/>
        <v>2694994996</v>
      </c>
      <c r="AE13" s="112">
        <f t="shared" si="11"/>
        <v>3572251398</v>
      </c>
      <c r="AF13" s="112">
        <f t="shared" si="11"/>
        <v>735458617</v>
      </c>
      <c r="AG13" s="112">
        <f t="shared" si="11"/>
        <v>4238862636</v>
      </c>
      <c r="AH13" s="112">
        <f t="shared" si="11"/>
        <v>102900000</v>
      </c>
      <c r="AI13" s="112">
        <f t="shared" si="11"/>
        <v>56068834000</v>
      </c>
      <c r="AJ13" s="112">
        <f t="shared" si="11"/>
        <v>4319655280</v>
      </c>
      <c r="AK13" s="112">
        <f t="shared" si="11"/>
        <v>1100000000</v>
      </c>
      <c r="AL13" s="112">
        <f t="shared" si="11"/>
        <v>6484314000</v>
      </c>
      <c r="AM13" s="112">
        <f t="shared" si="11"/>
        <v>167717000</v>
      </c>
      <c r="AN13" s="112">
        <f t="shared" si="11"/>
        <v>1843448400</v>
      </c>
      <c r="AO13" s="112">
        <f t="shared" si="11"/>
        <v>3202222792</v>
      </c>
      <c r="AP13" s="112">
        <f t="shared" si="11"/>
        <v>6337101000</v>
      </c>
      <c r="AQ13" s="112">
        <f t="shared" si="11"/>
        <v>14344284500</v>
      </c>
      <c r="AR13" s="112">
        <f t="shared" si="11"/>
        <v>1521604897</v>
      </c>
      <c r="AS13" s="112">
        <f t="shared" si="11"/>
        <v>1000000000</v>
      </c>
      <c r="AT13" s="112">
        <f t="shared" si="11"/>
        <v>1174670472</v>
      </c>
      <c r="AU13" s="112">
        <f t="shared" si="11"/>
        <v>0</v>
      </c>
      <c r="AV13" s="112">
        <f t="shared" si="11"/>
        <v>2974124126</v>
      </c>
      <c r="AW13" s="112">
        <f t="shared" si="11"/>
        <v>7299583792</v>
      </c>
      <c r="AX13" s="112">
        <f t="shared" si="11"/>
        <v>58017640</v>
      </c>
      <c r="AY13" s="112">
        <f t="shared" si="11"/>
        <v>10458642000</v>
      </c>
      <c r="AZ13" s="112">
        <f t="shared" ref="AZ13" si="17">AZ19+AZ16+AZ79+AZ25+AZ31+AZ49+AZ55+AZ28+AZ34+AZ40+AZ52+AZ43+AZ61+AZ37+AZ64+AZ85+AZ22+AZ58+AZ46+AZ94+AZ97+AZ91+AZ100+AZ106+AZ103+AZ112+AZ82+AZ67+AZ70+AZ73+AZ76+AZ88+AZ109</f>
        <v>10000000</v>
      </c>
      <c r="BA13" s="112">
        <f t="shared" si="11"/>
        <v>5000000000</v>
      </c>
      <c r="BB13" s="112">
        <f t="shared" si="11"/>
        <v>0</v>
      </c>
      <c r="BC13" s="112">
        <f t="shared" si="11"/>
        <v>0</v>
      </c>
      <c r="BD13" s="112">
        <f t="shared" si="11"/>
        <v>9839367200</v>
      </c>
      <c r="BE13" s="112">
        <f t="shared" si="11"/>
        <v>29019885340</v>
      </c>
      <c r="BF13" s="112">
        <f t="shared" si="11"/>
        <v>13625761000</v>
      </c>
      <c r="BG13" s="112">
        <f t="shared" si="11"/>
        <v>6049365777</v>
      </c>
      <c r="BH13" s="112">
        <f t="shared" si="11"/>
        <v>556708544</v>
      </c>
      <c r="BI13" s="112">
        <f t="shared" si="11"/>
        <v>120000000</v>
      </c>
      <c r="BJ13" s="112">
        <f t="shared" si="11"/>
        <v>18467775951</v>
      </c>
      <c r="BK13" s="112">
        <f t="shared" si="11"/>
        <v>251334940139</v>
      </c>
      <c r="BL13" s="112">
        <f t="shared" si="11"/>
        <v>0</v>
      </c>
      <c r="BM13" s="112">
        <f t="shared" si="11"/>
        <v>251334940139</v>
      </c>
      <c r="BN13" s="112">
        <f t="shared" si="11"/>
        <v>0</v>
      </c>
      <c r="BO13" s="112">
        <f t="shared" si="11"/>
        <v>0</v>
      </c>
      <c r="BP13" s="112">
        <f t="shared" si="13"/>
        <v>0</v>
      </c>
      <c r="BQ13" s="112">
        <f t="shared" si="13"/>
        <v>0</v>
      </c>
      <c r="BR13" s="112">
        <f t="shared" si="13"/>
        <v>0</v>
      </c>
      <c r="BS13" s="112">
        <f t="shared" si="13"/>
        <v>0</v>
      </c>
      <c r="BT13" s="112">
        <f t="shared" si="13"/>
        <v>0</v>
      </c>
      <c r="BU13" s="112">
        <f t="shared" si="13"/>
        <v>0</v>
      </c>
      <c r="BV13" s="112">
        <f t="shared" si="13"/>
        <v>9004464000</v>
      </c>
      <c r="BW13" s="112">
        <f t="shared" si="13"/>
        <v>142076500453</v>
      </c>
      <c r="BX13" s="112">
        <f t="shared" si="13"/>
        <v>25104192400</v>
      </c>
      <c r="BY13" s="112">
        <f t="shared" si="13"/>
        <v>289214500</v>
      </c>
      <c r="BZ13" s="112">
        <f t="shared" si="13"/>
        <v>1964586100</v>
      </c>
      <c r="CA13" s="112">
        <f t="shared" si="13"/>
        <v>693790000</v>
      </c>
      <c r="CB13" s="112">
        <f t="shared" si="13"/>
        <v>770743490</v>
      </c>
      <c r="CC13" s="112">
        <f t="shared" si="13"/>
        <v>448200820</v>
      </c>
      <c r="CD13" s="112">
        <f t="shared" si="13"/>
        <v>409250000</v>
      </c>
      <c r="CE13" s="112">
        <f t="shared" si="13"/>
        <v>0</v>
      </c>
      <c r="CF13" s="112">
        <f t="shared" si="13"/>
        <v>120000000</v>
      </c>
      <c r="CG13" s="112">
        <f t="shared" si="13"/>
        <v>0</v>
      </c>
      <c r="CH13" s="112">
        <f t="shared" si="13"/>
        <v>1413871000</v>
      </c>
      <c r="CI13" s="112">
        <f t="shared" si="13"/>
        <v>7863805600</v>
      </c>
      <c r="CJ13" s="112">
        <f t="shared" si="13"/>
        <v>40185000000</v>
      </c>
      <c r="CK13" s="112">
        <f t="shared" si="13"/>
        <v>11639000000</v>
      </c>
      <c r="CL13" s="112">
        <f t="shared" si="13"/>
        <v>1904850000</v>
      </c>
      <c r="CM13" s="112">
        <f t="shared" si="13"/>
        <v>0</v>
      </c>
      <c r="CN13" s="112">
        <f t="shared" si="13"/>
        <v>150000000</v>
      </c>
      <c r="CO13" s="112">
        <f t="shared" si="13"/>
        <v>350000000</v>
      </c>
      <c r="CP13" s="112">
        <f t="shared" si="13"/>
        <v>3990000000</v>
      </c>
      <c r="CQ13" s="112">
        <f t="shared" si="13"/>
        <v>1588140400</v>
      </c>
      <c r="CR13" s="112">
        <f t="shared" si="13"/>
        <v>0</v>
      </c>
      <c r="CS13" s="112">
        <f t="shared" si="13"/>
        <v>539271000</v>
      </c>
      <c r="CT13" s="112">
        <f t="shared" si="13"/>
        <v>100000000</v>
      </c>
      <c r="CU13" s="112">
        <f t="shared" si="13"/>
        <v>0</v>
      </c>
      <c r="CV13" s="112">
        <f t="shared" si="13"/>
        <v>0</v>
      </c>
      <c r="CW13" s="112">
        <f t="shared" si="13"/>
        <v>0</v>
      </c>
      <c r="CX13" s="112">
        <f t="shared" si="13"/>
        <v>200000000</v>
      </c>
      <c r="CY13" s="112">
        <f t="shared" si="13"/>
        <v>500000000</v>
      </c>
      <c r="CZ13" s="112">
        <f t="shared" si="13"/>
        <v>0</v>
      </c>
      <c r="DA13" s="112">
        <f t="shared" si="13"/>
        <v>30060376</v>
      </c>
      <c r="DB13" s="112">
        <f t="shared" si="13"/>
        <v>184000000</v>
      </c>
      <c r="DC13" s="112">
        <f t="shared" si="13"/>
        <v>0</v>
      </c>
      <c r="DD13" s="112">
        <f t="shared" si="13"/>
        <v>184000000</v>
      </c>
      <c r="DE13" s="112">
        <f t="shared" si="13"/>
        <v>0</v>
      </c>
      <c r="DF13" s="112">
        <f t="shared" si="13"/>
        <v>0</v>
      </c>
      <c r="DG13" s="112">
        <f t="shared" si="13"/>
        <v>184000000</v>
      </c>
      <c r="DH13" s="113"/>
      <c r="DI13" s="139">
        <f>DI19+DI16+DI79+DI25+DI31+DI49+DI55+DI28+DI34+DI40+DI52+DI43+DI61+DI37+DI64+DI85+DI22+DI58+DI46+DI94+DI97+DI91+DI100+DI106+DI103+DI112+DI82+DI67+DI70+DI73+DI76+DI88+DI109</f>
        <v>1057071264067</v>
      </c>
      <c r="DJ13" s="139">
        <f t="shared" si="14"/>
        <v>775088836952</v>
      </c>
      <c r="DK13" s="139">
        <f t="shared" si="14"/>
        <v>0</v>
      </c>
      <c r="DL13" s="113">
        <f t="shared" si="14"/>
        <v>0</v>
      </c>
      <c r="DM13" s="113">
        <f t="shared" si="14"/>
        <v>0</v>
      </c>
      <c r="DN13" s="113">
        <f t="shared" si="14"/>
        <v>0</v>
      </c>
      <c r="DO13" s="113">
        <f t="shared" si="14"/>
        <v>0</v>
      </c>
      <c r="DP13" s="139">
        <f t="shared" si="14"/>
        <v>775088836952</v>
      </c>
      <c r="DQ13" s="113">
        <f t="shared" si="14"/>
        <v>5713768000</v>
      </c>
      <c r="DR13" s="113">
        <f t="shared" si="14"/>
        <v>4417517000</v>
      </c>
      <c r="DS13" s="113">
        <f t="shared" si="14"/>
        <v>485824027589</v>
      </c>
      <c r="DT13" s="113">
        <f t="shared" si="14"/>
        <v>3196424000</v>
      </c>
      <c r="DU13" s="113">
        <f t="shared" si="14"/>
        <v>27351600000</v>
      </c>
      <c r="DV13" s="113">
        <f t="shared" si="14"/>
        <v>1613205500</v>
      </c>
      <c r="DW13" s="113">
        <f t="shared" si="14"/>
        <v>35967301469</v>
      </c>
      <c r="DX13" s="113">
        <f t="shared" si="14"/>
        <v>5811408000</v>
      </c>
      <c r="DY13" s="113">
        <f t="shared" si="14"/>
        <v>6962720000</v>
      </c>
      <c r="DZ13" s="113">
        <f t="shared" si="14"/>
        <v>1092150000</v>
      </c>
      <c r="EA13" s="113">
        <f t="shared" si="14"/>
        <v>1857600000</v>
      </c>
      <c r="EB13" s="113">
        <f t="shared" si="14"/>
        <v>31068000</v>
      </c>
      <c r="EC13" s="113">
        <f t="shared" si="14"/>
        <v>0</v>
      </c>
      <c r="ED13" s="113">
        <f t="shared" si="14"/>
        <v>274200000</v>
      </c>
      <c r="EE13" s="113">
        <f t="shared" si="14"/>
        <v>142650500</v>
      </c>
      <c r="EF13" s="113">
        <f t="shared" si="14"/>
        <v>44064000</v>
      </c>
      <c r="EG13" s="113">
        <f t="shared" si="14"/>
        <v>5453646360</v>
      </c>
      <c r="EH13" s="113">
        <f t="shared" si="14"/>
        <v>194424054</v>
      </c>
      <c r="EI13" s="113">
        <f t="shared" si="14"/>
        <v>0</v>
      </c>
      <c r="EJ13" s="113">
        <f t="shared" si="14"/>
        <v>2694603800</v>
      </c>
      <c r="EK13" s="113">
        <f t="shared" si="14"/>
        <v>3572251398</v>
      </c>
      <c r="EL13" s="113">
        <f t="shared" si="14"/>
        <v>735458617</v>
      </c>
      <c r="EM13" s="113">
        <f t="shared" si="14"/>
        <v>4238862636</v>
      </c>
      <c r="EN13" s="113">
        <f t="shared" si="14"/>
        <v>102900000</v>
      </c>
      <c r="EO13" s="113">
        <f t="shared" si="14"/>
        <v>55198010000</v>
      </c>
      <c r="EP13" s="113">
        <f t="shared" si="14"/>
        <v>4219807280</v>
      </c>
      <c r="EQ13" s="113">
        <f t="shared" si="14"/>
        <v>235739213</v>
      </c>
      <c r="ER13" s="113">
        <f t="shared" si="14"/>
        <v>6484314000</v>
      </c>
      <c r="ES13" s="113">
        <f t="shared" si="14"/>
        <v>167717000</v>
      </c>
      <c r="ET13" s="113">
        <f t="shared" si="14"/>
        <v>1843448400</v>
      </c>
      <c r="EU13" s="113">
        <f t="shared" si="14"/>
        <v>3106744640</v>
      </c>
      <c r="EV13" s="113">
        <f t="shared" si="14"/>
        <v>6337101000</v>
      </c>
      <c r="EW13" s="113">
        <f>EW19+EW16+EW79+EW25+EW31+EW49+EW55+EW28+EW34+EW40+EW52+EW43+EW61+EW37+EW64+EW85+EW22+EW58+EW46+EW94+EW97+EW91+EW100+EW106+EW103+EW112+EW82+EW67+EW70+EW73+EW76+EW88+EW109</f>
        <v>13783926500</v>
      </c>
      <c r="EX13" s="113">
        <f t="shared" si="14"/>
        <v>1521604897</v>
      </c>
      <c r="EY13" s="113">
        <f t="shared" si="14"/>
        <v>1000000000</v>
      </c>
      <c r="EZ13" s="113">
        <f t="shared" si="14"/>
        <v>1174670472</v>
      </c>
      <c r="FA13" s="113">
        <f t="shared" si="14"/>
        <v>0</v>
      </c>
      <c r="FB13" s="113">
        <f t="shared" si="14"/>
        <v>2974124126</v>
      </c>
      <c r="FC13" s="113">
        <f t="shared" si="14"/>
        <v>7065533000</v>
      </c>
      <c r="FD13" s="113">
        <f t="shared" si="14"/>
        <v>58017640</v>
      </c>
      <c r="FE13" s="113">
        <f t="shared" si="14"/>
        <v>10416818000</v>
      </c>
      <c r="FF13" s="113">
        <f t="shared" ref="FF13" si="18">FF19+FF16+FF79+FF25+FF31+FF49+FF55+FF28+FF34+FF40+FF52+FF43+FF61+FF37+FF64+FF85+FF22+FF58+FF46+FF94+FF97+FF91+FF100+FF106+FF103+FF112+FF82+FF67+FF70+FF73+FF76+FF88+FF109</f>
        <v>0</v>
      </c>
      <c r="FG13" s="113">
        <f t="shared" si="14"/>
        <v>5000000000</v>
      </c>
      <c r="FH13" s="113">
        <f t="shared" si="14"/>
        <v>0</v>
      </c>
      <c r="FI13" s="113">
        <f t="shared" si="14"/>
        <v>0</v>
      </c>
      <c r="FJ13" s="113">
        <f t="shared" si="14"/>
        <v>7839367200</v>
      </c>
      <c r="FK13" s="113">
        <f>FK19+FK16+FK79+FK25+FK31+FK49+FK55+FK28+FK34+FK40+FK52+FK43+FK61+FK37+FK64+FK85+FK22+FK58+FK46+FK94+FK97+FK91+FK100+FK106+FK103+FK112+FK82+FK67+FK70+FK73+FK76+FK88+FK109</f>
        <v>29019007340</v>
      </c>
      <c r="FL13" s="113">
        <f>FL19+FL16+FL79+FL25+FL31+FL49+FL55+FL28+FL34+FL40+FL52+FL43+FL61+FL37+FL64+FL85+FL22+FL58+FL46+FL94+FL97+FL91+FL100+FL106+FL103+FL112+FL82+FL67+FL70+FL73+FL76+FL88+FL109</f>
        <v>13625761000</v>
      </c>
      <c r="FM13" s="113">
        <f>FM19+FM16+FM79+FM25+FM31+FM49+FM55+FM28+FM34+FM40+FM52+FM43+FM61+FM37+FM64+FM85+FM22+FM58+FM46+FM94+FM97+FM91+FM100+FM106+FM103+FM112+FM82+FM67+FM70+FM73+FM76+FM88+FM109</f>
        <v>6049365777</v>
      </c>
      <c r="FN13" s="113">
        <f>FN19+FN16+FN79+FN25+FN31+FN49+FN55+FN28+FN34+FN40+FN52+FN43+FN61+FN37+FN64+FN85+FN22+FN58+FN46+FN94+FN97+FN91+FN100+FN106+FN103+FN112+FN82+FN67+FN70+FN73+FN76+FN88+FN109</f>
        <v>555908544</v>
      </c>
      <c r="FO13" s="113">
        <f t="shared" si="14"/>
        <v>120000000</v>
      </c>
      <c r="FP13" s="113">
        <f t="shared" si="14"/>
        <v>0</v>
      </c>
      <c r="FQ13" s="139">
        <f t="shared" si="14"/>
        <v>115832825066</v>
      </c>
      <c r="FR13" s="139">
        <f t="shared" si="14"/>
        <v>0</v>
      </c>
      <c r="FS13" s="139">
        <f t="shared" si="14"/>
        <v>115832825066</v>
      </c>
      <c r="FT13" s="113">
        <f t="shared" si="14"/>
        <v>0</v>
      </c>
      <c r="FU13" s="113">
        <f t="shared" si="14"/>
        <v>0</v>
      </c>
      <c r="FV13" s="113">
        <f t="shared" si="16"/>
        <v>0</v>
      </c>
      <c r="FW13" s="113">
        <f t="shared" si="16"/>
        <v>0</v>
      </c>
      <c r="FX13" s="113">
        <f t="shared" si="16"/>
        <v>0</v>
      </c>
      <c r="FY13" s="113">
        <f t="shared" si="16"/>
        <v>0</v>
      </c>
      <c r="FZ13" s="113">
        <f t="shared" si="16"/>
        <v>0</v>
      </c>
      <c r="GA13" s="113">
        <f t="shared" si="16"/>
        <v>0</v>
      </c>
      <c r="GB13" s="113">
        <f t="shared" si="16"/>
        <v>7987582000</v>
      </c>
      <c r="GC13" s="113">
        <f t="shared" si="16"/>
        <v>61144704560</v>
      </c>
      <c r="GD13" s="113">
        <f t="shared" si="16"/>
        <v>10554089400</v>
      </c>
      <c r="GE13" s="113">
        <f t="shared" si="16"/>
        <v>289214500</v>
      </c>
      <c r="GF13" s="113">
        <f t="shared" si="16"/>
        <v>1930297395</v>
      </c>
      <c r="GG13" s="113">
        <f t="shared" si="16"/>
        <v>395530520</v>
      </c>
      <c r="GH13" s="113">
        <f t="shared" si="16"/>
        <v>453247200</v>
      </c>
      <c r="GI13" s="113">
        <f t="shared" si="16"/>
        <v>448200000</v>
      </c>
      <c r="GJ13" s="113">
        <f t="shared" si="16"/>
        <v>393297000</v>
      </c>
      <c r="GK13" s="113">
        <f t="shared" si="16"/>
        <v>0</v>
      </c>
      <c r="GL13" s="113">
        <f t="shared" si="16"/>
        <v>87276000</v>
      </c>
      <c r="GM13" s="113">
        <f t="shared" si="16"/>
        <v>0</v>
      </c>
      <c r="GN13" s="113">
        <f t="shared" si="16"/>
        <v>1368701000</v>
      </c>
      <c r="GO13" s="113">
        <f t="shared" si="16"/>
        <v>2137562400</v>
      </c>
      <c r="GP13" s="113">
        <f t="shared" si="16"/>
        <v>19880814000</v>
      </c>
      <c r="GQ13" s="113">
        <f t="shared" si="16"/>
        <v>4042438000</v>
      </c>
      <c r="GR13" s="113">
        <f t="shared" si="16"/>
        <v>1903750887</v>
      </c>
      <c r="GS13" s="113">
        <f t="shared" si="16"/>
        <v>0</v>
      </c>
      <c r="GT13" s="113">
        <f t="shared" si="16"/>
        <v>99710000</v>
      </c>
      <c r="GU13" s="113">
        <f t="shared" si="16"/>
        <v>296135948</v>
      </c>
      <c r="GV13" s="113">
        <f t="shared" si="16"/>
        <v>0</v>
      </c>
      <c r="GW13" s="113">
        <f t="shared" si="16"/>
        <v>1572292000</v>
      </c>
      <c r="GX13" s="113">
        <f t="shared" si="16"/>
        <v>0</v>
      </c>
      <c r="GY13" s="113">
        <f t="shared" si="16"/>
        <v>519531520</v>
      </c>
      <c r="GZ13" s="113">
        <f t="shared" si="16"/>
        <v>100000000</v>
      </c>
      <c r="HA13" s="113">
        <f t="shared" si="16"/>
        <v>0</v>
      </c>
      <c r="HB13" s="113">
        <f t="shared" si="16"/>
        <v>0</v>
      </c>
      <c r="HC13" s="113">
        <f t="shared" si="16"/>
        <v>0</v>
      </c>
      <c r="HD13" s="113">
        <f t="shared" si="16"/>
        <v>198390360</v>
      </c>
      <c r="HE13" s="113">
        <f t="shared" si="16"/>
        <v>0</v>
      </c>
      <c r="HF13" s="113">
        <f t="shared" si="16"/>
        <v>0</v>
      </c>
      <c r="HG13" s="113">
        <f t="shared" si="16"/>
        <v>30060376</v>
      </c>
      <c r="HH13" s="139">
        <f t="shared" si="16"/>
        <v>184000000</v>
      </c>
      <c r="HI13" s="139">
        <f t="shared" si="16"/>
        <v>0</v>
      </c>
      <c r="HJ13" s="139">
        <f t="shared" si="16"/>
        <v>184000000</v>
      </c>
      <c r="HK13" s="113">
        <f t="shared" si="16"/>
        <v>0</v>
      </c>
      <c r="HL13" s="113">
        <f t="shared" si="16"/>
        <v>0</v>
      </c>
      <c r="HM13" s="113">
        <f t="shared" si="16"/>
        <v>184000000</v>
      </c>
      <c r="HN13" s="144">
        <f>HN19+HN16+HN79+HN25+HN31+HN49+HN55+HN28+HN34+HN40+HN52+HN43+HN61+HN37+HN64+HN85+HN22+HN58+HN46+HN94+HN97+HN91+HN100+HN106+HN103+HN112+HN82+HN67+HN70+HN73+HN76+HN88+HN109</f>
        <v>165965602049</v>
      </c>
      <c r="HO13" s="151">
        <f t="shared" si="6"/>
        <v>0.99982045987058599</v>
      </c>
      <c r="HP13" s="151">
        <f t="shared" si="7"/>
        <v>0</v>
      </c>
      <c r="HQ13" s="151">
        <f t="shared" si="8"/>
        <v>0.96195642989649965</v>
      </c>
      <c r="HR13" s="151">
        <f t="shared" si="9"/>
        <v>0.46087036287887001</v>
      </c>
      <c r="HS13" s="151">
        <f t="shared" si="10"/>
        <v>1</v>
      </c>
    </row>
    <row r="14" spans="1:232" s="37" customFormat="1" ht="17.25" customHeight="1">
      <c r="A14" s="106">
        <v>1</v>
      </c>
      <c r="B14" s="107" t="s">
        <v>101</v>
      </c>
      <c r="C14" s="145">
        <f t="shared" ref="C14:AW14" si="19">C15+C16</f>
        <v>13312588634</v>
      </c>
      <c r="D14" s="147">
        <f t="shared" si="19"/>
        <v>13312588634</v>
      </c>
      <c r="E14" s="145">
        <f t="shared" si="19"/>
        <v>0</v>
      </c>
      <c r="F14" s="99">
        <f t="shared" si="19"/>
        <v>0</v>
      </c>
      <c r="G14" s="99">
        <f t="shared" si="19"/>
        <v>0</v>
      </c>
      <c r="H14" s="99">
        <f t="shared" si="19"/>
        <v>0</v>
      </c>
      <c r="I14" s="99">
        <f t="shared" si="19"/>
        <v>0</v>
      </c>
      <c r="J14" s="145">
        <f t="shared" si="19"/>
        <v>13312588634</v>
      </c>
      <c r="K14" s="99">
        <f t="shared" si="19"/>
        <v>0</v>
      </c>
      <c r="L14" s="99">
        <f t="shared" si="19"/>
        <v>0</v>
      </c>
      <c r="M14" s="99">
        <f t="shared" si="19"/>
        <v>0</v>
      </c>
      <c r="N14" s="99">
        <f t="shared" si="19"/>
        <v>0</v>
      </c>
      <c r="O14" s="99">
        <f t="shared" si="19"/>
        <v>0</v>
      </c>
      <c r="P14" s="99">
        <f t="shared" si="19"/>
        <v>0</v>
      </c>
      <c r="Q14" s="99">
        <f t="shared" si="19"/>
        <v>0</v>
      </c>
      <c r="R14" s="99">
        <f t="shared" si="19"/>
        <v>0</v>
      </c>
      <c r="S14" s="99">
        <f t="shared" si="19"/>
        <v>0</v>
      </c>
      <c r="T14" s="99">
        <f t="shared" si="19"/>
        <v>0</v>
      </c>
      <c r="U14" s="99">
        <f t="shared" si="19"/>
        <v>0</v>
      </c>
      <c r="V14" s="99">
        <f t="shared" si="19"/>
        <v>0</v>
      </c>
      <c r="W14" s="99">
        <f t="shared" si="19"/>
        <v>0</v>
      </c>
      <c r="X14" s="99">
        <f t="shared" si="19"/>
        <v>0</v>
      </c>
      <c r="Y14" s="99">
        <f t="shared" si="19"/>
        <v>0</v>
      </c>
      <c r="Z14" s="99">
        <f t="shared" si="19"/>
        <v>0</v>
      </c>
      <c r="AA14" s="99">
        <f t="shared" si="19"/>
        <v>89326580</v>
      </c>
      <c r="AB14" s="99">
        <f t="shared" si="19"/>
        <v>194424054</v>
      </c>
      <c r="AC14" s="99">
        <f t="shared" si="19"/>
        <v>0</v>
      </c>
      <c r="AD14" s="99">
        <f t="shared" si="19"/>
        <v>0</v>
      </c>
      <c r="AE14" s="99">
        <f t="shared" si="19"/>
        <v>0</v>
      </c>
      <c r="AF14" s="99">
        <f t="shared" si="19"/>
        <v>0</v>
      </c>
      <c r="AG14" s="99">
        <f t="shared" si="19"/>
        <v>0</v>
      </c>
      <c r="AH14" s="99">
        <f t="shared" si="19"/>
        <v>0</v>
      </c>
      <c r="AI14" s="99">
        <f t="shared" si="19"/>
        <v>0</v>
      </c>
      <c r="AJ14" s="99">
        <f t="shared" si="19"/>
        <v>0</v>
      </c>
      <c r="AK14" s="99">
        <f t="shared" si="19"/>
        <v>0</v>
      </c>
      <c r="AL14" s="99">
        <f t="shared" si="19"/>
        <v>0</v>
      </c>
      <c r="AM14" s="99">
        <f t="shared" si="19"/>
        <v>0</v>
      </c>
      <c r="AN14" s="99">
        <f t="shared" si="19"/>
        <v>0</v>
      </c>
      <c r="AO14" s="99">
        <f t="shared" si="19"/>
        <v>0</v>
      </c>
      <c r="AP14" s="99">
        <f t="shared" si="19"/>
        <v>0</v>
      </c>
      <c r="AQ14" s="99">
        <f t="shared" si="19"/>
        <v>0</v>
      </c>
      <c r="AR14" s="99">
        <f t="shared" si="19"/>
        <v>0</v>
      </c>
      <c r="AS14" s="99">
        <f t="shared" si="19"/>
        <v>0</v>
      </c>
      <c r="AT14" s="99">
        <f t="shared" si="19"/>
        <v>0</v>
      </c>
      <c r="AU14" s="99">
        <f t="shared" si="19"/>
        <v>0</v>
      </c>
      <c r="AV14" s="99">
        <f t="shared" si="19"/>
        <v>0</v>
      </c>
      <c r="AW14" s="99">
        <f t="shared" si="19"/>
        <v>0</v>
      </c>
      <c r="AX14" s="99">
        <f>AX15+AX16</f>
        <v>0</v>
      </c>
      <c r="AY14" s="99">
        <f t="shared" ref="AY14" si="20">AY15+AY16</f>
        <v>0</v>
      </c>
      <c r="AZ14" s="99">
        <f>AZ15+AZ16</f>
        <v>0</v>
      </c>
      <c r="BA14" s="99">
        <f>BA15+BA16</f>
        <v>0</v>
      </c>
      <c r="BB14" s="99">
        <f t="shared" ref="BB14:BK14" si="21">BB15+BB16</f>
        <v>0</v>
      </c>
      <c r="BC14" s="99">
        <f t="shared" si="21"/>
        <v>0</v>
      </c>
      <c r="BD14" s="99">
        <f t="shared" si="21"/>
        <v>0</v>
      </c>
      <c r="BE14" s="99">
        <f t="shared" si="21"/>
        <v>0</v>
      </c>
      <c r="BF14" s="99">
        <f t="shared" si="21"/>
        <v>13028838000</v>
      </c>
      <c r="BG14" s="99">
        <f t="shared" si="21"/>
        <v>0</v>
      </c>
      <c r="BH14" s="99">
        <f t="shared" si="21"/>
        <v>0</v>
      </c>
      <c r="BI14" s="99">
        <f t="shared" si="21"/>
        <v>0</v>
      </c>
      <c r="BJ14" s="99">
        <f t="shared" si="21"/>
        <v>0</v>
      </c>
      <c r="BK14" s="99">
        <f t="shared" si="21"/>
        <v>0</v>
      </c>
      <c r="BL14" s="99">
        <f>BL15+BL16</f>
        <v>0</v>
      </c>
      <c r="BM14" s="99">
        <f>BM15+BM16</f>
        <v>0</v>
      </c>
      <c r="BN14" s="99">
        <f t="shared" ref="BN14:DG14" si="22">BN15+BN16</f>
        <v>0</v>
      </c>
      <c r="BO14" s="99">
        <f t="shared" si="22"/>
        <v>0</v>
      </c>
      <c r="BP14" s="99">
        <f t="shared" si="22"/>
        <v>0</v>
      </c>
      <c r="BQ14" s="99">
        <f t="shared" si="22"/>
        <v>0</v>
      </c>
      <c r="BR14" s="99">
        <f>BR15+BR16</f>
        <v>0</v>
      </c>
      <c r="BS14" s="99">
        <f>BS15+BS16</f>
        <v>0</v>
      </c>
      <c r="BT14" s="99">
        <f t="shared" ref="BT14" si="23">BT15+BT16</f>
        <v>0</v>
      </c>
      <c r="BU14" s="99">
        <f t="shared" si="22"/>
        <v>0</v>
      </c>
      <c r="BV14" s="99">
        <f t="shared" si="22"/>
        <v>0</v>
      </c>
      <c r="BW14" s="99">
        <f t="shared" si="22"/>
        <v>0</v>
      </c>
      <c r="BX14" s="99">
        <f t="shared" si="22"/>
        <v>0</v>
      </c>
      <c r="BY14" s="99">
        <f t="shared" si="22"/>
        <v>0</v>
      </c>
      <c r="BZ14" s="99">
        <f t="shared" si="22"/>
        <v>0</v>
      </c>
      <c r="CA14" s="99">
        <f t="shared" si="22"/>
        <v>0</v>
      </c>
      <c r="CB14" s="99">
        <f t="shared" si="22"/>
        <v>0</v>
      </c>
      <c r="CC14" s="99">
        <f t="shared" si="22"/>
        <v>0</v>
      </c>
      <c r="CD14" s="99">
        <f t="shared" si="22"/>
        <v>0</v>
      </c>
      <c r="CE14" s="99">
        <f t="shared" si="22"/>
        <v>0</v>
      </c>
      <c r="CF14" s="99">
        <f t="shared" si="22"/>
        <v>0</v>
      </c>
      <c r="CG14" s="99">
        <f t="shared" si="22"/>
        <v>0</v>
      </c>
      <c r="CH14" s="99">
        <f t="shared" si="22"/>
        <v>0</v>
      </c>
      <c r="CI14" s="99">
        <f t="shared" si="22"/>
        <v>0</v>
      </c>
      <c r="CJ14" s="99">
        <f t="shared" si="22"/>
        <v>0</v>
      </c>
      <c r="CK14" s="99">
        <f t="shared" si="22"/>
        <v>0</v>
      </c>
      <c r="CL14" s="99">
        <f t="shared" si="22"/>
        <v>0</v>
      </c>
      <c r="CM14" s="99">
        <f t="shared" si="22"/>
        <v>0</v>
      </c>
      <c r="CN14" s="99">
        <f t="shared" si="22"/>
        <v>0</v>
      </c>
      <c r="CO14" s="99">
        <f t="shared" si="22"/>
        <v>0</v>
      </c>
      <c r="CP14" s="99">
        <f t="shared" si="22"/>
        <v>0</v>
      </c>
      <c r="CQ14" s="99">
        <f t="shared" si="22"/>
        <v>0</v>
      </c>
      <c r="CR14" s="99">
        <f t="shared" si="22"/>
        <v>0</v>
      </c>
      <c r="CS14" s="99">
        <f t="shared" si="22"/>
        <v>0</v>
      </c>
      <c r="CT14" s="99">
        <f t="shared" si="22"/>
        <v>0</v>
      </c>
      <c r="CU14" s="99">
        <f t="shared" si="22"/>
        <v>0</v>
      </c>
      <c r="CV14" s="99">
        <f t="shared" si="22"/>
        <v>0</v>
      </c>
      <c r="CW14" s="99">
        <f t="shared" si="22"/>
        <v>0</v>
      </c>
      <c r="CX14" s="99">
        <f t="shared" si="22"/>
        <v>0</v>
      </c>
      <c r="CY14" s="99">
        <f t="shared" si="22"/>
        <v>0</v>
      </c>
      <c r="CZ14" s="99">
        <f t="shared" si="22"/>
        <v>0</v>
      </c>
      <c r="DA14" s="99">
        <f t="shared" si="22"/>
        <v>0</v>
      </c>
      <c r="DB14" s="99">
        <f t="shared" si="22"/>
        <v>0</v>
      </c>
      <c r="DC14" s="99">
        <f t="shared" si="22"/>
        <v>0</v>
      </c>
      <c r="DD14" s="99">
        <f t="shared" si="22"/>
        <v>0</v>
      </c>
      <c r="DE14" s="99">
        <f t="shared" si="22"/>
        <v>0</v>
      </c>
      <c r="DF14" s="99">
        <f t="shared" si="22"/>
        <v>0</v>
      </c>
      <c r="DG14" s="99">
        <f t="shared" si="22"/>
        <v>0</v>
      </c>
      <c r="DH14" s="108" t="s">
        <v>101</v>
      </c>
      <c r="DI14" s="140">
        <f>DI15+DI16</f>
        <v>13312588634</v>
      </c>
      <c r="DJ14" s="140">
        <f t="shared" ref="DJ14:FQ14" si="24">DJ15+DJ16</f>
        <v>13312588634</v>
      </c>
      <c r="DK14" s="140">
        <f t="shared" si="24"/>
        <v>0</v>
      </c>
      <c r="DL14" s="100">
        <f t="shared" si="24"/>
        <v>0</v>
      </c>
      <c r="DM14" s="100">
        <f t="shared" si="24"/>
        <v>0</v>
      </c>
      <c r="DN14" s="100">
        <f t="shared" si="24"/>
        <v>0</v>
      </c>
      <c r="DO14" s="100">
        <f t="shared" si="24"/>
        <v>0</v>
      </c>
      <c r="DP14" s="140">
        <f t="shared" si="24"/>
        <v>13312588634</v>
      </c>
      <c r="DQ14" s="100">
        <f t="shared" si="24"/>
        <v>0</v>
      </c>
      <c r="DR14" s="100">
        <f t="shared" si="24"/>
        <v>0</v>
      </c>
      <c r="DS14" s="100">
        <f t="shared" si="24"/>
        <v>0</v>
      </c>
      <c r="DT14" s="100">
        <f t="shared" si="24"/>
        <v>0</v>
      </c>
      <c r="DU14" s="100">
        <f t="shared" si="24"/>
        <v>0</v>
      </c>
      <c r="DV14" s="100">
        <f t="shared" si="24"/>
        <v>0</v>
      </c>
      <c r="DW14" s="100">
        <f t="shared" si="24"/>
        <v>0</v>
      </c>
      <c r="DX14" s="100">
        <f t="shared" si="24"/>
        <v>0</v>
      </c>
      <c r="DY14" s="100">
        <f t="shared" si="24"/>
        <v>0</v>
      </c>
      <c r="DZ14" s="100">
        <f t="shared" si="24"/>
        <v>0</v>
      </c>
      <c r="EA14" s="100">
        <f t="shared" si="24"/>
        <v>0</v>
      </c>
      <c r="EB14" s="100">
        <f t="shared" si="24"/>
        <v>0</v>
      </c>
      <c r="EC14" s="100">
        <f t="shared" si="24"/>
        <v>0</v>
      </c>
      <c r="ED14" s="100">
        <f t="shared" si="24"/>
        <v>0</v>
      </c>
      <c r="EE14" s="100">
        <f t="shared" si="24"/>
        <v>0</v>
      </c>
      <c r="EF14" s="100">
        <f t="shared" si="24"/>
        <v>0</v>
      </c>
      <c r="EG14" s="100">
        <f>EG15+EG16</f>
        <v>89326580</v>
      </c>
      <c r="EH14" s="100">
        <f t="shared" si="24"/>
        <v>194424054</v>
      </c>
      <c r="EI14" s="100">
        <f t="shared" si="24"/>
        <v>0</v>
      </c>
      <c r="EJ14" s="100">
        <f t="shared" si="24"/>
        <v>0</v>
      </c>
      <c r="EK14" s="100">
        <f t="shared" si="24"/>
        <v>0</v>
      </c>
      <c r="EL14" s="100">
        <f t="shared" si="24"/>
        <v>0</v>
      </c>
      <c r="EM14" s="100">
        <f t="shared" si="24"/>
        <v>0</v>
      </c>
      <c r="EN14" s="100">
        <f t="shared" si="24"/>
        <v>0</v>
      </c>
      <c r="EO14" s="100">
        <f t="shared" si="24"/>
        <v>0</v>
      </c>
      <c r="EP14" s="100">
        <f t="shared" si="24"/>
        <v>0</v>
      </c>
      <c r="EQ14" s="100">
        <f t="shared" si="24"/>
        <v>0</v>
      </c>
      <c r="ER14" s="100">
        <f t="shared" si="24"/>
        <v>0</v>
      </c>
      <c r="ES14" s="100">
        <f t="shared" si="24"/>
        <v>0</v>
      </c>
      <c r="ET14" s="100">
        <f t="shared" si="24"/>
        <v>0</v>
      </c>
      <c r="EU14" s="100">
        <f t="shared" si="24"/>
        <v>0</v>
      </c>
      <c r="EV14" s="100">
        <f t="shared" si="24"/>
        <v>0</v>
      </c>
      <c r="EW14" s="100">
        <f t="shared" si="24"/>
        <v>0</v>
      </c>
      <c r="EX14" s="100">
        <f t="shared" si="24"/>
        <v>0</v>
      </c>
      <c r="EY14" s="100">
        <f t="shared" si="24"/>
        <v>0</v>
      </c>
      <c r="EZ14" s="100">
        <f t="shared" si="24"/>
        <v>0</v>
      </c>
      <c r="FA14" s="100">
        <f t="shared" si="24"/>
        <v>0</v>
      </c>
      <c r="FB14" s="100">
        <f t="shared" si="24"/>
        <v>0</v>
      </c>
      <c r="FC14" s="100">
        <f t="shared" si="24"/>
        <v>0</v>
      </c>
      <c r="FD14" s="100">
        <f>FD15+FD16</f>
        <v>0</v>
      </c>
      <c r="FE14" s="100">
        <f t="shared" ref="FE14" si="25">FE15+FE16</f>
        <v>0</v>
      </c>
      <c r="FF14" s="100">
        <f>FF15+FF16</f>
        <v>0</v>
      </c>
      <c r="FG14" s="100">
        <f>FG15+FG16</f>
        <v>0</v>
      </c>
      <c r="FH14" s="100">
        <f t="shared" si="24"/>
        <v>0</v>
      </c>
      <c r="FI14" s="100">
        <f t="shared" si="24"/>
        <v>0</v>
      </c>
      <c r="FJ14" s="100">
        <f t="shared" si="24"/>
        <v>0</v>
      </c>
      <c r="FK14" s="100">
        <f t="shared" si="24"/>
        <v>0</v>
      </c>
      <c r="FL14" s="100">
        <f t="shared" si="24"/>
        <v>13028838000</v>
      </c>
      <c r="FM14" s="100">
        <f t="shared" si="24"/>
        <v>0</v>
      </c>
      <c r="FN14" s="100">
        <f t="shared" si="24"/>
        <v>0</v>
      </c>
      <c r="FO14" s="100">
        <f t="shared" si="24"/>
        <v>0</v>
      </c>
      <c r="FP14" s="100">
        <f t="shared" si="24"/>
        <v>0</v>
      </c>
      <c r="FQ14" s="140">
        <f t="shared" si="24"/>
        <v>0</v>
      </c>
      <c r="FR14" s="140">
        <f>FR15+FR16</f>
        <v>0</v>
      </c>
      <c r="FS14" s="140">
        <f>FS15+FS16</f>
        <v>0</v>
      </c>
      <c r="FT14" s="100">
        <f t="shared" ref="FT14:HM14" si="26">FT15+FT16</f>
        <v>0</v>
      </c>
      <c r="FU14" s="100">
        <f t="shared" si="26"/>
        <v>0</v>
      </c>
      <c r="FV14" s="100">
        <f t="shared" si="26"/>
        <v>0</v>
      </c>
      <c r="FW14" s="100">
        <f t="shared" si="26"/>
        <v>0</v>
      </c>
      <c r="FX14" s="100">
        <f>FX15+FX16</f>
        <v>0</v>
      </c>
      <c r="FY14" s="100">
        <f>FY15+FY16</f>
        <v>0</v>
      </c>
      <c r="FZ14" s="100">
        <f t="shared" ref="FZ14" si="27">FZ15+FZ16</f>
        <v>0</v>
      </c>
      <c r="GA14" s="100">
        <f t="shared" si="26"/>
        <v>0</v>
      </c>
      <c r="GB14" s="100">
        <f t="shared" si="26"/>
        <v>0</v>
      </c>
      <c r="GC14" s="100">
        <f t="shared" si="26"/>
        <v>0</v>
      </c>
      <c r="GD14" s="100">
        <f t="shared" si="26"/>
        <v>0</v>
      </c>
      <c r="GE14" s="100">
        <f t="shared" si="26"/>
        <v>0</v>
      </c>
      <c r="GF14" s="100">
        <f t="shared" si="26"/>
        <v>0</v>
      </c>
      <c r="GG14" s="100">
        <f t="shared" si="26"/>
        <v>0</v>
      </c>
      <c r="GH14" s="100">
        <f t="shared" si="26"/>
        <v>0</v>
      </c>
      <c r="GI14" s="100">
        <f t="shared" si="26"/>
        <v>0</v>
      </c>
      <c r="GJ14" s="100">
        <f t="shared" si="26"/>
        <v>0</v>
      </c>
      <c r="GK14" s="100">
        <f t="shared" si="26"/>
        <v>0</v>
      </c>
      <c r="GL14" s="100">
        <f t="shared" si="26"/>
        <v>0</v>
      </c>
      <c r="GM14" s="100">
        <f t="shared" si="26"/>
        <v>0</v>
      </c>
      <c r="GN14" s="100">
        <f t="shared" si="26"/>
        <v>0</v>
      </c>
      <c r="GO14" s="100">
        <f t="shared" si="26"/>
        <v>0</v>
      </c>
      <c r="GP14" s="100">
        <f t="shared" si="26"/>
        <v>0</v>
      </c>
      <c r="GQ14" s="100">
        <f t="shared" si="26"/>
        <v>0</v>
      </c>
      <c r="GR14" s="100">
        <f t="shared" si="26"/>
        <v>0</v>
      </c>
      <c r="GS14" s="100">
        <f t="shared" si="26"/>
        <v>0</v>
      </c>
      <c r="GT14" s="100">
        <f t="shared" si="26"/>
        <v>0</v>
      </c>
      <c r="GU14" s="100">
        <f t="shared" si="26"/>
        <v>0</v>
      </c>
      <c r="GV14" s="100">
        <f t="shared" si="26"/>
        <v>0</v>
      </c>
      <c r="GW14" s="100">
        <f t="shared" si="26"/>
        <v>0</v>
      </c>
      <c r="GX14" s="100">
        <f t="shared" si="26"/>
        <v>0</v>
      </c>
      <c r="GY14" s="100">
        <f t="shared" si="26"/>
        <v>0</v>
      </c>
      <c r="GZ14" s="100">
        <f t="shared" si="26"/>
        <v>0</v>
      </c>
      <c r="HA14" s="100">
        <f t="shared" si="26"/>
        <v>0</v>
      </c>
      <c r="HB14" s="100">
        <f t="shared" si="26"/>
        <v>0</v>
      </c>
      <c r="HC14" s="100">
        <f t="shared" si="26"/>
        <v>0</v>
      </c>
      <c r="HD14" s="100">
        <f t="shared" si="26"/>
        <v>0</v>
      </c>
      <c r="HE14" s="100">
        <f t="shared" si="26"/>
        <v>0</v>
      </c>
      <c r="HF14" s="100">
        <f t="shared" si="26"/>
        <v>0</v>
      </c>
      <c r="HG14" s="100">
        <f t="shared" si="26"/>
        <v>0</v>
      </c>
      <c r="HH14" s="140">
        <f t="shared" si="26"/>
        <v>0</v>
      </c>
      <c r="HI14" s="140">
        <f t="shared" si="26"/>
        <v>0</v>
      </c>
      <c r="HJ14" s="140">
        <f t="shared" si="26"/>
        <v>0</v>
      </c>
      <c r="HK14" s="100">
        <f t="shared" si="26"/>
        <v>0</v>
      </c>
      <c r="HL14" s="100">
        <f t="shared" si="26"/>
        <v>0</v>
      </c>
      <c r="HM14" s="100">
        <f t="shared" si="26"/>
        <v>0</v>
      </c>
      <c r="HN14" s="145">
        <f>HN15+HN16</f>
        <v>0</v>
      </c>
      <c r="HO14" s="152">
        <f t="shared" si="6"/>
        <v>1</v>
      </c>
      <c r="HP14" s="152">
        <f t="shared" si="7"/>
        <v>0</v>
      </c>
      <c r="HQ14" s="152">
        <f t="shared" si="8"/>
        <v>1</v>
      </c>
      <c r="HR14" s="152">
        <f t="shared" si="9"/>
        <v>0</v>
      </c>
      <c r="HS14" s="152">
        <f t="shared" si="10"/>
        <v>0</v>
      </c>
      <c r="HX14" s="37">
        <f t="shared" ref="HX14:HX15" si="28">+DP14+FS14+HJ14</f>
        <v>13312588634</v>
      </c>
    </row>
    <row r="15" spans="1:232" s="37" customFormat="1" ht="17.25" customHeight="1">
      <c r="A15" s="106"/>
      <c r="B15" s="107" t="s">
        <v>99</v>
      </c>
      <c r="C15" s="145">
        <f>D15+BK15+DB15</f>
        <v>0</v>
      </c>
      <c r="D15" s="145">
        <f>E15+J15</f>
        <v>0</v>
      </c>
      <c r="E15" s="145">
        <f>SUM(F15:I15)</f>
        <v>0</v>
      </c>
      <c r="F15" s="99"/>
      <c r="G15" s="99"/>
      <c r="H15" s="99"/>
      <c r="I15" s="99"/>
      <c r="J15" s="145">
        <f>SUM(K15:BJ15)</f>
        <v>0</v>
      </c>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f>SUM(BL15:BM15)</f>
        <v>0</v>
      </c>
      <c r="BL15" s="99">
        <f t="shared" ref="BL15" si="29">SUM(BN15:BO15)+BP15+SUM(BR15:BU15)+CG15+CU15</f>
        <v>0</v>
      </c>
      <c r="BM15" s="99">
        <f>BQ15+SUM(BV15:CF15)+SUM(CH15:CT15)+SUM(CV15:DA15)</f>
        <v>0</v>
      </c>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f>SUM(DC15:DD15)</f>
        <v>0</v>
      </c>
      <c r="DC15" s="99">
        <f>SUM(DE15:DE15)</f>
        <v>0</v>
      </c>
      <c r="DD15" s="99">
        <f>SUM(DF15:DG15)</f>
        <v>0</v>
      </c>
      <c r="DE15" s="99"/>
      <c r="DF15" s="99"/>
      <c r="DG15" s="99"/>
      <c r="DH15" s="108" t="s">
        <v>99</v>
      </c>
      <c r="DI15" s="140">
        <f>DJ15+FQ15+HH15+HN15</f>
        <v>0</v>
      </c>
      <c r="DJ15" s="140">
        <f>DK15+DP15</f>
        <v>0</v>
      </c>
      <c r="DK15" s="140">
        <f>SUM(DL15:DO15)</f>
        <v>0</v>
      </c>
      <c r="DL15" s="100"/>
      <c r="DM15" s="100"/>
      <c r="DN15" s="100"/>
      <c r="DO15" s="100"/>
      <c r="DP15" s="140">
        <f>SUM(DQ15:FP15)</f>
        <v>0</v>
      </c>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40">
        <f>SUM(FR15:FS15)</f>
        <v>0</v>
      </c>
      <c r="FR15" s="140">
        <f t="shared" ref="FR15" si="30">SUM(FT15:FU15)+FV15+SUM(FX15:GA15)+GM15+HA15</f>
        <v>0</v>
      </c>
      <c r="FS15" s="140">
        <f>FW15+SUM(GB15:GL15)+SUM(GN15:GZ15)+SUM(HB15:HG15)</f>
        <v>0</v>
      </c>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40">
        <f>SUM(HI15:HJ15)</f>
        <v>0</v>
      </c>
      <c r="HI15" s="140">
        <f>SUM(HK15:HK15)</f>
        <v>0</v>
      </c>
      <c r="HJ15" s="140">
        <f>SUM(HL15:HM15)</f>
        <v>0</v>
      </c>
      <c r="HK15" s="100"/>
      <c r="HL15" s="100"/>
      <c r="HM15" s="100"/>
      <c r="HN15" s="145"/>
      <c r="HO15" s="152">
        <f t="shared" si="6"/>
        <v>0</v>
      </c>
      <c r="HP15" s="152">
        <f t="shared" si="7"/>
        <v>0</v>
      </c>
      <c r="HQ15" s="152">
        <f t="shared" si="8"/>
        <v>0</v>
      </c>
      <c r="HR15" s="152">
        <f t="shared" si="9"/>
        <v>0</v>
      </c>
      <c r="HS15" s="152">
        <f t="shared" si="10"/>
        <v>0</v>
      </c>
      <c r="HX15" s="37">
        <f t="shared" si="28"/>
        <v>0</v>
      </c>
    </row>
    <row r="16" spans="1:232" s="37" customFormat="1" ht="17.25" customHeight="1">
      <c r="A16" s="106"/>
      <c r="B16" s="107" t="s">
        <v>100</v>
      </c>
      <c r="C16" s="145">
        <f>D16+BK16+DB16</f>
        <v>13312588634</v>
      </c>
      <c r="D16" s="145">
        <f>E16+J16</f>
        <v>13312588634</v>
      </c>
      <c r="E16" s="145">
        <f>SUM(F16:I16)</f>
        <v>0</v>
      </c>
      <c r="F16" s="99"/>
      <c r="G16" s="99"/>
      <c r="H16" s="99"/>
      <c r="I16" s="99"/>
      <c r="J16" s="145">
        <f>SUM(K16:BJ16)</f>
        <v>13312588634</v>
      </c>
      <c r="K16" s="99"/>
      <c r="L16" s="99"/>
      <c r="M16" s="99"/>
      <c r="N16" s="99"/>
      <c r="O16" s="99"/>
      <c r="P16" s="99"/>
      <c r="Q16" s="99"/>
      <c r="R16" s="99"/>
      <c r="S16" s="99"/>
      <c r="T16" s="99"/>
      <c r="U16" s="99"/>
      <c r="V16" s="99"/>
      <c r="W16" s="99"/>
      <c r="X16" s="99"/>
      <c r="Y16" s="99"/>
      <c r="Z16" s="99"/>
      <c r="AA16" s="99">
        <v>89326580</v>
      </c>
      <c r="AB16" s="99">
        <v>194424054</v>
      </c>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f>7685299000+5183582000+159957000</f>
        <v>13028838000</v>
      </c>
      <c r="BG16" s="99"/>
      <c r="BH16" s="99"/>
      <c r="BI16" s="99"/>
      <c r="BJ16" s="99"/>
      <c r="BK16" s="99">
        <f>SUM(BL16:BM16)</f>
        <v>0</v>
      </c>
      <c r="BL16" s="99">
        <f>SUM(BN16:BO16)+BP16+SUM(BR16:BU16)+CG16+CU16</f>
        <v>0</v>
      </c>
      <c r="BM16" s="99">
        <f>BQ16+SUM(BV16:CF16)+SUM(CH16:CT16)+SUM(CV16:DA16)</f>
        <v>0</v>
      </c>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f>SUM(DC16:DD16)</f>
        <v>0</v>
      </c>
      <c r="DC16" s="99">
        <f>SUM(DE16:DE16)</f>
        <v>0</v>
      </c>
      <c r="DD16" s="99">
        <f>SUM(DF16:DG16)</f>
        <v>0</v>
      </c>
      <c r="DE16" s="99"/>
      <c r="DF16" s="99"/>
      <c r="DG16" s="99"/>
      <c r="DH16" s="108" t="s">
        <v>100</v>
      </c>
      <c r="DI16" s="140">
        <f>DJ16+FQ16+HH16+HN16</f>
        <v>13312588634</v>
      </c>
      <c r="DJ16" s="140">
        <f>DK16+DP16</f>
        <v>13312588634</v>
      </c>
      <c r="DK16" s="140">
        <f>SUM(DL16:DO16)</f>
        <v>0</v>
      </c>
      <c r="DL16" s="100"/>
      <c r="DM16" s="100"/>
      <c r="DN16" s="100"/>
      <c r="DO16" s="100"/>
      <c r="DP16" s="140">
        <f>SUM(DQ16:FP16)</f>
        <v>13312588634</v>
      </c>
      <c r="DQ16" s="100"/>
      <c r="DR16" s="100"/>
      <c r="DS16" s="100"/>
      <c r="DT16" s="100"/>
      <c r="DU16" s="100"/>
      <c r="DV16" s="100"/>
      <c r="DW16" s="100"/>
      <c r="DX16" s="100"/>
      <c r="DY16" s="100"/>
      <c r="DZ16" s="100"/>
      <c r="EA16" s="100"/>
      <c r="EB16" s="100"/>
      <c r="EC16" s="100"/>
      <c r="ED16" s="100"/>
      <c r="EE16" s="100"/>
      <c r="EF16" s="100"/>
      <c r="EG16" s="100">
        <v>89326580</v>
      </c>
      <c r="EH16" s="100">
        <v>194424054</v>
      </c>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f>7685299000+5183582000+159957000</f>
        <v>13028838000</v>
      </c>
      <c r="FM16" s="100"/>
      <c r="FN16" s="100"/>
      <c r="FO16" s="100"/>
      <c r="FP16" s="100"/>
      <c r="FQ16" s="140">
        <f>SUM(FR16:FS16)</f>
        <v>0</v>
      </c>
      <c r="FR16" s="140">
        <f>SUM(FT16:FU16)+FV16+SUM(FX16:GA16)+GM16+HA16</f>
        <v>0</v>
      </c>
      <c r="FS16" s="140">
        <f>FW16+SUM(GB16:GL16)+SUM(GN16:GZ16)+SUM(HB16:HG16)</f>
        <v>0</v>
      </c>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40">
        <f>SUM(HI16:HJ16)</f>
        <v>0</v>
      </c>
      <c r="HI16" s="140">
        <f>SUM(HK16:HK16)</f>
        <v>0</v>
      </c>
      <c r="HJ16" s="140">
        <f>SUM(HL16:HM16)</f>
        <v>0</v>
      </c>
      <c r="HK16" s="100"/>
      <c r="HL16" s="100"/>
      <c r="HM16" s="100"/>
      <c r="HN16" s="145"/>
      <c r="HO16" s="152">
        <f t="shared" si="6"/>
        <v>1</v>
      </c>
      <c r="HP16" s="152">
        <f t="shared" si="7"/>
        <v>0</v>
      </c>
      <c r="HQ16" s="152">
        <f t="shared" si="8"/>
        <v>1</v>
      </c>
      <c r="HR16" s="152">
        <f t="shared" si="9"/>
        <v>0</v>
      </c>
      <c r="HS16" s="152">
        <f t="shared" si="10"/>
        <v>0</v>
      </c>
      <c r="HU16" s="37">
        <f>DI16-HN16</f>
        <v>13312588634</v>
      </c>
      <c r="HV16" s="37">
        <f>C16-DI16</f>
        <v>0</v>
      </c>
      <c r="HX16" s="37">
        <f>+DP16+FS16+HJ16</f>
        <v>13312588634</v>
      </c>
    </row>
    <row r="17" spans="1:232" s="37" customFormat="1" ht="17.25" customHeight="1">
      <c r="A17" s="106">
        <v>2</v>
      </c>
      <c r="B17" s="107" t="s">
        <v>98</v>
      </c>
      <c r="C17" s="125">
        <f>C18+C19</f>
        <v>11135088000</v>
      </c>
      <c r="D17" s="125">
        <f t="shared" ref="D17:BV17" si="31">D18+D19</f>
        <v>11135088000</v>
      </c>
      <c r="E17" s="125">
        <f t="shared" si="31"/>
        <v>0</v>
      </c>
      <c r="F17" s="114">
        <f t="shared" si="31"/>
        <v>0</v>
      </c>
      <c r="G17" s="114">
        <f t="shared" si="31"/>
        <v>0</v>
      </c>
      <c r="H17" s="114">
        <f t="shared" si="31"/>
        <v>0</v>
      </c>
      <c r="I17" s="114">
        <f t="shared" si="31"/>
        <v>0</v>
      </c>
      <c r="J17" s="125">
        <f t="shared" si="31"/>
        <v>11135088000</v>
      </c>
      <c r="K17" s="114">
        <f t="shared" si="31"/>
        <v>0</v>
      </c>
      <c r="L17" s="114">
        <f t="shared" si="31"/>
        <v>0</v>
      </c>
      <c r="M17" s="114">
        <f t="shared" si="31"/>
        <v>0</v>
      </c>
      <c r="N17" s="114">
        <f t="shared" si="31"/>
        <v>0</v>
      </c>
      <c r="O17" s="114">
        <f t="shared" si="31"/>
        <v>0</v>
      </c>
      <c r="P17" s="114">
        <f t="shared" si="31"/>
        <v>0</v>
      </c>
      <c r="Q17" s="114">
        <f t="shared" si="31"/>
        <v>0</v>
      </c>
      <c r="R17" s="114">
        <f t="shared" si="31"/>
        <v>0</v>
      </c>
      <c r="S17" s="114">
        <f t="shared" si="31"/>
        <v>0</v>
      </c>
      <c r="T17" s="114">
        <f t="shared" si="31"/>
        <v>0</v>
      </c>
      <c r="U17" s="114">
        <f t="shared" si="31"/>
        <v>0</v>
      </c>
      <c r="V17" s="114">
        <f t="shared" si="31"/>
        <v>0</v>
      </c>
      <c r="W17" s="114">
        <f t="shared" si="31"/>
        <v>0</v>
      </c>
      <c r="X17" s="114">
        <f t="shared" si="31"/>
        <v>0</v>
      </c>
      <c r="Y17" s="114">
        <f t="shared" si="31"/>
        <v>0</v>
      </c>
      <c r="Z17" s="114">
        <f t="shared" si="31"/>
        <v>0</v>
      </c>
      <c r="AA17" s="114">
        <f t="shared" si="31"/>
        <v>30000000</v>
      </c>
      <c r="AB17" s="114">
        <f t="shared" si="31"/>
        <v>0</v>
      </c>
      <c r="AC17" s="114">
        <f t="shared" si="31"/>
        <v>0</v>
      </c>
      <c r="AD17" s="114">
        <f t="shared" si="31"/>
        <v>0</v>
      </c>
      <c r="AE17" s="114">
        <f t="shared" si="31"/>
        <v>0</v>
      </c>
      <c r="AF17" s="114">
        <f t="shared" si="31"/>
        <v>0</v>
      </c>
      <c r="AG17" s="114">
        <f t="shared" si="31"/>
        <v>0</v>
      </c>
      <c r="AH17" s="114">
        <f t="shared" si="31"/>
        <v>0</v>
      </c>
      <c r="AI17" s="114">
        <f t="shared" si="31"/>
        <v>0</v>
      </c>
      <c r="AJ17" s="114">
        <f t="shared" si="31"/>
        <v>0</v>
      </c>
      <c r="AK17" s="114">
        <f t="shared" si="31"/>
        <v>0</v>
      </c>
      <c r="AL17" s="114">
        <f t="shared" si="31"/>
        <v>0</v>
      </c>
      <c r="AM17" s="114">
        <f t="shared" si="31"/>
        <v>0</v>
      </c>
      <c r="AN17" s="114">
        <f t="shared" si="31"/>
        <v>0</v>
      </c>
      <c r="AO17" s="114">
        <f t="shared" si="31"/>
        <v>0</v>
      </c>
      <c r="AP17" s="114">
        <f t="shared" si="31"/>
        <v>0</v>
      </c>
      <c r="AQ17" s="114">
        <f t="shared" si="31"/>
        <v>0</v>
      </c>
      <c r="AR17" s="114">
        <f t="shared" si="31"/>
        <v>0</v>
      </c>
      <c r="AS17" s="114">
        <f t="shared" si="31"/>
        <v>0</v>
      </c>
      <c r="AT17" s="114">
        <f t="shared" si="31"/>
        <v>0</v>
      </c>
      <c r="AU17" s="114">
        <f t="shared" si="31"/>
        <v>0</v>
      </c>
      <c r="AV17" s="114">
        <f t="shared" si="31"/>
        <v>0</v>
      </c>
      <c r="AW17" s="114">
        <f t="shared" si="31"/>
        <v>0</v>
      </c>
      <c r="AX17" s="114">
        <f t="shared" si="31"/>
        <v>0</v>
      </c>
      <c r="AY17" s="114">
        <f t="shared" si="31"/>
        <v>0</v>
      </c>
      <c r="AZ17" s="114">
        <f>AZ18+AZ19</f>
        <v>0</v>
      </c>
      <c r="BA17" s="114">
        <f>BA18+BA19</f>
        <v>0</v>
      </c>
      <c r="BB17" s="114">
        <f t="shared" si="31"/>
        <v>0</v>
      </c>
      <c r="BC17" s="114">
        <f t="shared" si="31"/>
        <v>0</v>
      </c>
      <c r="BD17" s="114">
        <f t="shared" si="31"/>
        <v>0</v>
      </c>
      <c r="BE17" s="114">
        <f t="shared" si="31"/>
        <v>10776240000</v>
      </c>
      <c r="BF17" s="114">
        <f t="shared" si="31"/>
        <v>0</v>
      </c>
      <c r="BG17" s="114">
        <f t="shared" si="31"/>
        <v>0</v>
      </c>
      <c r="BH17" s="114">
        <f t="shared" si="31"/>
        <v>328848000</v>
      </c>
      <c r="BI17" s="114">
        <f t="shared" si="31"/>
        <v>0</v>
      </c>
      <c r="BJ17" s="114">
        <f t="shared" si="31"/>
        <v>0</v>
      </c>
      <c r="BK17" s="99">
        <f t="shared" si="31"/>
        <v>0</v>
      </c>
      <c r="BL17" s="99">
        <f t="shared" si="31"/>
        <v>0</v>
      </c>
      <c r="BM17" s="99">
        <f t="shared" si="31"/>
        <v>0</v>
      </c>
      <c r="BN17" s="114">
        <f t="shared" si="31"/>
        <v>0</v>
      </c>
      <c r="BO17" s="114">
        <f t="shared" si="31"/>
        <v>0</v>
      </c>
      <c r="BP17" s="114">
        <f t="shared" si="31"/>
        <v>0</v>
      </c>
      <c r="BQ17" s="114">
        <f t="shared" si="31"/>
        <v>0</v>
      </c>
      <c r="BR17" s="114">
        <f>BR18+BR19</f>
        <v>0</v>
      </c>
      <c r="BS17" s="114">
        <f>BS18+BS19</f>
        <v>0</v>
      </c>
      <c r="BT17" s="114">
        <f t="shared" ref="BT17" si="32">BT18+BT19</f>
        <v>0</v>
      </c>
      <c r="BU17" s="114">
        <f t="shared" si="31"/>
        <v>0</v>
      </c>
      <c r="BV17" s="114">
        <f t="shared" si="31"/>
        <v>0</v>
      </c>
      <c r="BW17" s="114">
        <f t="shared" ref="BW17:DG17" si="33">BW18+BW19</f>
        <v>0</v>
      </c>
      <c r="BX17" s="114">
        <f t="shared" si="33"/>
        <v>0</v>
      </c>
      <c r="BY17" s="114">
        <f t="shared" si="33"/>
        <v>0</v>
      </c>
      <c r="BZ17" s="114">
        <f t="shared" si="33"/>
        <v>0</v>
      </c>
      <c r="CA17" s="114">
        <f t="shared" si="33"/>
        <v>0</v>
      </c>
      <c r="CB17" s="114">
        <f t="shared" si="33"/>
        <v>0</v>
      </c>
      <c r="CC17" s="114">
        <f t="shared" si="33"/>
        <v>0</v>
      </c>
      <c r="CD17" s="114">
        <f t="shared" si="33"/>
        <v>0</v>
      </c>
      <c r="CE17" s="114">
        <f t="shared" si="33"/>
        <v>0</v>
      </c>
      <c r="CF17" s="114">
        <f t="shared" si="33"/>
        <v>0</v>
      </c>
      <c r="CG17" s="114">
        <f t="shared" si="33"/>
        <v>0</v>
      </c>
      <c r="CH17" s="114">
        <f t="shared" si="33"/>
        <v>0</v>
      </c>
      <c r="CI17" s="114">
        <f t="shared" si="33"/>
        <v>0</v>
      </c>
      <c r="CJ17" s="114">
        <f t="shared" si="33"/>
        <v>0</v>
      </c>
      <c r="CK17" s="114">
        <f t="shared" si="33"/>
        <v>0</v>
      </c>
      <c r="CL17" s="114">
        <f t="shared" si="33"/>
        <v>0</v>
      </c>
      <c r="CM17" s="114">
        <f t="shared" si="33"/>
        <v>0</v>
      </c>
      <c r="CN17" s="114">
        <f t="shared" si="33"/>
        <v>0</v>
      </c>
      <c r="CO17" s="114">
        <f t="shared" si="33"/>
        <v>0</v>
      </c>
      <c r="CP17" s="114">
        <f t="shared" si="33"/>
        <v>0</v>
      </c>
      <c r="CQ17" s="114">
        <f t="shared" si="33"/>
        <v>0</v>
      </c>
      <c r="CR17" s="114">
        <f t="shared" si="33"/>
        <v>0</v>
      </c>
      <c r="CS17" s="114">
        <f t="shared" si="33"/>
        <v>0</v>
      </c>
      <c r="CT17" s="114">
        <f t="shared" si="33"/>
        <v>0</v>
      </c>
      <c r="CU17" s="114">
        <f t="shared" si="33"/>
        <v>0</v>
      </c>
      <c r="CV17" s="114">
        <f t="shared" si="33"/>
        <v>0</v>
      </c>
      <c r="CW17" s="114">
        <f t="shared" si="33"/>
        <v>0</v>
      </c>
      <c r="CX17" s="114">
        <f t="shared" si="33"/>
        <v>0</v>
      </c>
      <c r="CY17" s="114">
        <f t="shared" si="33"/>
        <v>0</v>
      </c>
      <c r="CZ17" s="114">
        <f t="shared" si="33"/>
        <v>0</v>
      </c>
      <c r="DA17" s="114">
        <f t="shared" si="33"/>
        <v>0</v>
      </c>
      <c r="DB17" s="114">
        <f t="shared" si="33"/>
        <v>0</v>
      </c>
      <c r="DC17" s="114">
        <f t="shared" si="33"/>
        <v>0</v>
      </c>
      <c r="DD17" s="114">
        <f t="shared" si="33"/>
        <v>0</v>
      </c>
      <c r="DE17" s="114">
        <f t="shared" si="33"/>
        <v>0</v>
      </c>
      <c r="DF17" s="114">
        <f t="shared" si="33"/>
        <v>0</v>
      </c>
      <c r="DG17" s="114">
        <f t="shared" si="33"/>
        <v>0</v>
      </c>
      <c r="DH17" s="108" t="s">
        <v>98</v>
      </c>
      <c r="DI17" s="140">
        <f t="shared" ref="DI17:FV17" si="34">DI18+DI19</f>
        <v>11117013744</v>
      </c>
      <c r="DJ17" s="140">
        <f t="shared" si="34"/>
        <v>11117013744</v>
      </c>
      <c r="DK17" s="140">
        <f t="shared" si="34"/>
        <v>0</v>
      </c>
      <c r="DL17" s="100">
        <f t="shared" si="34"/>
        <v>0</v>
      </c>
      <c r="DM17" s="100">
        <f t="shared" si="34"/>
        <v>0</v>
      </c>
      <c r="DN17" s="100">
        <f t="shared" si="34"/>
        <v>0</v>
      </c>
      <c r="DO17" s="100">
        <f t="shared" si="34"/>
        <v>0</v>
      </c>
      <c r="DP17" s="140">
        <f t="shared" si="34"/>
        <v>11117013744</v>
      </c>
      <c r="DQ17" s="100">
        <f t="shared" si="34"/>
        <v>0</v>
      </c>
      <c r="DR17" s="100">
        <f t="shared" si="34"/>
        <v>0</v>
      </c>
      <c r="DS17" s="100">
        <f t="shared" si="34"/>
        <v>0</v>
      </c>
      <c r="DT17" s="100">
        <f t="shared" si="34"/>
        <v>0</v>
      </c>
      <c r="DU17" s="100">
        <f t="shared" si="34"/>
        <v>0</v>
      </c>
      <c r="DV17" s="100">
        <f t="shared" si="34"/>
        <v>0</v>
      </c>
      <c r="DW17" s="100">
        <f t="shared" si="34"/>
        <v>0</v>
      </c>
      <c r="DX17" s="100">
        <f t="shared" si="34"/>
        <v>0</v>
      </c>
      <c r="DY17" s="100">
        <f t="shared" si="34"/>
        <v>0</v>
      </c>
      <c r="DZ17" s="100">
        <f t="shared" si="34"/>
        <v>0</v>
      </c>
      <c r="EA17" s="100">
        <f t="shared" si="34"/>
        <v>0</v>
      </c>
      <c r="EB17" s="100">
        <f t="shared" si="34"/>
        <v>0</v>
      </c>
      <c r="EC17" s="100">
        <f t="shared" si="34"/>
        <v>0</v>
      </c>
      <c r="ED17" s="100">
        <f t="shared" si="34"/>
        <v>0</v>
      </c>
      <c r="EE17" s="100">
        <f t="shared" si="34"/>
        <v>0</v>
      </c>
      <c r="EF17" s="100">
        <f t="shared" si="34"/>
        <v>0</v>
      </c>
      <c r="EG17" s="100">
        <f t="shared" si="34"/>
        <v>12950000</v>
      </c>
      <c r="EH17" s="100">
        <f t="shared" si="34"/>
        <v>0</v>
      </c>
      <c r="EI17" s="100">
        <f t="shared" si="34"/>
        <v>0</v>
      </c>
      <c r="EJ17" s="100">
        <f t="shared" si="34"/>
        <v>0</v>
      </c>
      <c r="EK17" s="100">
        <f t="shared" si="34"/>
        <v>0</v>
      </c>
      <c r="EL17" s="100">
        <f t="shared" si="34"/>
        <v>0</v>
      </c>
      <c r="EM17" s="100">
        <f t="shared" si="34"/>
        <v>0</v>
      </c>
      <c r="EN17" s="100">
        <f t="shared" si="34"/>
        <v>0</v>
      </c>
      <c r="EO17" s="100">
        <f t="shared" si="34"/>
        <v>0</v>
      </c>
      <c r="EP17" s="100">
        <f t="shared" si="34"/>
        <v>0</v>
      </c>
      <c r="EQ17" s="100">
        <f t="shared" si="34"/>
        <v>0</v>
      </c>
      <c r="ER17" s="100">
        <f t="shared" si="34"/>
        <v>0</v>
      </c>
      <c r="ES17" s="100">
        <f t="shared" si="34"/>
        <v>0</v>
      </c>
      <c r="ET17" s="100">
        <f t="shared" si="34"/>
        <v>0</v>
      </c>
      <c r="EU17" s="100">
        <f t="shared" si="34"/>
        <v>0</v>
      </c>
      <c r="EV17" s="100">
        <f t="shared" si="34"/>
        <v>0</v>
      </c>
      <c r="EW17" s="100">
        <f t="shared" si="34"/>
        <v>0</v>
      </c>
      <c r="EX17" s="100">
        <f t="shared" si="34"/>
        <v>0</v>
      </c>
      <c r="EY17" s="100">
        <f t="shared" si="34"/>
        <v>0</v>
      </c>
      <c r="EZ17" s="100">
        <f t="shared" si="34"/>
        <v>0</v>
      </c>
      <c r="FA17" s="100">
        <f t="shared" si="34"/>
        <v>0</v>
      </c>
      <c r="FB17" s="100">
        <f t="shared" si="34"/>
        <v>0</v>
      </c>
      <c r="FC17" s="100">
        <f t="shared" si="34"/>
        <v>0</v>
      </c>
      <c r="FD17" s="100">
        <f t="shared" si="34"/>
        <v>0</v>
      </c>
      <c r="FE17" s="100">
        <f>FE18+FE19</f>
        <v>0</v>
      </c>
      <c r="FF17" s="100">
        <f t="shared" ref="FF17" si="35">FF18+FF19</f>
        <v>0</v>
      </c>
      <c r="FG17" s="100">
        <f t="shared" si="34"/>
        <v>0</v>
      </c>
      <c r="FH17" s="100">
        <f t="shared" si="34"/>
        <v>0</v>
      </c>
      <c r="FI17" s="100">
        <f t="shared" si="34"/>
        <v>0</v>
      </c>
      <c r="FJ17" s="100">
        <f t="shared" si="34"/>
        <v>0</v>
      </c>
      <c r="FK17" s="100">
        <f t="shared" si="34"/>
        <v>10776240000</v>
      </c>
      <c r="FL17" s="100">
        <f t="shared" si="34"/>
        <v>0</v>
      </c>
      <c r="FM17" s="100">
        <f t="shared" si="34"/>
        <v>0</v>
      </c>
      <c r="FN17" s="100">
        <f t="shared" si="34"/>
        <v>327823744</v>
      </c>
      <c r="FO17" s="100">
        <f t="shared" si="34"/>
        <v>0</v>
      </c>
      <c r="FP17" s="100">
        <f t="shared" si="34"/>
        <v>0</v>
      </c>
      <c r="FQ17" s="140">
        <f t="shared" si="34"/>
        <v>0</v>
      </c>
      <c r="FR17" s="140">
        <f t="shared" si="34"/>
        <v>0</v>
      </c>
      <c r="FS17" s="140">
        <f t="shared" si="34"/>
        <v>0</v>
      </c>
      <c r="FT17" s="100">
        <f t="shared" si="34"/>
        <v>0</v>
      </c>
      <c r="FU17" s="100">
        <f t="shared" si="34"/>
        <v>0</v>
      </c>
      <c r="FV17" s="100">
        <f t="shared" si="34"/>
        <v>0</v>
      </c>
      <c r="FW17" s="100">
        <f t="shared" ref="FW17" si="36">FW18+FW19</f>
        <v>0</v>
      </c>
      <c r="FX17" s="100">
        <f>FX18+FX19</f>
        <v>0</v>
      </c>
      <c r="FY17" s="100">
        <f>FY18+FY19</f>
        <v>0</v>
      </c>
      <c r="FZ17" s="100">
        <f t="shared" ref="FZ17:HN17" si="37">FZ18+FZ19</f>
        <v>0</v>
      </c>
      <c r="GA17" s="100">
        <f t="shared" si="37"/>
        <v>0</v>
      </c>
      <c r="GB17" s="100">
        <f t="shared" si="37"/>
        <v>0</v>
      </c>
      <c r="GC17" s="100">
        <f t="shared" si="37"/>
        <v>0</v>
      </c>
      <c r="GD17" s="100">
        <f t="shared" si="37"/>
        <v>0</v>
      </c>
      <c r="GE17" s="100">
        <f t="shared" si="37"/>
        <v>0</v>
      </c>
      <c r="GF17" s="100">
        <f t="shared" si="37"/>
        <v>0</v>
      </c>
      <c r="GG17" s="100">
        <f t="shared" si="37"/>
        <v>0</v>
      </c>
      <c r="GH17" s="100">
        <f t="shared" si="37"/>
        <v>0</v>
      </c>
      <c r="GI17" s="100">
        <f t="shared" si="37"/>
        <v>0</v>
      </c>
      <c r="GJ17" s="100">
        <f t="shared" si="37"/>
        <v>0</v>
      </c>
      <c r="GK17" s="100">
        <f t="shared" si="37"/>
        <v>0</v>
      </c>
      <c r="GL17" s="100">
        <f t="shared" si="37"/>
        <v>0</v>
      </c>
      <c r="GM17" s="100">
        <f t="shared" si="37"/>
        <v>0</v>
      </c>
      <c r="GN17" s="100">
        <f t="shared" si="37"/>
        <v>0</v>
      </c>
      <c r="GO17" s="100">
        <f t="shared" si="37"/>
        <v>0</v>
      </c>
      <c r="GP17" s="100">
        <f t="shared" si="37"/>
        <v>0</v>
      </c>
      <c r="GQ17" s="100">
        <f t="shared" si="37"/>
        <v>0</v>
      </c>
      <c r="GR17" s="100">
        <f t="shared" si="37"/>
        <v>0</v>
      </c>
      <c r="GS17" s="100">
        <f t="shared" si="37"/>
        <v>0</v>
      </c>
      <c r="GT17" s="100">
        <f t="shared" si="37"/>
        <v>0</v>
      </c>
      <c r="GU17" s="100">
        <f t="shared" si="37"/>
        <v>0</v>
      </c>
      <c r="GV17" s="100">
        <f t="shared" si="37"/>
        <v>0</v>
      </c>
      <c r="GW17" s="100">
        <f t="shared" si="37"/>
        <v>0</v>
      </c>
      <c r="GX17" s="100">
        <f t="shared" si="37"/>
        <v>0</v>
      </c>
      <c r="GY17" s="100">
        <f t="shared" si="37"/>
        <v>0</v>
      </c>
      <c r="GZ17" s="100">
        <f t="shared" si="37"/>
        <v>0</v>
      </c>
      <c r="HA17" s="100">
        <f t="shared" si="37"/>
        <v>0</v>
      </c>
      <c r="HB17" s="100">
        <f t="shared" si="37"/>
        <v>0</v>
      </c>
      <c r="HC17" s="100">
        <f t="shared" si="37"/>
        <v>0</v>
      </c>
      <c r="HD17" s="100">
        <f t="shared" si="37"/>
        <v>0</v>
      </c>
      <c r="HE17" s="100">
        <f t="shared" si="37"/>
        <v>0</v>
      </c>
      <c r="HF17" s="100">
        <f t="shared" si="37"/>
        <v>0</v>
      </c>
      <c r="HG17" s="100">
        <f t="shared" si="37"/>
        <v>0</v>
      </c>
      <c r="HH17" s="140">
        <f t="shared" si="37"/>
        <v>0</v>
      </c>
      <c r="HI17" s="140">
        <f t="shared" si="37"/>
        <v>0</v>
      </c>
      <c r="HJ17" s="140">
        <f t="shared" si="37"/>
        <v>0</v>
      </c>
      <c r="HK17" s="100">
        <f t="shared" si="37"/>
        <v>0</v>
      </c>
      <c r="HL17" s="100">
        <f t="shared" si="37"/>
        <v>0</v>
      </c>
      <c r="HM17" s="100">
        <f t="shared" si="37"/>
        <v>0</v>
      </c>
      <c r="HN17" s="125">
        <f t="shared" si="37"/>
        <v>0</v>
      </c>
      <c r="HO17" s="153">
        <f t="shared" si="6"/>
        <v>0.99837681965333369</v>
      </c>
      <c r="HP17" s="153">
        <f t="shared" si="7"/>
        <v>0</v>
      </c>
      <c r="HQ17" s="153">
        <f t="shared" si="8"/>
        <v>0.99837681965333369</v>
      </c>
      <c r="HR17" s="153">
        <f t="shared" si="9"/>
        <v>0</v>
      </c>
      <c r="HS17" s="153">
        <f t="shared" si="10"/>
        <v>0</v>
      </c>
      <c r="HX17" s="37">
        <f t="shared" ref="HX17:HX80" si="38">+DP17+FS17+HJ17</f>
        <v>11117013744</v>
      </c>
    </row>
    <row r="18" spans="1:232" s="37" customFormat="1" ht="17.25" customHeight="1">
      <c r="A18" s="106"/>
      <c r="B18" s="107" t="s">
        <v>99</v>
      </c>
      <c r="C18" s="145">
        <f>D18+BK18+DB18</f>
        <v>0</v>
      </c>
      <c r="D18" s="145">
        <f>E18+J18</f>
        <v>0</v>
      </c>
      <c r="E18" s="145">
        <f>SUM(F18:I18)</f>
        <v>0</v>
      </c>
      <c r="F18" s="99"/>
      <c r="G18" s="99"/>
      <c r="H18" s="99"/>
      <c r="I18" s="99"/>
      <c r="J18" s="145">
        <f>SUM(K18:BJ18)</f>
        <v>0</v>
      </c>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f>SUM(BL18:BM18)</f>
        <v>0</v>
      </c>
      <c r="BL18" s="99">
        <f t="shared" ref="BL18" si="39">SUM(BN18:BO18)+BP18+SUM(BR18:BU18)+CG18+CU18</f>
        <v>0</v>
      </c>
      <c r="BM18" s="99">
        <f>BQ18+SUM(BV18:CF18)+SUM(CH18:CT18)+SUM(CV18:DA18)</f>
        <v>0</v>
      </c>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f>SUM(DC18:DD18)</f>
        <v>0</v>
      </c>
      <c r="DC18" s="99">
        <f>SUM(DE18:DE18)</f>
        <v>0</v>
      </c>
      <c r="DD18" s="99">
        <f>SUM(DF18:DG18)</f>
        <v>0</v>
      </c>
      <c r="DE18" s="99"/>
      <c r="DF18" s="99"/>
      <c r="DG18" s="99"/>
      <c r="DH18" s="108" t="s">
        <v>99</v>
      </c>
      <c r="DI18" s="140">
        <f>DJ18+FQ18+HH18+HN18</f>
        <v>0</v>
      </c>
      <c r="DJ18" s="140">
        <f>DK18+DP18</f>
        <v>0</v>
      </c>
      <c r="DK18" s="140">
        <f>SUM(DL18:DO18)</f>
        <v>0</v>
      </c>
      <c r="DL18" s="100"/>
      <c r="DM18" s="100"/>
      <c r="DN18" s="100"/>
      <c r="DO18" s="100"/>
      <c r="DP18" s="140">
        <f>SUM(DQ18:FP18)</f>
        <v>0</v>
      </c>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40">
        <f>SUM(FR18:FS18)</f>
        <v>0</v>
      </c>
      <c r="FR18" s="140">
        <f t="shared" ref="FR18" si="40">SUM(FT18:FU18)+FV18+SUM(FX18:GA18)+GM18+HA18</f>
        <v>0</v>
      </c>
      <c r="FS18" s="140">
        <f>FW18+SUM(GB18:GL18)+SUM(GN18:GZ18)+SUM(HB18:HG18)</f>
        <v>0</v>
      </c>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40">
        <f>SUM(HI18:HJ18)</f>
        <v>0</v>
      </c>
      <c r="HI18" s="140">
        <f>SUM(HK18:HK18)</f>
        <v>0</v>
      </c>
      <c r="HJ18" s="140">
        <f>SUM(HL18:HM18)</f>
        <v>0</v>
      </c>
      <c r="HK18" s="100"/>
      <c r="HL18" s="115"/>
      <c r="HM18" s="100"/>
      <c r="HN18" s="145"/>
      <c r="HO18" s="152">
        <f t="shared" si="6"/>
        <v>0</v>
      </c>
      <c r="HP18" s="152">
        <f t="shared" si="7"/>
        <v>0</v>
      </c>
      <c r="HQ18" s="152">
        <f t="shared" si="8"/>
        <v>0</v>
      </c>
      <c r="HR18" s="152">
        <f t="shared" si="9"/>
        <v>0</v>
      </c>
      <c r="HS18" s="152">
        <f t="shared" si="10"/>
        <v>0</v>
      </c>
      <c r="HX18" s="37">
        <f t="shared" si="38"/>
        <v>0</v>
      </c>
    </row>
    <row r="19" spans="1:232" s="37" customFormat="1" ht="17.25" customHeight="1">
      <c r="A19" s="106"/>
      <c r="B19" s="107" t="s">
        <v>100</v>
      </c>
      <c r="C19" s="145">
        <f>D19+BK19+DB19</f>
        <v>11135088000</v>
      </c>
      <c r="D19" s="145">
        <f>E19+J19</f>
        <v>11135088000</v>
      </c>
      <c r="E19" s="145">
        <f>SUM(F19:I19)</f>
        <v>0</v>
      </c>
      <c r="F19" s="114"/>
      <c r="G19" s="114"/>
      <c r="H19" s="114"/>
      <c r="I19" s="114"/>
      <c r="J19" s="145">
        <f>SUM(K19:BJ19)</f>
        <v>11135088000</v>
      </c>
      <c r="K19" s="114"/>
      <c r="L19" s="114"/>
      <c r="M19" s="114"/>
      <c r="N19" s="114"/>
      <c r="O19" s="114"/>
      <c r="P19" s="114"/>
      <c r="Q19" s="114"/>
      <c r="R19" s="114"/>
      <c r="S19" s="114"/>
      <c r="T19" s="114"/>
      <c r="U19" s="114"/>
      <c r="V19" s="114"/>
      <c r="W19" s="114"/>
      <c r="X19" s="114"/>
      <c r="Y19" s="114"/>
      <c r="Z19" s="114"/>
      <c r="AA19" s="114">
        <f>12950000+17050000</f>
        <v>30000000</v>
      </c>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v>10776240000</v>
      </c>
      <c r="BF19" s="114"/>
      <c r="BG19" s="114"/>
      <c r="BH19" s="114">
        <f>327823744+1024256</f>
        <v>328848000</v>
      </c>
      <c r="BI19" s="114"/>
      <c r="BJ19" s="114"/>
      <c r="BK19" s="99">
        <f>SUM(BL19:BM19)</f>
        <v>0</v>
      </c>
      <c r="BL19" s="99">
        <f>SUM(BN19:BO19)+BP19+SUM(BR19:BU19)+CG19+CU19</f>
        <v>0</v>
      </c>
      <c r="BM19" s="99">
        <f>BQ19+SUM(BV19:CF19)+SUM(CH19:CT19)+SUM(CV19:DA19)</f>
        <v>0</v>
      </c>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99">
        <f>SUM(DC19:DD19)</f>
        <v>0</v>
      </c>
      <c r="DC19" s="99">
        <f>SUM(DE19:DE19)</f>
        <v>0</v>
      </c>
      <c r="DD19" s="99">
        <f>SUM(DF19:DG19)</f>
        <v>0</v>
      </c>
      <c r="DE19" s="114"/>
      <c r="DF19" s="114"/>
      <c r="DG19" s="114"/>
      <c r="DH19" s="108" t="s">
        <v>100</v>
      </c>
      <c r="DI19" s="140">
        <f>DJ19+FQ19+HH19+HN19</f>
        <v>11117013744</v>
      </c>
      <c r="DJ19" s="140">
        <f>DK19+DP19</f>
        <v>11117013744</v>
      </c>
      <c r="DK19" s="140">
        <f>SUM(DL19:DO19)</f>
        <v>0</v>
      </c>
      <c r="DL19" s="100"/>
      <c r="DM19" s="100"/>
      <c r="DN19" s="100"/>
      <c r="DO19" s="100"/>
      <c r="DP19" s="140">
        <f>SUM(DQ19:FP19)</f>
        <v>11117013744</v>
      </c>
      <c r="DQ19" s="100"/>
      <c r="DR19" s="100"/>
      <c r="DS19" s="100"/>
      <c r="DT19" s="100"/>
      <c r="DU19" s="100"/>
      <c r="DV19" s="100"/>
      <c r="DW19" s="100"/>
      <c r="DX19" s="100"/>
      <c r="DY19" s="100"/>
      <c r="DZ19" s="100"/>
      <c r="EA19" s="100"/>
      <c r="EB19" s="100"/>
      <c r="EC19" s="100"/>
      <c r="ED19" s="100"/>
      <c r="EE19" s="100"/>
      <c r="EF19" s="100"/>
      <c r="EG19" s="100">
        <v>12950000</v>
      </c>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v>10776240000</v>
      </c>
      <c r="FL19" s="100"/>
      <c r="FM19" s="100"/>
      <c r="FN19" s="100">
        <v>327823744</v>
      </c>
      <c r="FO19" s="100"/>
      <c r="FP19" s="100"/>
      <c r="FQ19" s="140">
        <f>SUM(FR19:FS19)</f>
        <v>0</v>
      </c>
      <c r="FR19" s="140">
        <f>SUM(FT19:FU19)+FV19+SUM(FX19:GA19)+GM19+HA19</f>
        <v>0</v>
      </c>
      <c r="FS19" s="140">
        <f>FW19+SUM(GB19:GL19)+SUM(GN19:GZ19)+SUM(HB19:HG19)</f>
        <v>0</v>
      </c>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40">
        <f>SUM(HI19:HJ19)</f>
        <v>0</v>
      </c>
      <c r="HI19" s="140">
        <f>SUM(HK19:HK19)</f>
        <v>0</v>
      </c>
      <c r="HJ19" s="140">
        <f>SUM(HL19:HM19)</f>
        <v>0</v>
      </c>
      <c r="HK19" s="100"/>
      <c r="HL19" s="115"/>
      <c r="HM19" s="100"/>
      <c r="HN19" s="125"/>
      <c r="HO19" s="153">
        <f t="shared" si="6"/>
        <v>0.99837681965333369</v>
      </c>
      <c r="HP19" s="153">
        <f t="shared" si="7"/>
        <v>0</v>
      </c>
      <c r="HQ19" s="153">
        <f t="shared" si="8"/>
        <v>0.99837681965333369</v>
      </c>
      <c r="HR19" s="153">
        <f t="shared" si="9"/>
        <v>0</v>
      </c>
      <c r="HS19" s="153">
        <f t="shared" si="10"/>
        <v>0</v>
      </c>
      <c r="HU19" s="37">
        <f>DI19-HN19</f>
        <v>11117013744</v>
      </c>
      <c r="HV19" s="37">
        <f>C19-DI19</f>
        <v>18074256</v>
      </c>
      <c r="HX19" s="37">
        <f t="shared" si="38"/>
        <v>11117013744</v>
      </c>
    </row>
    <row r="20" spans="1:232" s="66" customFormat="1" ht="17.25" customHeight="1">
      <c r="A20" s="106">
        <v>3</v>
      </c>
      <c r="B20" s="107" t="s">
        <v>110</v>
      </c>
      <c r="C20" s="145">
        <f t="shared" ref="C20:AW20" si="41">C21+C22</f>
        <v>218090020</v>
      </c>
      <c r="D20" s="145">
        <f t="shared" si="41"/>
        <v>218090020</v>
      </c>
      <c r="E20" s="145">
        <f t="shared" si="41"/>
        <v>0</v>
      </c>
      <c r="F20" s="99">
        <f t="shared" si="41"/>
        <v>0</v>
      </c>
      <c r="G20" s="99">
        <f t="shared" si="41"/>
        <v>0</v>
      </c>
      <c r="H20" s="99">
        <f t="shared" si="41"/>
        <v>0</v>
      </c>
      <c r="I20" s="99">
        <f t="shared" si="41"/>
        <v>0</v>
      </c>
      <c r="J20" s="145">
        <f t="shared" si="41"/>
        <v>218090020</v>
      </c>
      <c r="K20" s="99">
        <f t="shared" si="41"/>
        <v>0</v>
      </c>
      <c r="L20" s="99">
        <f t="shared" si="41"/>
        <v>0</v>
      </c>
      <c r="M20" s="99">
        <f t="shared" si="41"/>
        <v>0</v>
      </c>
      <c r="N20" s="99">
        <f t="shared" si="41"/>
        <v>0</v>
      </c>
      <c r="O20" s="99">
        <f t="shared" si="41"/>
        <v>0</v>
      </c>
      <c r="P20" s="99">
        <f t="shared" si="41"/>
        <v>0</v>
      </c>
      <c r="Q20" s="99">
        <f t="shared" si="41"/>
        <v>0</v>
      </c>
      <c r="R20" s="99">
        <f t="shared" si="41"/>
        <v>0</v>
      </c>
      <c r="S20" s="99">
        <f t="shared" si="41"/>
        <v>0</v>
      </c>
      <c r="T20" s="99">
        <f t="shared" si="41"/>
        <v>0</v>
      </c>
      <c r="U20" s="99">
        <f t="shared" si="41"/>
        <v>0</v>
      </c>
      <c r="V20" s="99">
        <f t="shared" si="41"/>
        <v>0</v>
      </c>
      <c r="W20" s="99">
        <f t="shared" si="41"/>
        <v>0</v>
      </c>
      <c r="X20" s="99">
        <f t="shared" si="41"/>
        <v>0</v>
      </c>
      <c r="Y20" s="99">
        <f t="shared" si="41"/>
        <v>0</v>
      </c>
      <c r="Z20" s="99">
        <f t="shared" si="41"/>
        <v>0</v>
      </c>
      <c r="AA20" s="99">
        <f t="shared" si="41"/>
        <v>0</v>
      </c>
      <c r="AB20" s="99">
        <f t="shared" si="41"/>
        <v>0</v>
      </c>
      <c r="AC20" s="99">
        <f t="shared" si="41"/>
        <v>0</v>
      </c>
      <c r="AD20" s="99">
        <f t="shared" si="41"/>
        <v>0</v>
      </c>
      <c r="AE20" s="99">
        <f t="shared" si="41"/>
        <v>0</v>
      </c>
      <c r="AF20" s="99">
        <f t="shared" si="41"/>
        <v>0</v>
      </c>
      <c r="AG20" s="99">
        <f t="shared" si="41"/>
        <v>0</v>
      </c>
      <c r="AH20" s="99">
        <f t="shared" si="41"/>
        <v>0</v>
      </c>
      <c r="AI20" s="99">
        <f t="shared" si="41"/>
        <v>0</v>
      </c>
      <c r="AJ20" s="99">
        <f t="shared" si="41"/>
        <v>0</v>
      </c>
      <c r="AK20" s="99">
        <f t="shared" si="41"/>
        <v>0</v>
      </c>
      <c r="AL20" s="99">
        <f t="shared" si="41"/>
        <v>0</v>
      </c>
      <c r="AM20" s="99">
        <f t="shared" si="41"/>
        <v>0</v>
      </c>
      <c r="AN20" s="99">
        <f t="shared" si="41"/>
        <v>0</v>
      </c>
      <c r="AO20" s="99">
        <f t="shared" si="41"/>
        <v>0</v>
      </c>
      <c r="AP20" s="99">
        <f t="shared" si="41"/>
        <v>0</v>
      </c>
      <c r="AQ20" s="99">
        <f t="shared" si="41"/>
        <v>0</v>
      </c>
      <c r="AR20" s="99">
        <f t="shared" si="41"/>
        <v>0</v>
      </c>
      <c r="AS20" s="99">
        <f t="shared" si="41"/>
        <v>0</v>
      </c>
      <c r="AT20" s="99">
        <f t="shared" si="41"/>
        <v>0</v>
      </c>
      <c r="AU20" s="99">
        <f t="shared" si="41"/>
        <v>0</v>
      </c>
      <c r="AV20" s="99">
        <f t="shared" si="41"/>
        <v>218090020</v>
      </c>
      <c r="AW20" s="99">
        <f t="shared" si="41"/>
        <v>0</v>
      </c>
      <c r="AX20" s="99">
        <f>AX21+AX22</f>
        <v>0</v>
      </c>
      <c r="AY20" s="99">
        <f t="shared" ref="AY20" si="42">AY21+AY22</f>
        <v>0</v>
      </c>
      <c r="AZ20" s="99">
        <f>AZ21+AZ22</f>
        <v>0</v>
      </c>
      <c r="BA20" s="99">
        <f>BA21+BA22</f>
        <v>0</v>
      </c>
      <c r="BB20" s="99">
        <f t="shared" ref="BB20:DG20" si="43">BB21+BB22</f>
        <v>0</v>
      </c>
      <c r="BC20" s="99">
        <f t="shared" si="43"/>
        <v>0</v>
      </c>
      <c r="BD20" s="99">
        <f t="shared" si="43"/>
        <v>0</v>
      </c>
      <c r="BE20" s="99">
        <f t="shared" si="43"/>
        <v>0</v>
      </c>
      <c r="BF20" s="99">
        <f t="shared" si="43"/>
        <v>0</v>
      </c>
      <c r="BG20" s="99">
        <f t="shared" si="43"/>
        <v>0</v>
      </c>
      <c r="BH20" s="99">
        <f t="shared" si="43"/>
        <v>0</v>
      </c>
      <c r="BI20" s="99">
        <f t="shared" si="43"/>
        <v>0</v>
      </c>
      <c r="BJ20" s="99">
        <f t="shared" si="43"/>
        <v>0</v>
      </c>
      <c r="BK20" s="99">
        <f t="shared" si="43"/>
        <v>0</v>
      </c>
      <c r="BL20" s="99">
        <f t="shared" si="43"/>
        <v>0</v>
      </c>
      <c r="BM20" s="99">
        <f t="shared" si="43"/>
        <v>0</v>
      </c>
      <c r="BN20" s="99">
        <f t="shared" si="43"/>
        <v>0</v>
      </c>
      <c r="BO20" s="99">
        <f t="shared" si="43"/>
        <v>0</v>
      </c>
      <c r="BP20" s="99">
        <f t="shared" si="43"/>
        <v>0</v>
      </c>
      <c r="BQ20" s="99">
        <f t="shared" si="43"/>
        <v>0</v>
      </c>
      <c r="BR20" s="99">
        <f>BR21+BR22</f>
        <v>0</v>
      </c>
      <c r="BS20" s="99">
        <f>BS21+BS22</f>
        <v>0</v>
      </c>
      <c r="BT20" s="99">
        <f t="shared" ref="BT20" si="44">BT21+BT22</f>
        <v>0</v>
      </c>
      <c r="BU20" s="99">
        <f t="shared" si="43"/>
        <v>0</v>
      </c>
      <c r="BV20" s="99">
        <f t="shared" si="43"/>
        <v>0</v>
      </c>
      <c r="BW20" s="99">
        <f t="shared" si="43"/>
        <v>0</v>
      </c>
      <c r="BX20" s="99">
        <f t="shared" si="43"/>
        <v>0</v>
      </c>
      <c r="BY20" s="99">
        <f t="shared" si="43"/>
        <v>0</v>
      </c>
      <c r="BZ20" s="99">
        <f t="shared" si="43"/>
        <v>0</v>
      </c>
      <c r="CA20" s="99">
        <f t="shared" si="43"/>
        <v>0</v>
      </c>
      <c r="CB20" s="99">
        <f t="shared" si="43"/>
        <v>0</v>
      </c>
      <c r="CC20" s="99">
        <f t="shared" si="43"/>
        <v>0</v>
      </c>
      <c r="CD20" s="99">
        <f t="shared" si="43"/>
        <v>0</v>
      </c>
      <c r="CE20" s="99">
        <f t="shared" si="43"/>
        <v>0</v>
      </c>
      <c r="CF20" s="99">
        <f t="shared" si="43"/>
        <v>0</v>
      </c>
      <c r="CG20" s="99">
        <f t="shared" si="43"/>
        <v>0</v>
      </c>
      <c r="CH20" s="99">
        <f t="shared" si="43"/>
        <v>0</v>
      </c>
      <c r="CI20" s="99">
        <f t="shared" si="43"/>
        <v>0</v>
      </c>
      <c r="CJ20" s="99">
        <f t="shared" si="43"/>
        <v>0</v>
      </c>
      <c r="CK20" s="99">
        <f t="shared" si="43"/>
        <v>0</v>
      </c>
      <c r="CL20" s="99">
        <f t="shared" si="43"/>
        <v>0</v>
      </c>
      <c r="CM20" s="99">
        <f t="shared" si="43"/>
        <v>0</v>
      </c>
      <c r="CN20" s="99">
        <f t="shared" si="43"/>
        <v>0</v>
      </c>
      <c r="CO20" s="99">
        <f t="shared" si="43"/>
        <v>0</v>
      </c>
      <c r="CP20" s="99">
        <f t="shared" si="43"/>
        <v>0</v>
      </c>
      <c r="CQ20" s="99">
        <f t="shared" si="43"/>
        <v>0</v>
      </c>
      <c r="CR20" s="99">
        <f t="shared" si="43"/>
        <v>0</v>
      </c>
      <c r="CS20" s="99">
        <f t="shared" si="43"/>
        <v>0</v>
      </c>
      <c r="CT20" s="99">
        <f t="shared" si="43"/>
        <v>0</v>
      </c>
      <c r="CU20" s="99">
        <f t="shared" si="43"/>
        <v>0</v>
      </c>
      <c r="CV20" s="99">
        <f t="shared" si="43"/>
        <v>0</v>
      </c>
      <c r="CW20" s="99">
        <f t="shared" si="43"/>
        <v>0</v>
      </c>
      <c r="CX20" s="99">
        <f t="shared" si="43"/>
        <v>0</v>
      </c>
      <c r="CY20" s="99">
        <f t="shared" si="43"/>
        <v>0</v>
      </c>
      <c r="CZ20" s="99">
        <f t="shared" si="43"/>
        <v>0</v>
      </c>
      <c r="DA20" s="99">
        <f t="shared" si="43"/>
        <v>0</v>
      </c>
      <c r="DB20" s="99">
        <f t="shared" si="43"/>
        <v>0</v>
      </c>
      <c r="DC20" s="99">
        <f t="shared" si="43"/>
        <v>0</v>
      </c>
      <c r="DD20" s="99">
        <f t="shared" si="43"/>
        <v>0</v>
      </c>
      <c r="DE20" s="99">
        <f t="shared" si="43"/>
        <v>0</v>
      </c>
      <c r="DF20" s="99">
        <f t="shared" si="43"/>
        <v>0</v>
      </c>
      <c r="DG20" s="99">
        <f t="shared" si="43"/>
        <v>0</v>
      </c>
      <c r="DH20" s="108" t="s">
        <v>110</v>
      </c>
      <c r="DI20" s="140">
        <f t="shared" ref="DI20:GA20" si="45">DI21+DI22</f>
        <v>213316220</v>
      </c>
      <c r="DJ20" s="140">
        <f t="shared" si="45"/>
        <v>213316220</v>
      </c>
      <c r="DK20" s="140">
        <f t="shared" si="45"/>
        <v>0</v>
      </c>
      <c r="DL20" s="100">
        <f t="shared" si="45"/>
        <v>0</v>
      </c>
      <c r="DM20" s="100">
        <f t="shared" si="45"/>
        <v>0</v>
      </c>
      <c r="DN20" s="100">
        <f t="shared" si="45"/>
        <v>0</v>
      </c>
      <c r="DO20" s="100">
        <f t="shared" si="45"/>
        <v>0</v>
      </c>
      <c r="DP20" s="140">
        <f t="shared" si="45"/>
        <v>213316220</v>
      </c>
      <c r="DQ20" s="100">
        <f t="shared" si="45"/>
        <v>0</v>
      </c>
      <c r="DR20" s="100">
        <f t="shared" si="45"/>
        <v>0</v>
      </c>
      <c r="DS20" s="100">
        <f t="shared" si="45"/>
        <v>0</v>
      </c>
      <c r="DT20" s="100">
        <f t="shared" si="45"/>
        <v>0</v>
      </c>
      <c r="DU20" s="100">
        <f t="shared" si="45"/>
        <v>0</v>
      </c>
      <c r="DV20" s="100">
        <f t="shared" si="45"/>
        <v>0</v>
      </c>
      <c r="DW20" s="100">
        <f t="shared" si="45"/>
        <v>0</v>
      </c>
      <c r="DX20" s="100">
        <f t="shared" si="45"/>
        <v>0</v>
      </c>
      <c r="DY20" s="100">
        <f t="shared" si="45"/>
        <v>0</v>
      </c>
      <c r="DZ20" s="100">
        <f t="shared" si="45"/>
        <v>0</v>
      </c>
      <c r="EA20" s="100">
        <f t="shared" si="45"/>
        <v>0</v>
      </c>
      <c r="EB20" s="100">
        <f t="shared" si="45"/>
        <v>0</v>
      </c>
      <c r="EC20" s="100">
        <f t="shared" si="45"/>
        <v>0</v>
      </c>
      <c r="ED20" s="100">
        <f t="shared" si="45"/>
        <v>0</v>
      </c>
      <c r="EE20" s="100">
        <f t="shared" si="45"/>
        <v>0</v>
      </c>
      <c r="EF20" s="100">
        <f t="shared" si="45"/>
        <v>0</v>
      </c>
      <c r="EG20" s="100">
        <f>EG21+EG22</f>
        <v>0</v>
      </c>
      <c r="EH20" s="100">
        <f t="shared" si="45"/>
        <v>0</v>
      </c>
      <c r="EI20" s="100">
        <f t="shared" si="45"/>
        <v>0</v>
      </c>
      <c r="EJ20" s="100">
        <f t="shared" si="45"/>
        <v>0</v>
      </c>
      <c r="EK20" s="100">
        <f t="shared" si="45"/>
        <v>0</v>
      </c>
      <c r="EL20" s="100">
        <f t="shared" si="45"/>
        <v>0</v>
      </c>
      <c r="EM20" s="100">
        <f t="shared" si="45"/>
        <v>0</v>
      </c>
      <c r="EN20" s="100">
        <f t="shared" si="45"/>
        <v>0</v>
      </c>
      <c r="EO20" s="100">
        <f t="shared" si="45"/>
        <v>0</v>
      </c>
      <c r="EP20" s="100">
        <f t="shared" si="45"/>
        <v>0</v>
      </c>
      <c r="EQ20" s="100">
        <f t="shared" si="45"/>
        <v>0</v>
      </c>
      <c r="ER20" s="100">
        <f t="shared" si="45"/>
        <v>0</v>
      </c>
      <c r="ES20" s="100">
        <f t="shared" si="45"/>
        <v>0</v>
      </c>
      <c r="ET20" s="100">
        <f t="shared" si="45"/>
        <v>0</v>
      </c>
      <c r="EU20" s="100">
        <f t="shared" si="45"/>
        <v>0</v>
      </c>
      <c r="EV20" s="100">
        <f t="shared" si="45"/>
        <v>0</v>
      </c>
      <c r="EW20" s="100">
        <f t="shared" si="45"/>
        <v>0</v>
      </c>
      <c r="EX20" s="100">
        <f t="shared" si="45"/>
        <v>0</v>
      </c>
      <c r="EY20" s="100">
        <f t="shared" si="45"/>
        <v>0</v>
      </c>
      <c r="EZ20" s="100">
        <f t="shared" si="45"/>
        <v>0</v>
      </c>
      <c r="FA20" s="100">
        <f t="shared" si="45"/>
        <v>0</v>
      </c>
      <c r="FB20" s="100">
        <f t="shared" si="45"/>
        <v>213316220</v>
      </c>
      <c r="FC20" s="100">
        <f t="shared" si="45"/>
        <v>0</v>
      </c>
      <c r="FD20" s="100">
        <f>FD21+FD22</f>
        <v>0</v>
      </c>
      <c r="FE20" s="100">
        <f t="shared" ref="FE20" si="46">FE21+FE22</f>
        <v>0</v>
      </c>
      <c r="FF20" s="100">
        <f>FF21+FF22</f>
        <v>0</v>
      </c>
      <c r="FG20" s="100">
        <f>FG21+FG22</f>
        <v>0</v>
      </c>
      <c r="FH20" s="100">
        <f t="shared" si="45"/>
        <v>0</v>
      </c>
      <c r="FI20" s="100">
        <f t="shared" si="45"/>
        <v>0</v>
      </c>
      <c r="FJ20" s="100">
        <f t="shared" si="45"/>
        <v>0</v>
      </c>
      <c r="FK20" s="100">
        <f t="shared" si="45"/>
        <v>0</v>
      </c>
      <c r="FL20" s="100">
        <f t="shared" si="45"/>
        <v>0</v>
      </c>
      <c r="FM20" s="100">
        <f t="shared" si="45"/>
        <v>0</v>
      </c>
      <c r="FN20" s="100">
        <f t="shared" si="45"/>
        <v>0</v>
      </c>
      <c r="FO20" s="100">
        <f t="shared" si="45"/>
        <v>0</v>
      </c>
      <c r="FP20" s="100">
        <f t="shared" si="45"/>
        <v>0</v>
      </c>
      <c r="FQ20" s="140">
        <f t="shared" si="45"/>
        <v>0</v>
      </c>
      <c r="FR20" s="140">
        <f t="shared" si="45"/>
        <v>0</v>
      </c>
      <c r="FS20" s="140">
        <f t="shared" si="45"/>
        <v>0</v>
      </c>
      <c r="FT20" s="100">
        <f t="shared" si="45"/>
        <v>0</v>
      </c>
      <c r="FU20" s="100">
        <f t="shared" si="45"/>
        <v>0</v>
      </c>
      <c r="FV20" s="100">
        <f t="shared" si="45"/>
        <v>0</v>
      </c>
      <c r="FW20" s="100">
        <f t="shared" si="45"/>
        <v>0</v>
      </c>
      <c r="FX20" s="100">
        <f>FX21+FX22</f>
        <v>0</v>
      </c>
      <c r="FY20" s="100">
        <f>FY21+FY22</f>
        <v>0</v>
      </c>
      <c r="FZ20" s="100">
        <f t="shared" ref="FZ20" si="47">FZ21+FZ22</f>
        <v>0</v>
      </c>
      <c r="GA20" s="100">
        <f t="shared" si="45"/>
        <v>0</v>
      </c>
      <c r="GB20" s="100">
        <f t="shared" ref="GB20:HM20" si="48">GB21+GB22</f>
        <v>0</v>
      </c>
      <c r="GC20" s="100">
        <f t="shared" si="48"/>
        <v>0</v>
      </c>
      <c r="GD20" s="100">
        <f t="shared" si="48"/>
        <v>0</v>
      </c>
      <c r="GE20" s="100">
        <f t="shared" si="48"/>
        <v>0</v>
      </c>
      <c r="GF20" s="100">
        <f t="shared" si="48"/>
        <v>0</v>
      </c>
      <c r="GG20" s="100">
        <f t="shared" si="48"/>
        <v>0</v>
      </c>
      <c r="GH20" s="100">
        <f t="shared" si="48"/>
        <v>0</v>
      </c>
      <c r="GI20" s="100">
        <f t="shared" si="48"/>
        <v>0</v>
      </c>
      <c r="GJ20" s="100">
        <f t="shared" si="48"/>
        <v>0</v>
      </c>
      <c r="GK20" s="100">
        <f t="shared" si="48"/>
        <v>0</v>
      </c>
      <c r="GL20" s="100">
        <f t="shared" si="48"/>
        <v>0</v>
      </c>
      <c r="GM20" s="100">
        <f t="shared" si="48"/>
        <v>0</v>
      </c>
      <c r="GN20" s="100">
        <f t="shared" si="48"/>
        <v>0</v>
      </c>
      <c r="GO20" s="100">
        <f t="shared" si="48"/>
        <v>0</v>
      </c>
      <c r="GP20" s="100">
        <f t="shared" si="48"/>
        <v>0</v>
      </c>
      <c r="GQ20" s="100">
        <f t="shared" si="48"/>
        <v>0</v>
      </c>
      <c r="GR20" s="100">
        <f t="shared" si="48"/>
        <v>0</v>
      </c>
      <c r="GS20" s="100">
        <f t="shared" si="48"/>
        <v>0</v>
      </c>
      <c r="GT20" s="100">
        <f t="shared" si="48"/>
        <v>0</v>
      </c>
      <c r="GU20" s="100">
        <f t="shared" si="48"/>
        <v>0</v>
      </c>
      <c r="GV20" s="100">
        <f t="shared" si="48"/>
        <v>0</v>
      </c>
      <c r="GW20" s="100">
        <f t="shared" si="48"/>
        <v>0</v>
      </c>
      <c r="GX20" s="100">
        <f t="shared" si="48"/>
        <v>0</v>
      </c>
      <c r="GY20" s="100">
        <f t="shared" si="48"/>
        <v>0</v>
      </c>
      <c r="GZ20" s="100">
        <f t="shared" si="48"/>
        <v>0</v>
      </c>
      <c r="HA20" s="100">
        <f t="shared" si="48"/>
        <v>0</v>
      </c>
      <c r="HB20" s="100">
        <f t="shared" si="48"/>
        <v>0</v>
      </c>
      <c r="HC20" s="100">
        <f t="shared" si="48"/>
        <v>0</v>
      </c>
      <c r="HD20" s="100">
        <f t="shared" si="48"/>
        <v>0</v>
      </c>
      <c r="HE20" s="100">
        <f t="shared" si="48"/>
        <v>0</v>
      </c>
      <c r="HF20" s="100">
        <f t="shared" si="48"/>
        <v>0</v>
      </c>
      <c r="HG20" s="100">
        <f t="shared" si="48"/>
        <v>0</v>
      </c>
      <c r="HH20" s="140">
        <f t="shared" si="48"/>
        <v>0</v>
      </c>
      <c r="HI20" s="140">
        <f t="shared" si="48"/>
        <v>0</v>
      </c>
      <c r="HJ20" s="140">
        <f t="shared" si="48"/>
        <v>0</v>
      </c>
      <c r="HK20" s="100">
        <f t="shared" si="48"/>
        <v>0</v>
      </c>
      <c r="HL20" s="100">
        <f t="shared" si="48"/>
        <v>0</v>
      </c>
      <c r="HM20" s="100">
        <f t="shared" si="48"/>
        <v>0</v>
      </c>
      <c r="HN20" s="145">
        <f>HN21+HN22</f>
        <v>0</v>
      </c>
      <c r="HO20" s="152">
        <f t="shared" si="6"/>
        <v>0.9781108736658376</v>
      </c>
      <c r="HP20" s="152">
        <f t="shared" si="7"/>
        <v>0</v>
      </c>
      <c r="HQ20" s="152">
        <f t="shared" si="8"/>
        <v>0.9781108736658376</v>
      </c>
      <c r="HR20" s="152">
        <f t="shared" si="9"/>
        <v>0</v>
      </c>
      <c r="HS20" s="152">
        <f t="shared" si="10"/>
        <v>0</v>
      </c>
      <c r="HV20" s="37"/>
      <c r="HW20" s="37"/>
      <c r="HX20" s="37">
        <f t="shared" si="38"/>
        <v>213316220</v>
      </c>
    </row>
    <row r="21" spans="1:232" s="66" customFormat="1" ht="17.25" customHeight="1">
      <c r="A21" s="106"/>
      <c r="B21" s="107" t="s">
        <v>99</v>
      </c>
      <c r="C21" s="145">
        <f>D21+BK21+DB21</f>
        <v>0</v>
      </c>
      <c r="D21" s="145">
        <f>E21+J21</f>
        <v>0</v>
      </c>
      <c r="E21" s="145">
        <f>SUM(F21:I21)</f>
        <v>0</v>
      </c>
      <c r="F21" s="99"/>
      <c r="G21" s="99"/>
      <c r="H21" s="99"/>
      <c r="I21" s="99"/>
      <c r="J21" s="145">
        <f>SUM(K21:BJ21)</f>
        <v>0</v>
      </c>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f>SUM(BL21:BM21)</f>
        <v>0</v>
      </c>
      <c r="BL21" s="99">
        <f t="shared" ref="BL21" si="49">SUM(BN21:BO21)+BP21+SUM(BR21:BU21)+CG21+CU21</f>
        <v>0</v>
      </c>
      <c r="BM21" s="99">
        <f>BQ21+SUM(BV21:CF21)+SUM(CH21:CT21)+SUM(CV21:DA21)</f>
        <v>0</v>
      </c>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f>SUM(DC21:DD21)</f>
        <v>0</v>
      </c>
      <c r="DC21" s="99">
        <f>SUM(DE21:DE21)</f>
        <v>0</v>
      </c>
      <c r="DD21" s="99">
        <f>SUM(DF21:DG21)</f>
        <v>0</v>
      </c>
      <c r="DE21" s="99"/>
      <c r="DF21" s="99"/>
      <c r="DG21" s="99"/>
      <c r="DH21" s="108" t="s">
        <v>99</v>
      </c>
      <c r="DI21" s="140">
        <f>DJ21+FQ21+HH21+HN21</f>
        <v>0</v>
      </c>
      <c r="DJ21" s="140">
        <f>DK21+DP21</f>
        <v>0</v>
      </c>
      <c r="DK21" s="140">
        <f>SUM(DL21:DO21)</f>
        <v>0</v>
      </c>
      <c r="DL21" s="100"/>
      <c r="DM21" s="100"/>
      <c r="DN21" s="100"/>
      <c r="DO21" s="100"/>
      <c r="DP21" s="140">
        <f>SUM(DQ21:FP21)</f>
        <v>0</v>
      </c>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40">
        <f>SUM(FR21:FS21)</f>
        <v>0</v>
      </c>
      <c r="FR21" s="140">
        <f t="shared" ref="FR21" si="50">SUM(FT21:FU21)+FV21+SUM(FX21:GA21)+GM21+HA21</f>
        <v>0</v>
      </c>
      <c r="FS21" s="140">
        <f>FW21+SUM(GB21:GL21)+SUM(GN21:GZ21)+SUM(HB21:HG21)</f>
        <v>0</v>
      </c>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40">
        <f>SUM(HI21:HJ21)</f>
        <v>0</v>
      </c>
      <c r="HI21" s="140">
        <f>SUM(HK21:HK21)</f>
        <v>0</v>
      </c>
      <c r="HJ21" s="140">
        <f>SUM(HL21:HM21)</f>
        <v>0</v>
      </c>
      <c r="HK21" s="100"/>
      <c r="HL21" s="100"/>
      <c r="HM21" s="100"/>
      <c r="HN21" s="145"/>
      <c r="HO21" s="152">
        <f t="shared" si="6"/>
        <v>0</v>
      </c>
      <c r="HP21" s="152">
        <f t="shared" si="7"/>
        <v>0</v>
      </c>
      <c r="HQ21" s="152">
        <f t="shared" si="8"/>
        <v>0</v>
      </c>
      <c r="HR21" s="152">
        <f t="shared" si="9"/>
        <v>0</v>
      </c>
      <c r="HS21" s="152">
        <f t="shared" si="10"/>
        <v>0</v>
      </c>
      <c r="HV21" s="37"/>
      <c r="HW21" s="37"/>
      <c r="HX21" s="37">
        <f t="shared" si="38"/>
        <v>0</v>
      </c>
    </row>
    <row r="22" spans="1:232" s="66" customFormat="1" ht="17.25" customHeight="1">
      <c r="A22" s="106"/>
      <c r="B22" s="107" t="s">
        <v>100</v>
      </c>
      <c r="C22" s="145">
        <f>D22+BK22+DB22</f>
        <v>218090020</v>
      </c>
      <c r="D22" s="145">
        <f>E22+J22</f>
        <v>218090020</v>
      </c>
      <c r="E22" s="145">
        <f>SUM(F22:I22)</f>
        <v>0</v>
      </c>
      <c r="F22" s="99"/>
      <c r="G22" s="99"/>
      <c r="H22" s="99"/>
      <c r="I22" s="99"/>
      <c r="J22" s="145">
        <f>SUM(K22:BJ22)</f>
        <v>218090020</v>
      </c>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v>218090020</v>
      </c>
      <c r="AW22" s="99"/>
      <c r="AX22" s="99"/>
      <c r="AY22" s="99"/>
      <c r="AZ22" s="99"/>
      <c r="BA22" s="99"/>
      <c r="BB22" s="99"/>
      <c r="BC22" s="99"/>
      <c r="BD22" s="99"/>
      <c r="BE22" s="99"/>
      <c r="BF22" s="99"/>
      <c r="BG22" s="99"/>
      <c r="BH22" s="99"/>
      <c r="BI22" s="99"/>
      <c r="BJ22" s="99"/>
      <c r="BK22" s="99">
        <f>SUM(BL22:BM22)</f>
        <v>0</v>
      </c>
      <c r="BL22" s="99">
        <f>SUM(BN22:BO22)+BP22+SUM(BR22:BU22)+CG22+CU22</f>
        <v>0</v>
      </c>
      <c r="BM22" s="99">
        <f>BQ22+SUM(BV22:CF22)+SUM(CH22:CT22)+SUM(CV22:DA22)</f>
        <v>0</v>
      </c>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f>SUM(DC22:DD22)</f>
        <v>0</v>
      </c>
      <c r="DC22" s="99">
        <f>SUM(DE22:DE22)</f>
        <v>0</v>
      </c>
      <c r="DD22" s="99">
        <f>SUM(DF22:DG22)</f>
        <v>0</v>
      </c>
      <c r="DE22" s="99"/>
      <c r="DF22" s="99"/>
      <c r="DG22" s="99"/>
      <c r="DH22" s="108" t="s">
        <v>100</v>
      </c>
      <c r="DI22" s="140">
        <f>DJ22+FQ22+HH22+HN22</f>
        <v>213316220</v>
      </c>
      <c r="DJ22" s="140">
        <f>DK22+DP22</f>
        <v>213316220</v>
      </c>
      <c r="DK22" s="140">
        <f>SUM(DL22:DO22)</f>
        <v>0</v>
      </c>
      <c r="DL22" s="100"/>
      <c r="DM22" s="100"/>
      <c r="DN22" s="100"/>
      <c r="DO22" s="100"/>
      <c r="DP22" s="140">
        <f>SUM(DQ22:FP22)</f>
        <v>213316220</v>
      </c>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v>213316220</v>
      </c>
      <c r="FC22" s="100"/>
      <c r="FD22" s="100"/>
      <c r="FE22" s="100"/>
      <c r="FF22" s="100"/>
      <c r="FG22" s="100"/>
      <c r="FH22" s="100"/>
      <c r="FI22" s="100"/>
      <c r="FJ22" s="100"/>
      <c r="FK22" s="100"/>
      <c r="FL22" s="100"/>
      <c r="FM22" s="100"/>
      <c r="FN22" s="100"/>
      <c r="FO22" s="100"/>
      <c r="FP22" s="100"/>
      <c r="FQ22" s="140">
        <f>SUM(FR22:FS22)</f>
        <v>0</v>
      </c>
      <c r="FR22" s="140">
        <f>SUM(FT22:FU22)+FV22+SUM(FX22:GA22)+GM22+HA22</f>
        <v>0</v>
      </c>
      <c r="FS22" s="140">
        <f>FW22+SUM(GB22:GL22)+SUM(GN22:GZ22)+SUM(HB22:HG22)</f>
        <v>0</v>
      </c>
      <c r="FT22" s="100"/>
      <c r="FU22" s="100"/>
      <c r="FV22" s="100"/>
      <c r="FW22" s="100"/>
      <c r="FX22" s="100"/>
      <c r="FY22" s="100"/>
      <c r="FZ22" s="100"/>
      <c r="GA22" s="100"/>
      <c r="GB22" s="100"/>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c r="HC22" s="100"/>
      <c r="HD22" s="100"/>
      <c r="HE22" s="100"/>
      <c r="HF22" s="100"/>
      <c r="HG22" s="100"/>
      <c r="HH22" s="140">
        <f>SUM(HI22:HJ22)</f>
        <v>0</v>
      </c>
      <c r="HI22" s="140">
        <f>SUM(HK22:HK22)</f>
        <v>0</v>
      </c>
      <c r="HJ22" s="140">
        <f>SUM(HL22:HM22)</f>
        <v>0</v>
      </c>
      <c r="HK22" s="100"/>
      <c r="HL22" s="100"/>
      <c r="HM22" s="100"/>
      <c r="HN22" s="145"/>
      <c r="HO22" s="152">
        <f t="shared" si="6"/>
        <v>0.9781108736658376</v>
      </c>
      <c r="HP22" s="152">
        <f t="shared" si="7"/>
        <v>0</v>
      </c>
      <c r="HQ22" s="152">
        <f t="shared" si="8"/>
        <v>0.9781108736658376</v>
      </c>
      <c r="HR22" s="152">
        <f t="shared" si="9"/>
        <v>0</v>
      </c>
      <c r="HS22" s="152">
        <f t="shared" si="10"/>
        <v>0</v>
      </c>
      <c r="HU22" s="37">
        <f>DI22-HN22</f>
        <v>213316220</v>
      </c>
      <c r="HV22" s="37">
        <f>C22-DI22</f>
        <v>4773800</v>
      </c>
      <c r="HW22" s="37"/>
      <c r="HX22" s="37">
        <f t="shared" si="38"/>
        <v>213316220</v>
      </c>
    </row>
    <row r="23" spans="1:232" s="37" customFormat="1" ht="17.25" customHeight="1">
      <c r="A23" s="106">
        <v>4</v>
      </c>
      <c r="B23" s="107" t="s">
        <v>188</v>
      </c>
      <c r="C23" s="145">
        <f>C24+C25</f>
        <v>5398286261</v>
      </c>
      <c r="D23" s="145">
        <f>D24+D25</f>
        <v>5168225885</v>
      </c>
      <c r="E23" s="145">
        <f t="shared" ref="E23:BS23" si="51">E24+E25</f>
        <v>0</v>
      </c>
      <c r="F23" s="99">
        <f t="shared" si="51"/>
        <v>0</v>
      </c>
      <c r="G23" s="99">
        <f t="shared" si="51"/>
        <v>0</v>
      </c>
      <c r="H23" s="99">
        <f t="shared" si="51"/>
        <v>0</v>
      </c>
      <c r="I23" s="99">
        <f t="shared" si="51"/>
        <v>0</v>
      </c>
      <c r="J23" s="145">
        <f t="shared" si="51"/>
        <v>5168225885</v>
      </c>
      <c r="K23" s="99">
        <f t="shared" si="51"/>
        <v>0</v>
      </c>
      <c r="L23" s="99">
        <f t="shared" si="51"/>
        <v>0</v>
      </c>
      <c r="M23" s="99">
        <f t="shared" si="51"/>
        <v>0</v>
      </c>
      <c r="N23" s="99">
        <f t="shared" si="51"/>
        <v>0</v>
      </c>
      <c r="O23" s="99">
        <f t="shared" si="51"/>
        <v>0</v>
      </c>
      <c r="P23" s="99">
        <f t="shared" si="51"/>
        <v>0</v>
      </c>
      <c r="Q23" s="99">
        <f t="shared" si="51"/>
        <v>0</v>
      </c>
      <c r="R23" s="99">
        <f t="shared" si="51"/>
        <v>0</v>
      </c>
      <c r="S23" s="99">
        <f t="shared" si="51"/>
        <v>0</v>
      </c>
      <c r="T23" s="99">
        <f t="shared" si="51"/>
        <v>0</v>
      </c>
      <c r="U23" s="99">
        <f t="shared" si="51"/>
        <v>0</v>
      </c>
      <c r="V23" s="99">
        <f t="shared" si="51"/>
        <v>0</v>
      </c>
      <c r="W23" s="99">
        <f t="shared" si="51"/>
        <v>0</v>
      </c>
      <c r="X23" s="99">
        <f t="shared" si="51"/>
        <v>0</v>
      </c>
      <c r="Y23" s="99">
        <f t="shared" si="51"/>
        <v>0</v>
      </c>
      <c r="Z23" s="99">
        <f t="shared" si="51"/>
        <v>0</v>
      </c>
      <c r="AA23" s="99">
        <f t="shared" si="51"/>
        <v>4310000</v>
      </c>
      <c r="AB23" s="99">
        <f t="shared" si="51"/>
        <v>0</v>
      </c>
      <c r="AC23" s="99">
        <f t="shared" si="51"/>
        <v>0</v>
      </c>
      <c r="AD23" s="99">
        <f t="shared" si="51"/>
        <v>0</v>
      </c>
      <c r="AE23" s="99">
        <f t="shared" si="51"/>
        <v>0</v>
      </c>
      <c r="AF23" s="99">
        <f t="shared" si="51"/>
        <v>0</v>
      </c>
      <c r="AG23" s="99">
        <f t="shared" si="51"/>
        <v>0</v>
      </c>
      <c r="AH23" s="99">
        <f t="shared" si="51"/>
        <v>0</v>
      </c>
      <c r="AI23" s="99">
        <f t="shared" si="51"/>
        <v>0</v>
      </c>
      <c r="AJ23" s="99">
        <f t="shared" si="51"/>
        <v>0</v>
      </c>
      <c r="AK23" s="99">
        <f t="shared" si="51"/>
        <v>738000000</v>
      </c>
      <c r="AL23" s="99">
        <f t="shared" si="51"/>
        <v>3105459245</v>
      </c>
      <c r="AM23" s="99">
        <f t="shared" si="51"/>
        <v>82678000</v>
      </c>
      <c r="AN23" s="99">
        <f t="shared" si="51"/>
        <v>0</v>
      </c>
      <c r="AO23" s="99">
        <f t="shared" si="51"/>
        <v>0</v>
      </c>
      <c r="AP23" s="99">
        <f t="shared" si="51"/>
        <v>0</v>
      </c>
      <c r="AQ23" s="99">
        <f t="shared" si="51"/>
        <v>0</v>
      </c>
      <c r="AR23" s="99">
        <f t="shared" si="51"/>
        <v>0</v>
      </c>
      <c r="AS23" s="99">
        <f t="shared" si="51"/>
        <v>0</v>
      </c>
      <c r="AT23" s="99">
        <f t="shared" si="51"/>
        <v>0</v>
      </c>
      <c r="AU23" s="99">
        <f t="shared" si="51"/>
        <v>0</v>
      </c>
      <c r="AV23" s="99">
        <f t="shared" si="51"/>
        <v>0</v>
      </c>
      <c r="AW23" s="99">
        <f t="shared" si="51"/>
        <v>0</v>
      </c>
      <c r="AX23" s="99">
        <f t="shared" si="51"/>
        <v>58017640</v>
      </c>
      <c r="AY23" s="99">
        <f>AY24+AY25</f>
        <v>0</v>
      </c>
      <c r="AZ23" s="99">
        <f>AZ24+AZ25</f>
        <v>0</v>
      </c>
      <c r="BA23" s="99">
        <f>BA24+BA25</f>
        <v>0</v>
      </c>
      <c r="BB23" s="99">
        <f t="shared" si="51"/>
        <v>0</v>
      </c>
      <c r="BC23" s="99">
        <f t="shared" si="51"/>
        <v>0</v>
      </c>
      <c r="BD23" s="99">
        <f t="shared" si="51"/>
        <v>0</v>
      </c>
      <c r="BE23" s="99">
        <f t="shared" si="51"/>
        <v>1179761000</v>
      </c>
      <c r="BF23" s="99">
        <f t="shared" si="51"/>
        <v>0</v>
      </c>
      <c r="BG23" s="99">
        <f t="shared" si="51"/>
        <v>0</v>
      </c>
      <c r="BH23" s="99">
        <f t="shared" si="51"/>
        <v>0</v>
      </c>
      <c r="BI23" s="99">
        <f t="shared" si="51"/>
        <v>0</v>
      </c>
      <c r="BJ23" s="99">
        <f t="shared" si="51"/>
        <v>0</v>
      </c>
      <c r="BK23" s="99">
        <f t="shared" si="51"/>
        <v>230060376</v>
      </c>
      <c r="BL23" s="99">
        <f t="shared" si="51"/>
        <v>0</v>
      </c>
      <c r="BM23" s="99">
        <f t="shared" si="51"/>
        <v>230060376</v>
      </c>
      <c r="BN23" s="99">
        <f t="shared" si="51"/>
        <v>0</v>
      </c>
      <c r="BO23" s="99">
        <f t="shared" si="51"/>
        <v>0</v>
      </c>
      <c r="BP23" s="99">
        <f t="shared" si="51"/>
        <v>0</v>
      </c>
      <c r="BQ23" s="99">
        <f t="shared" si="51"/>
        <v>0</v>
      </c>
      <c r="BR23" s="99"/>
      <c r="BS23" s="99">
        <f t="shared" si="51"/>
        <v>0</v>
      </c>
      <c r="BT23" s="99"/>
      <c r="BU23" s="99"/>
      <c r="BV23" s="99">
        <f t="shared" ref="BV23:DG23" si="52">BV24+BV25</f>
        <v>0</v>
      </c>
      <c r="BW23" s="99">
        <f t="shared" si="52"/>
        <v>0</v>
      </c>
      <c r="BX23" s="99">
        <f t="shared" si="52"/>
        <v>0</v>
      </c>
      <c r="BY23" s="99">
        <f t="shared" si="52"/>
        <v>0</v>
      </c>
      <c r="BZ23" s="99">
        <f t="shared" si="52"/>
        <v>0</v>
      </c>
      <c r="CA23" s="99">
        <f t="shared" si="52"/>
        <v>0</v>
      </c>
      <c r="CB23" s="99">
        <f t="shared" si="52"/>
        <v>0</v>
      </c>
      <c r="CC23" s="99">
        <f t="shared" si="52"/>
        <v>0</v>
      </c>
      <c r="CD23" s="99">
        <f t="shared" si="52"/>
        <v>0</v>
      </c>
      <c r="CE23" s="99">
        <f t="shared" si="52"/>
        <v>0</v>
      </c>
      <c r="CF23" s="99">
        <f t="shared" si="52"/>
        <v>0</v>
      </c>
      <c r="CG23" s="99">
        <f t="shared" si="52"/>
        <v>0</v>
      </c>
      <c r="CH23" s="99">
        <f t="shared" si="52"/>
        <v>0</v>
      </c>
      <c r="CI23" s="99">
        <f t="shared" si="52"/>
        <v>0</v>
      </c>
      <c r="CJ23" s="99">
        <f t="shared" si="52"/>
        <v>0</v>
      </c>
      <c r="CK23" s="99">
        <f t="shared" si="52"/>
        <v>0</v>
      </c>
      <c r="CL23" s="99">
        <f t="shared" si="52"/>
        <v>0</v>
      </c>
      <c r="CM23" s="99">
        <f t="shared" si="52"/>
        <v>0</v>
      </c>
      <c r="CN23" s="99">
        <f t="shared" si="52"/>
        <v>0</v>
      </c>
      <c r="CO23" s="99">
        <f t="shared" si="52"/>
        <v>0</v>
      </c>
      <c r="CP23" s="99">
        <f t="shared" si="52"/>
        <v>0</v>
      </c>
      <c r="CQ23" s="99">
        <f t="shared" si="52"/>
        <v>0</v>
      </c>
      <c r="CR23" s="99">
        <f t="shared" si="52"/>
        <v>0</v>
      </c>
      <c r="CS23" s="99">
        <f t="shared" si="52"/>
        <v>0</v>
      </c>
      <c r="CT23" s="99">
        <f t="shared" si="52"/>
        <v>0</v>
      </c>
      <c r="CU23" s="99">
        <f t="shared" si="52"/>
        <v>0</v>
      </c>
      <c r="CV23" s="99">
        <f t="shared" si="52"/>
        <v>0</v>
      </c>
      <c r="CW23" s="99">
        <f t="shared" si="52"/>
        <v>0</v>
      </c>
      <c r="CX23" s="99">
        <f t="shared" si="52"/>
        <v>200000000</v>
      </c>
      <c r="CY23" s="99">
        <f t="shared" si="52"/>
        <v>0</v>
      </c>
      <c r="CZ23" s="99">
        <f t="shared" si="52"/>
        <v>0</v>
      </c>
      <c r="DA23" s="99">
        <f t="shared" si="52"/>
        <v>30060376</v>
      </c>
      <c r="DB23" s="99">
        <f t="shared" si="52"/>
        <v>0</v>
      </c>
      <c r="DC23" s="99">
        <f t="shared" si="52"/>
        <v>0</v>
      </c>
      <c r="DD23" s="99">
        <f t="shared" si="52"/>
        <v>0</v>
      </c>
      <c r="DE23" s="99">
        <f t="shared" si="52"/>
        <v>0</v>
      </c>
      <c r="DF23" s="99">
        <f t="shared" si="52"/>
        <v>0</v>
      </c>
      <c r="DG23" s="99">
        <f t="shared" si="52"/>
        <v>0</v>
      </c>
      <c r="DH23" s="108" t="s">
        <v>188</v>
      </c>
      <c r="DI23" s="140">
        <f t="shared" ref="DI23:FW23" si="53">DI24+DI25</f>
        <v>5367066016</v>
      </c>
      <c r="DJ23" s="140">
        <f t="shared" si="53"/>
        <v>4398145640</v>
      </c>
      <c r="DK23" s="140">
        <f t="shared" si="53"/>
        <v>0</v>
      </c>
      <c r="DL23" s="100">
        <f t="shared" si="53"/>
        <v>0</v>
      </c>
      <c r="DM23" s="100">
        <f t="shared" si="53"/>
        <v>0</v>
      </c>
      <c r="DN23" s="100">
        <f t="shared" si="53"/>
        <v>0</v>
      </c>
      <c r="DO23" s="100">
        <f t="shared" si="53"/>
        <v>0</v>
      </c>
      <c r="DP23" s="140">
        <f t="shared" si="53"/>
        <v>4398145640</v>
      </c>
      <c r="DQ23" s="100">
        <f t="shared" si="53"/>
        <v>0</v>
      </c>
      <c r="DR23" s="100">
        <f t="shared" si="53"/>
        <v>0</v>
      </c>
      <c r="DS23" s="100">
        <f t="shared" si="53"/>
        <v>0</v>
      </c>
      <c r="DT23" s="100">
        <f t="shared" si="53"/>
        <v>0</v>
      </c>
      <c r="DU23" s="100">
        <f t="shared" si="53"/>
        <v>0</v>
      </c>
      <c r="DV23" s="100">
        <f t="shared" si="53"/>
        <v>0</v>
      </c>
      <c r="DW23" s="100">
        <f t="shared" si="53"/>
        <v>0</v>
      </c>
      <c r="DX23" s="100">
        <f t="shared" si="53"/>
        <v>0</v>
      </c>
      <c r="DY23" s="100">
        <f t="shared" si="53"/>
        <v>0</v>
      </c>
      <c r="DZ23" s="100">
        <f t="shared" si="53"/>
        <v>0</v>
      </c>
      <c r="EA23" s="100">
        <f t="shared" si="53"/>
        <v>0</v>
      </c>
      <c r="EB23" s="100">
        <f t="shared" si="53"/>
        <v>0</v>
      </c>
      <c r="EC23" s="100">
        <f t="shared" si="53"/>
        <v>0</v>
      </c>
      <c r="ED23" s="100">
        <f t="shared" si="53"/>
        <v>0</v>
      </c>
      <c r="EE23" s="100">
        <f t="shared" si="53"/>
        <v>0</v>
      </c>
      <c r="EF23" s="100">
        <f t="shared" si="53"/>
        <v>0</v>
      </c>
      <c r="EG23" s="100">
        <f t="shared" si="53"/>
        <v>4310000</v>
      </c>
      <c r="EH23" s="100">
        <f t="shared" si="53"/>
        <v>0</v>
      </c>
      <c r="EI23" s="100">
        <f t="shared" si="53"/>
        <v>0</v>
      </c>
      <c r="EJ23" s="100">
        <f t="shared" si="53"/>
        <v>0</v>
      </c>
      <c r="EK23" s="100">
        <f t="shared" si="53"/>
        <v>0</v>
      </c>
      <c r="EL23" s="100">
        <f t="shared" si="53"/>
        <v>0</v>
      </c>
      <c r="EM23" s="100">
        <f t="shared" si="53"/>
        <v>0</v>
      </c>
      <c r="EN23" s="100">
        <f t="shared" si="53"/>
        <v>0</v>
      </c>
      <c r="EO23" s="100">
        <f t="shared" si="53"/>
        <v>0</v>
      </c>
      <c r="EP23" s="100">
        <f t="shared" si="53"/>
        <v>0</v>
      </c>
      <c r="EQ23" s="100">
        <f t="shared" si="53"/>
        <v>0</v>
      </c>
      <c r="ER23" s="100">
        <f>ER24+ER25</f>
        <v>3075364000</v>
      </c>
      <c r="ES23" s="100">
        <f>ES24+ES25</f>
        <v>81553000</v>
      </c>
      <c r="ET23" s="100">
        <f t="shared" si="53"/>
        <v>0</v>
      </c>
      <c r="EU23" s="100">
        <f t="shared" si="53"/>
        <v>0</v>
      </c>
      <c r="EV23" s="100">
        <f t="shared" si="53"/>
        <v>0</v>
      </c>
      <c r="EW23" s="100">
        <f t="shared" si="53"/>
        <v>0</v>
      </c>
      <c r="EX23" s="100">
        <f t="shared" si="53"/>
        <v>0</v>
      </c>
      <c r="EY23" s="100">
        <f t="shared" si="53"/>
        <v>0</v>
      </c>
      <c r="EZ23" s="100">
        <f t="shared" si="53"/>
        <v>0</v>
      </c>
      <c r="FA23" s="100">
        <f t="shared" si="53"/>
        <v>0</v>
      </c>
      <c r="FB23" s="100">
        <f t="shared" si="53"/>
        <v>0</v>
      </c>
      <c r="FC23" s="100">
        <f t="shared" si="53"/>
        <v>0</v>
      </c>
      <c r="FD23" s="100">
        <f t="shared" si="53"/>
        <v>58017640</v>
      </c>
      <c r="FE23" s="100">
        <f>FE24+FE25</f>
        <v>0</v>
      </c>
      <c r="FF23" s="100">
        <f>FF24+FF25</f>
        <v>0</v>
      </c>
      <c r="FG23" s="100">
        <f>FG24+FG25</f>
        <v>0</v>
      </c>
      <c r="FH23" s="100">
        <f t="shared" si="53"/>
        <v>0</v>
      </c>
      <c r="FI23" s="100">
        <f t="shared" si="53"/>
        <v>0</v>
      </c>
      <c r="FJ23" s="100">
        <f t="shared" si="53"/>
        <v>0</v>
      </c>
      <c r="FK23" s="100">
        <f t="shared" si="53"/>
        <v>1178901000</v>
      </c>
      <c r="FL23" s="100">
        <f t="shared" si="53"/>
        <v>0</v>
      </c>
      <c r="FM23" s="100">
        <f t="shared" si="53"/>
        <v>0</v>
      </c>
      <c r="FN23" s="100">
        <f t="shared" si="53"/>
        <v>0</v>
      </c>
      <c r="FO23" s="100">
        <f t="shared" si="53"/>
        <v>0</v>
      </c>
      <c r="FP23" s="100">
        <f t="shared" si="53"/>
        <v>0</v>
      </c>
      <c r="FQ23" s="140">
        <f t="shared" si="53"/>
        <v>228450736</v>
      </c>
      <c r="FR23" s="140">
        <f t="shared" si="53"/>
        <v>0</v>
      </c>
      <c r="FS23" s="140">
        <f t="shared" si="53"/>
        <v>228450736</v>
      </c>
      <c r="FT23" s="100">
        <f t="shared" si="53"/>
        <v>0</v>
      </c>
      <c r="FU23" s="100">
        <f t="shared" si="53"/>
        <v>0</v>
      </c>
      <c r="FV23" s="100">
        <f t="shared" si="53"/>
        <v>0</v>
      </c>
      <c r="FW23" s="100">
        <f t="shared" si="53"/>
        <v>0</v>
      </c>
      <c r="FX23" s="100"/>
      <c r="FY23" s="100">
        <f t="shared" ref="FY23" si="54">FY24+FY25</f>
        <v>0</v>
      </c>
      <c r="FZ23" s="100"/>
      <c r="GA23" s="100"/>
      <c r="GB23" s="100">
        <f t="shared" ref="GB23:HM23" si="55">GB24+GB25</f>
        <v>0</v>
      </c>
      <c r="GC23" s="100">
        <f t="shared" si="55"/>
        <v>0</v>
      </c>
      <c r="GD23" s="100">
        <f t="shared" si="55"/>
        <v>0</v>
      </c>
      <c r="GE23" s="100">
        <f t="shared" si="55"/>
        <v>0</v>
      </c>
      <c r="GF23" s="100">
        <f t="shared" si="55"/>
        <v>0</v>
      </c>
      <c r="GG23" s="100">
        <f t="shared" si="55"/>
        <v>0</v>
      </c>
      <c r="GH23" s="100">
        <f t="shared" si="55"/>
        <v>0</v>
      </c>
      <c r="GI23" s="100">
        <f t="shared" si="55"/>
        <v>0</v>
      </c>
      <c r="GJ23" s="100">
        <f t="shared" si="55"/>
        <v>0</v>
      </c>
      <c r="GK23" s="100">
        <f t="shared" si="55"/>
        <v>0</v>
      </c>
      <c r="GL23" s="100">
        <f t="shared" si="55"/>
        <v>0</v>
      </c>
      <c r="GM23" s="100">
        <f t="shared" si="55"/>
        <v>0</v>
      </c>
      <c r="GN23" s="100">
        <f t="shared" si="55"/>
        <v>0</v>
      </c>
      <c r="GO23" s="100">
        <f t="shared" si="55"/>
        <v>0</v>
      </c>
      <c r="GP23" s="100">
        <f t="shared" si="55"/>
        <v>0</v>
      </c>
      <c r="GQ23" s="100">
        <f t="shared" si="55"/>
        <v>0</v>
      </c>
      <c r="GR23" s="100">
        <f t="shared" si="55"/>
        <v>0</v>
      </c>
      <c r="GS23" s="100">
        <f t="shared" si="55"/>
        <v>0</v>
      </c>
      <c r="GT23" s="100">
        <f t="shared" si="55"/>
        <v>0</v>
      </c>
      <c r="GU23" s="100">
        <f t="shared" si="55"/>
        <v>0</v>
      </c>
      <c r="GV23" s="100">
        <f t="shared" si="55"/>
        <v>0</v>
      </c>
      <c r="GW23" s="100">
        <f t="shared" si="55"/>
        <v>0</v>
      </c>
      <c r="GX23" s="100">
        <f t="shared" si="55"/>
        <v>0</v>
      </c>
      <c r="GY23" s="100">
        <f t="shared" si="55"/>
        <v>0</v>
      </c>
      <c r="GZ23" s="100">
        <f t="shared" si="55"/>
        <v>0</v>
      </c>
      <c r="HA23" s="100">
        <f t="shared" si="55"/>
        <v>0</v>
      </c>
      <c r="HB23" s="100">
        <f t="shared" si="55"/>
        <v>0</v>
      </c>
      <c r="HC23" s="100">
        <f t="shared" si="55"/>
        <v>0</v>
      </c>
      <c r="HD23" s="100">
        <f t="shared" si="55"/>
        <v>198390360</v>
      </c>
      <c r="HE23" s="100">
        <f t="shared" si="55"/>
        <v>0</v>
      </c>
      <c r="HF23" s="100">
        <f t="shared" si="55"/>
        <v>0</v>
      </c>
      <c r="HG23" s="100">
        <f t="shared" si="55"/>
        <v>30060376</v>
      </c>
      <c r="HH23" s="140">
        <f t="shared" si="55"/>
        <v>0</v>
      </c>
      <c r="HI23" s="140">
        <f t="shared" si="55"/>
        <v>0</v>
      </c>
      <c r="HJ23" s="140">
        <f t="shared" si="55"/>
        <v>0</v>
      </c>
      <c r="HK23" s="100">
        <f t="shared" si="55"/>
        <v>0</v>
      </c>
      <c r="HL23" s="100">
        <f t="shared" si="55"/>
        <v>0</v>
      </c>
      <c r="HM23" s="100">
        <f t="shared" si="55"/>
        <v>0</v>
      </c>
      <c r="HN23" s="145">
        <f>HN24+HN25</f>
        <v>740469640</v>
      </c>
      <c r="HO23" s="152">
        <f t="shared" si="6"/>
        <v>0.99421663774565805</v>
      </c>
      <c r="HP23" s="152">
        <f t="shared" si="7"/>
        <v>0</v>
      </c>
      <c r="HQ23" s="152">
        <f t="shared" si="8"/>
        <v>0.85099717734183367</v>
      </c>
      <c r="HR23" s="152">
        <f t="shared" si="9"/>
        <v>0.99300340185482439</v>
      </c>
      <c r="HS23" s="152">
        <f t="shared" si="10"/>
        <v>0</v>
      </c>
      <c r="HX23" s="37">
        <f t="shared" si="38"/>
        <v>4626596376</v>
      </c>
    </row>
    <row r="24" spans="1:232" s="37" customFormat="1" ht="17.25" customHeight="1">
      <c r="A24" s="106"/>
      <c r="B24" s="107" t="s">
        <v>99</v>
      </c>
      <c r="C24" s="145">
        <f>D24+BK24+DB24</f>
        <v>0</v>
      </c>
      <c r="D24" s="145">
        <f>E24+J24</f>
        <v>0</v>
      </c>
      <c r="E24" s="145">
        <f>SUM(F24:I24)</f>
        <v>0</v>
      </c>
      <c r="F24" s="99"/>
      <c r="G24" s="99"/>
      <c r="H24" s="99"/>
      <c r="I24" s="99"/>
      <c r="J24" s="145">
        <f>SUM(K24:BJ24)</f>
        <v>0</v>
      </c>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f>SUM(BL24:BM24)</f>
        <v>0</v>
      </c>
      <c r="BL24" s="99">
        <f t="shared" ref="BL24" si="56">SUM(BN24:BO24)+BP24+SUM(BR24:BU24)+CG24+CU24</f>
        <v>0</v>
      </c>
      <c r="BM24" s="99">
        <f>BQ24+SUM(BV24:CF24)+SUM(CH24:CT24)+SUM(CV24:DA24)</f>
        <v>0</v>
      </c>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f>SUM(DC24:DD24)</f>
        <v>0</v>
      </c>
      <c r="DC24" s="99">
        <f>SUM(DE24:DE24)</f>
        <v>0</v>
      </c>
      <c r="DD24" s="99">
        <f>SUM(DF24:DG24)</f>
        <v>0</v>
      </c>
      <c r="DE24" s="99"/>
      <c r="DF24" s="99"/>
      <c r="DG24" s="99"/>
      <c r="DH24" s="108" t="s">
        <v>99</v>
      </c>
      <c r="DI24" s="140">
        <f>DJ24+FQ24+HH24+HN24</f>
        <v>0</v>
      </c>
      <c r="DJ24" s="140">
        <f>DK24+DP24</f>
        <v>0</v>
      </c>
      <c r="DK24" s="140">
        <f>SUM(DL24:DO24)</f>
        <v>0</v>
      </c>
      <c r="DL24" s="100"/>
      <c r="DM24" s="100"/>
      <c r="DN24" s="100"/>
      <c r="DO24" s="100"/>
      <c r="DP24" s="140">
        <f>SUM(DQ24:FP24)</f>
        <v>0</v>
      </c>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40">
        <f>SUM(FR24:FS24)</f>
        <v>0</v>
      </c>
      <c r="FR24" s="140">
        <f t="shared" ref="FR24" si="57">SUM(FT24:FU24)+FV24+SUM(FX24:GA24)+GM24+HA24</f>
        <v>0</v>
      </c>
      <c r="FS24" s="140">
        <f>FW24+SUM(GB24:GL24)+SUM(GN24:GZ24)+SUM(HB24:HG24)</f>
        <v>0</v>
      </c>
      <c r="FT24" s="100"/>
      <c r="FU24" s="100"/>
      <c r="FV24" s="100"/>
      <c r="FW24" s="100"/>
      <c r="FX24" s="100"/>
      <c r="FY24" s="100"/>
      <c r="FZ24" s="100"/>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c r="HC24" s="100"/>
      <c r="HD24" s="100"/>
      <c r="HE24" s="100"/>
      <c r="HF24" s="100"/>
      <c r="HG24" s="100"/>
      <c r="HH24" s="140">
        <f>SUM(HI24:HJ24)</f>
        <v>0</v>
      </c>
      <c r="HI24" s="140">
        <f>SUM(HK24:HK24)</f>
        <v>0</v>
      </c>
      <c r="HJ24" s="140">
        <f>SUM(HL24:HM24)</f>
        <v>0</v>
      </c>
      <c r="HK24" s="100"/>
      <c r="HL24" s="100"/>
      <c r="HM24" s="100"/>
      <c r="HN24" s="145"/>
      <c r="HO24" s="152">
        <f t="shared" si="6"/>
        <v>0</v>
      </c>
      <c r="HP24" s="152">
        <f t="shared" si="7"/>
        <v>0</v>
      </c>
      <c r="HQ24" s="152">
        <f t="shared" si="8"/>
        <v>0</v>
      </c>
      <c r="HR24" s="152">
        <f t="shared" si="9"/>
        <v>0</v>
      </c>
      <c r="HS24" s="152">
        <f t="shared" si="10"/>
        <v>0</v>
      </c>
      <c r="HX24" s="37">
        <f t="shared" si="38"/>
        <v>0</v>
      </c>
    </row>
    <row r="25" spans="1:232" s="37" customFormat="1" ht="17.25" customHeight="1">
      <c r="A25" s="106"/>
      <c r="B25" s="107" t="s">
        <v>100</v>
      </c>
      <c r="C25" s="145">
        <f>D25+BK25+DB25</f>
        <v>5398286261</v>
      </c>
      <c r="D25" s="145">
        <f>E25+J25</f>
        <v>5168225885</v>
      </c>
      <c r="E25" s="145">
        <f>SUM(F25:I25)</f>
        <v>0</v>
      </c>
      <c r="F25" s="99"/>
      <c r="G25" s="99"/>
      <c r="H25" s="99"/>
      <c r="I25" s="99"/>
      <c r="J25" s="145">
        <f>SUM(K25:BJ25)</f>
        <v>5168225885</v>
      </c>
      <c r="K25" s="99"/>
      <c r="L25" s="99"/>
      <c r="M25" s="99"/>
      <c r="N25" s="99"/>
      <c r="O25" s="99"/>
      <c r="P25" s="99"/>
      <c r="Q25" s="99"/>
      <c r="R25" s="99"/>
      <c r="S25" s="99"/>
      <c r="T25" s="99"/>
      <c r="U25" s="99"/>
      <c r="V25" s="99"/>
      <c r="W25" s="99"/>
      <c r="X25" s="99"/>
      <c r="Y25" s="99"/>
      <c r="Z25" s="99"/>
      <c r="AA25" s="99">
        <v>4310000</v>
      </c>
      <c r="AB25" s="99"/>
      <c r="AC25" s="99"/>
      <c r="AD25" s="99"/>
      <c r="AE25" s="99"/>
      <c r="AF25" s="99"/>
      <c r="AG25" s="99"/>
      <c r="AH25" s="99"/>
      <c r="AI25" s="99"/>
      <c r="AJ25" s="99"/>
      <c r="AK25" s="99">
        <v>738000000</v>
      </c>
      <c r="AL25" s="99">
        <v>3105459245</v>
      </c>
      <c r="AM25" s="99">
        <v>82678000</v>
      </c>
      <c r="AN25" s="99"/>
      <c r="AO25" s="99"/>
      <c r="AP25" s="99"/>
      <c r="AQ25" s="99"/>
      <c r="AR25" s="99"/>
      <c r="AS25" s="99"/>
      <c r="AT25" s="99"/>
      <c r="AU25" s="99"/>
      <c r="AV25" s="99"/>
      <c r="AW25" s="99"/>
      <c r="AX25" s="99">
        <f>1500000+17640+56500000</f>
        <v>58017640</v>
      </c>
      <c r="AY25" s="99"/>
      <c r="AZ25" s="99"/>
      <c r="BA25" s="99"/>
      <c r="BB25" s="99"/>
      <c r="BC25" s="99"/>
      <c r="BD25" s="99"/>
      <c r="BE25" s="99">
        <f>1046527000+109936000+30298000-7000000</f>
        <v>1179761000</v>
      </c>
      <c r="BF25" s="99"/>
      <c r="BG25" s="99"/>
      <c r="BH25" s="99"/>
      <c r="BI25" s="99"/>
      <c r="BJ25" s="99"/>
      <c r="BK25" s="99">
        <f>SUM(BL25:BM25)</f>
        <v>230060376</v>
      </c>
      <c r="BL25" s="99">
        <f>SUM(BN25:BO25)+BP25+SUM(BR25:BU25)+CG25+CU25</f>
        <v>0</v>
      </c>
      <c r="BM25" s="99">
        <f>BQ25+SUM(BV25:CF25)+SUM(CH25:CT25)+SUM(CV25:DA25)</f>
        <v>230060376</v>
      </c>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v>200000000</v>
      </c>
      <c r="CY25" s="99"/>
      <c r="CZ25" s="99"/>
      <c r="DA25" s="99">
        <v>30060376</v>
      </c>
      <c r="DB25" s="99">
        <f>SUM(DC25:DD25)</f>
        <v>0</v>
      </c>
      <c r="DC25" s="99">
        <f>SUM(DE25:DE25)</f>
        <v>0</v>
      </c>
      <c r="DD25" s="99">
        <f>SUM(DF25:DG25)</f>
        <v>0</v>
      </c>
      <c r="DE25" s="99"/>
      <c r="DF25" s="99"/>
      <c r="DG25" s="99"/>
      <c r="DH25" s="108" t="s">
        <v>100</v>
      </c>
      <c r="DI25" s="140">
        <f>DJ25+FQ25+HH25+HN25</f>
        <v>5367066016</v>
      </c>
      <c r="DJ25" s="140">
        <f>DK25+DP25</f>
        <v>4398145640</v>
      </c>
      <c r="DK25" s="140">
        <f>SUM(DL25:DO25)</f>
        <v>0</v>
      </c>
      <c r="DL25" s="100"/>
      <c r="DM25" s="100"/>
      <c r="DN25" s="100"/>
      <c r="DO25" s="100"/>
      <c r="DP25" s="140">
        <f>SUM(DQ25:FP25)</f>
        <v>4398145640</v>
      </c>
      <c r="DQ25" s="100"/>
      <c r="DR25" s="100"/>
      <c r="DS25" s="100"/>
      <c r="DT25" s="100"/>
      <c r="DU25" s="100"/>
      <c r="DV25" s="100"/>
      <c r="DW25" s="100"/>
      <c r="DX25" s="100"/>
      <c r="DY25" s="100"/>
      <c r="DZ25" s="100"/>
      <c r="EA25" s="100"/>
      <c r="EB25" s="100"/>
      <c r="EC25" s="100"/>
      <c r="ED25" s="100"/>
      <c r="EE25" s="100"/>
      <c r="EF25" s="100"/>
      <c r="EG25" s="100">
        <v>4310000</v>
      </c>
      <c r="EH25" s="100"/>
      <c r="EI25" s="100"/>
      <c r="EJ25" s="100"/>
      <c r="EK25" s="100"/>
      <c r="EL25" s="100"/>
      <c r="EM25" s="100"/>
      <c r="EN25" s="100"/>
      <c r="EO25" s="100"/>
      <c r="EP25" s="100"/>
      <c r="EQ25" s="100"/>
      <c r="ER25" s="100">
        <v>3075364000</v>
      </c>
      <c r="ES25" s="100">
        <v>81553000</v>
      </c>
      <c r="ET25" s="100"/>
      <c r="EU25" s="100"/>
      <c r="EV25" s="100"/>
      <c r="EW25" s="100"/>
      <c r="EX25" s="100"/>
      <c r="EY25" s="100"/>
      <c r="EZ25" s="100"/>
      <c r="FA25" s="100"/>
      <c r="FB25" s="100"/>
      <c r="FC25" s="100"/>
      <c r="FD25" s="100">
        <f>1500000+17640+56500000</f>
        <v>58017640</v>
      </c>
      <c r="FE25" s="100"/>
      <c r="FF25" s="100"/>
      <c r="FG25" s="100"/>
      <c r="FH25" s="100"/>
      <c r="FI25" s="100"/>
      <c r="FJ25" s="100"/>
      <c r="FK25" s="100">
        <f>1038667000+109936000+30298000</f>
        <v>1178901000</v>
      </c>
      <c r="FL25" s="100"/>
      <c r="FM25" s="100"/>
      <c r="FN25" s="100"/>
      <c r="FO25" s="100"/>
      <c r="FP25" s="100"/>
      <c r="FQ25" s="140">
        <f>SUM(FR25:FS25)</f>
        <v>228450736</v>
      </c>
      <c r="FR25" s="140">
        <f>SUM(FT25:FU25)+FV25+SUM(FX25:GA25)+GM25+HA25</f>
        <v>0</v>
      </c>
      <c r="FS25" s="140">
        <f>FW25+SUM(GB25:GL25)+SUM(GN25:GZ25)+SUM(HB25:HG25)</f>
        <v>228450736</v>
      </c>
      <c r="FT25" s="100"/>
      <c r="FU25" s="100"/>
      <c r="FV25" s="100"/>
      <c r="FW25" s="100"/>
      <c r="FX25" s="100"/>
      <c r="FY25" s="100"/>
      <c r="FZ25" s="100"/>
      <c r="GA25" s="100"/>
      <c r="GB25" s="100"/>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c r="HC25" s="100"/>
      <c r="HD25" s="100">
        <v>198390360</v>
      </c>
      <c r="HE25" s="100"/>
      <c r="HF25" s="100"/>
      <c r="HG25" s="100">
        <v>30060376</v>
      </c>
      <c r="HH25" s="140">
        <f>SUM(HI25:HJ25)</f>
        <v>0</v>
      </c>
      <c r="HI25" s="140">
        <f>SUM(HK25:HK25)</f>
        <v>0</v>
      </c>
      <c r="HJ25" s="140">
        <f>SUM(HL25:HM25)</f>
        <v>0</v>
      </c>
      <c r="HK25" s="100"/>
      <c r="HL25" s="100"/>
      <c r="HM25" s="100"/>
      <c r="HN25" s="145">
        <f>860000+1609640+738000000</f>
        <v>740469640</v>
      </c>
      <c r="HO25" s="152">
        <f t="shared" si="6"/>
        <v>0.99421663774565805</v>
      </c>
      <c r="HP25" s="152">
        <f t="shared" si="7"/>
        <v>0</v>
      </c>
      <c r="HQ25" s="152">
        <f t="shared" si="8"/>
        <v>0.85099717734183367</v>
      </c>
      <c r="HR25" s="152">
        <f t="shared" si="9"/>
        <v>0.99300340185482439</v>
      </c>
      <c r="HS25" s="152">
        <f t="shared" si="10"/>
        <v>0</v>
      </c>
      <c r="HU25" s="37">
        <f>DI25-HN25</f>
        <v>4626596376</v>
      </c>
      <c r="HV25" s="37">
        <f>C25-DI25</f>
        <v>31220245</v>
      </c>
      <c r="HX25" s="37">
        <f t="shared" si="38"/>
        <v>4626596376</v>
      </c>
    </row>
    <row r="26" spans="1:232" s="66" customFormat="1" ht="17.25" customHeight="1">
      <c r="A26" s="106">
        <v>5</v>
      </c>
      <c r="B26" s="107" t="s">
        <v>104</v>
      </c>
      <c r="C26" s="145">
        <f t="shared" ref="C26:AW26" si="58">C27+C28</f>
        <v>1674526681</v>
      </c>
      <c r="D26" s="145">
        <f t="shared" si="58"/>
        <v>1674526681</v>
      </c>
      <c r="E26" s="145">
        <f t="shared" si="58"/>
        <v>0</v>
      </c>
      <c r="F26" s="99">
        <f t="shared" si="58"/>
        <v>0</v>
      </c>
      <c r="G26" s="99">
        <f t="shared" si="58"/>
        <v>0</v>
      </c>
      <c r="H26" s="99">
        <f t="shared" si="58"/>
        <v>0</v>
      </c>
      <c r="I26" s="99">
        <f t="shared" si="58"/>
        <v>0</v>
      </c>
      <c r="J26" s="145">
        <f t="shared" si="58"/>
        <v>1674526681</v>
      </c>
      <c r="K26" s="99">
        <f t="shared" si="58"/>
        <v>0</v>
      </c>
      <c r="L26" s="99">
        <f t="shared" si="58"/>
        <v>0</v>
      </c>
      <c r="M26" s="99">
        <f t="shared" si="58"/>
        <v>0</v>
      </c>
      <c r="N26" s="99">
        <f t="shared" si="58"/>
        <v>0</v>
      </c>
      <c r="O26" s="99">
        <f t="shared" si="58"/>
        <v>0</v>
      </c>
      <c r="P26" s="99">
        <f t="shared" si="58"/>
        <v>0</v>
      </c>
      <c r="Q26" s="99">
        <f t="shared" si="58"/>
        <v>0</v>
      </c>
      <c r="R26" s="99">
        <f t="shared" si="58"/>
        <v>0</v>
      </c>
      <c r="S26" s="99">
        <f t="shared" si="58"/>
        <v>0</v>
      </c>
      <c r="T26" s="99">
        <f t="shared" si="58"/>
        <v>0</v>
      </c>
      <c r="U26" s="99">
        <f t="shared" si="58"/>
        <v>0</v>
      </c>
      <c r="V26" s="99">
        <f t="shared" si="58"/>
        <v>0</v>
      </c>
      <c r="W26" s="99">
        <f t="shared" si="58"/>
        <v>0</v>
      </c>
      <c r="X26" s="99">
        <f t="shared" si="58"/>
        <v>0</v>
      </c>
      <c r="Y26" s="99">
        <f t="shared" si="58"/>
        <v>0</v>
      </c>
      <c r="Z26" s="99">
        <f t="shared" si="58"/>
        <v>0</v>
      </c>
      <c r="AA26" s="99">
        <f t="shared" si="58"/>
        <v>0</v>
      </c>
      <c r="AB26" s="99">
        <f t="shared" si="58"/>
        <v>0</v>
      </c>
      <c r="AC26" s="99">
        <f t="shared" si="58"/>
        <v>0</v>
      </c>
      <c r="AD26" s="99">
        <f t="shared" si="58"/>
        <v>0</v>
      </c>
      <c r="AE26" s="99">
        <f t="shared" si="58"/>
        <v>0</v>
      </c>
      <c r="AF26" s="99">
        <f t="shared" si="58"/>
        <v>0</v>
      </c>
      <c r="AG26" s="99">
        <f t="shared" si="58"/>
        <v>0</v>
      </c>
      <c r="AH26" s="99">
        <f t="shared" si="58"/>
        <v>0</v>
      </c>
      <c r="AI26" s="99">
        <f t="shared" si="58"/>
        <v>0</v>
      </c>
      <c r="AJ26" s="99">
        <f t="shared" si="58"/>
        <v>0</v>
      </c>
      <c r="AK26" s="99">
        <f t="shared" si="58"/>
        <v>0</v>
      </c>
      <c r="AL26" s="99">
        <f t="shared" si="58"/>
        <v>0</v>
      </c>
      <c r="AM26" s="99">
        <f t="shared" si="58"/>
        <v>0</v>
      </c>
      <c r="AN26" s="99">
        <f t="shared" si="58"/>
        <v>0</v>
      </c>
      <c r="AO26" s="99">
        <f t="shared" si="58"/>
        <v>0</v>
      </c>
      <c r="AP26" s="99">
        <f t="shared" si="58"/>
        <v>0</v>
      </c>
      <c r="AQ26" s="99">
        <f t="shared" si="58"/>
        <v>0</v>
      </c>
      <c r="AR26" s="99">
        <f t="shared" si="58"/>
        <v>0</v>
      </c>
      <c r="AS26" s="99">
        <f t="shared" si="58"/>
        <v>0</v>
      </c>
      <c r="AT26" s="99">
        <f t="shared" si="58"/>
        <v>0</v>
      </c>
      <c r="AU26" s="99">
        <f t="shared" si="58"/>
        <v>0</v>
      </c>
      <c r="AV26" s="99">
        <f t="shared" si="58"/>
        <v>0</v>
      </c>
      <c r="AW26" s="99">
        <f t="shared" si="58"/>
        <v>0</v>
      </c>
      <c r="AX26" s="99">
        <f>AX27+AX28</f>
        <v>0</v>
      </c>
      <c r="AY26" s="99">
        <f t="shared" ref="AY26" si="59">AY27+AY28</f>
        <v>0</v>
      </c>
      <c r="AZ26" s="99">
        <f>AZ27+AZ28</f>
        <v>0</v>
      </c>
      <c r="BA26" s="99">
        <f>BA27+BA28</f>
        <v>0</v>
      </c>
      <c r="BB26" s="99">
        <f t="shared" ref="BB26:DG26" si="60">BB27+BB28</f>
        <v>0</v>
      </c>
      <c r="BC26" s="99">
        <f t="shared" si="60"/>
        <v>0</v>
      </c>
      <c r="BD26" s="99">
        <f t="shared" si="60"/>
        <v>0</v>
      </c>
      <c r="BE26" s="99">
        <f t="shared" si="60"/>
        <v>1674526681</v>
      </c>
      <c r="BF26" s="99">
        <f t="shared" si="60"/>
        <v>0</v>
      </c>
      <c r="BG26" s="99">
        <f t="shared" si="60"/>
        <v>0</v>
      </c>
      <c r="BH26" s="99">
        <f t="shared" si="60"/>
        <v>0</v>
      </c>
      <c r="BI26" s="99">
        <f t="shared" si="60"/>
        <v>0</v>
      </c>
      <c r="BJ26" s="99">
        <f t="shared" si="60"/>
        <v>0</v>
      </c>
      <c r="BK26" s="99">
        <f t="shared" si="60"/>
        <v>0</v>
      </c>
      <c r="BL26" s="99">
        <f t="shared" si="60"/>
        <v>0</v>
      </c>
      <c r="BM26" s="99">
        <f t="shared" si="60"/>
        <v>0</v>
      </c>
      <c r="BN26" s="99">
        <f t="shared" si="60"/>
        <v>0</v>
      </c>
      <c r="BO26" s="99">
        <f t="shared" si="60"/>
        <v>0</v>
      </c>
      <c r="BP26" s="99">
        <f t="shared" si="60"/>
        <v>0</v>
      </c>
      <c r="BQ26" s="99">
        <f t="shared" si="60"/>
        <v>0</v>
      </c>
      <c r="BR26" s="99">
        <f>BR27+BR28</f>
        <v>0</v>
      </c>
      <c r="BS26" s="99">
        <f>BS27+BS28</f>
        <v>0</v>
      </c>
      <c r="BT26" s="99">
        <f t="shared" ref="BT26" si="61">BT27+BT28</f>
        <v>0</v>
      </c>
      <c r="BU26" s="99">
        <f t="shared" si="60"/>
        <v>0</v>
      </c>
      <c r="BV26" s="99">
        <f t="shared" si="60"/>
        <v>0</v>
      </c>
      <c r="BW26" s="99">
        <f t="shared" si="60"/>
        <v>0</v>
      </c>
      <c r="BX26" s="99">
        <f t="shared" si="60"/>
        <v>0</v>
      </c>
      <c r="BY26" s="99">
        <f t="shared" si="60"/>
        <v>0</v>
      </c>
      <c r="BZ26" s="99">
        <f t="shared" si="60"/>
        <v>0</v>
      </c>
      <c r="CA26" s="99">
        <f t="shared" si="60"/>
        <v>0</v>
      </c>
      <c r="CB26" s="99">
        <f t="shared" si="60"/>
        <v>0</v>
      </c>
      <c r="CC26" s="99">
        <f t="shared" si="60"/>
        <v>0</v>
      </c>
      <c r="CD26" s="99">
        <f t="shared" si="60"/>
        <v>0</v>
      </c>
      <c r="CE26" s="99">
        <f t="shared" si="60"/>
        <v>0</v>
      </c>
      <c r="CF26" s="99">
        <f t="shared" si="60"/>
        <v>0</v>
      </c>
      <c r="CG26" s="99">
        <f t="shared" si="60"/>
        <v>0</v>
      </c>
      <c r="CH26" s="99">
        <f t="shared" si="60"/>
        <v>0</v>
      </c>
      <c r="CI26" s="99">
        <f t="shared" si="60"/>
        <v>0</v>
      </c>
      <c r="CJ26" s="99">
        <f t="shared" si="60"/>
        <v>0</v>
      </c>
      <c r="CK26" s="99">
        <f t="shared" si="60"/>
        <v>0</v>
      </c>
      <c r="CL26" s="99">
        <f t="shared" si="60"/>
        <v>0</v>
      </c>
      <c r="CM26" s="99">
        <f t="shared" si="60"/>
        <v>0</v>
      </c>
      <c r="CN26" s="99">
        <f t="shared" si="60"/>
        <v>0</v>
      </c>
      <c r="CO26" s="99">
        <f t="shared" si="60"/>
        <v>0</v>
      </c>
      <c r="CP26" s="99">
        <f t="shared" si="60"/>
        <v>0</v>
      </c>
      <c r="CQ26" s="99">
        <f t="shared" si="60"/>
        <v>0</v>
      </c>
      <c r="CR26" s="99">
        <f t="shared" si="60"/>
        <v>0</v>
      </c>
      <c r="CS26" s="99">
        <f t="shared" si="60"/>
        <v>0</v>
      </c>
      <c r="CT26" s="99">
        <f t="shared" si="60"/>
        <v>0</v>
      </c>
      <c r="CU26" s="99">
        <f t="shared" si="60"/>
        <v>0</v>
      </c>
      <c r="CV26" s="99">
        <f t="shared" si="60"/>
        <v>0</v>
      </c>
      <c r="CW26" s="99">
        <f t="shared" si="60"/>
        <v>0</v>
      </c>
      <c r="CX26" s="99">
        <f t="shared" si="60"/>
        <v>0</v>
      </c>
      <c r="CY26" s="99">
        <f t="shared" si="60"/>
        <v>0</v>
      </c>
      <c r="CZ26" s="99">
        <f t="shared" si="60"/>
        <v>0</v>
      </c>
      <c r="DA26" s="99">
        <f t="shared" si="60"/>
        <v>0</v>
      </c>
      <c r="DB26" s="99">
        <f t="shared" si="60"/>
        <v>0</v>
      </c>
      <c r="DC26" s="99">
        <f t="shared" si="60"/>
        <v>0</v>
      </c>
      <c r="DD26" s="99">
        <f t="shared" si="60"/>
        <v>0</v>
      </c>
      <c r="DE26" s="99">
        <f t="shared" si="60"/>
        <v>0</v>
      </c>
      <c r="DF26" s="99">
        <f t="shared" si="60"/>
        <v>0</v>
      </c>
      <c r="DG26" s="99">
        <f t="shared" si="60"/>
        <v>0</v>
      </c>
      <c r="DH26" s="108" t="s">
        <v>104</v>
      </c>
      <c r="DI26" s="140">
        <f t="shared" ref="DI26:GA26" si="62">DI27+DI28</f>
        <v>1674526681</v>
      </c>
      <c r="DJ26" s="140">
        <f t="shared" si="62"/>
        <v>1674526681</v>
      </c>
      <c r="DK26" s="140">
        <f t="shared" si="62"/>
        <v>0</v>
      </c>
      <c r="DL26" s="100">
        <f t="shared" si="62"/>
        <v>0</v>
      </c>
      <c r="DM26" s="100">
        <f t="shared" si="62"/>
        <v>0</v>
      </c>
      <c r="DN26" s="100">
        <f t="shared" si="62"/>
        <v>0</v>
      </c>
      <c r="DO26" s="100">
        <f t="shared" si="62"/>
        <v>0</v>
      </c>
      <c r="DP26" s="140">
        <f t="shared" si="62"/>
        <v>1674526681</v>
      </c>
      <c r="DQ26" s="100">
        <f t="shared" si="62"/>
        <v>0</v>
      </c>
      <c r="DR26" s="100">
        <f t="shared" si="62"/>
        <v>0</v>
      </c>
      <c r="DS26" s="100">
        <f t="shared" si="62"/>
        <v>0</v>
      </c>
      <c r="DT26" s="100">
        <f t="shared" si="62"/>
        <v>0</v>
      </c>
      <c r="DU26" s="100">
        <f t="shared" si="62"/>
        <v>0</v>
      </c>
      <c r="DV26" s="100">
        <f t="shared" si="62"/>
        <v>0</v>
      </c>
      <c r="DW26" s="100">
        <f t="shared" si="62"/>
        <v>0</v>
      </c>
      <c r="DX26" s="100">
        <f t="shared" si="62"/>
        <v>0</v>
      </c>
      <c r="DY26" s="100">
        <f t="shared" si="62"/>
        <v>0</v>
      </c>
      <c r="DZ26" s="100">
        <f t="shared" si="62"/>
        <v>0</v>
      </c>
      <c r="EA26" s="100">
        <f t="shared" si="62"/>
        <v>0</v>
      </c>
      <c r="EB26" s="100">
        <f t="shared" si="62"/>
        <v>0</v>
      </c>
      <c r="EC26" s="100">
        <f t="shared" si="62"/>
        <v>0</v>
      </c>
      <c r="ED26" s="100">
        <f t="shared" si="62"/>
        <v>0</v>
      </c>
      <c r="EE26" s="100">
        <f t="shared" si="62"/>
        <v>0</v>
      </c>
      <c r="EF26" s="100">
        <f t="shared" si="62"/>
        <v>0</v>
      </c>
      <c r="EG26" s="100">
        <f>EG27+EG28</f>
        <v>0</v>
      </c>
      <c r="EH26" s="100">
        <f t="shared" si="62"/>
        <v>0</v>
      </c>
      <c r="EI26" s="100">
        <f t="shared" si="62"/>
        <v>0</v>
      </c>
      <c r="EJ26" s="100">
        <f t="shared" si="62"/>
        <v>0</v>
      </c>
      <c r="EK26" s="100">
        <f t="shared" si="62"/>
        <v>0</v>
      </c>
      <c r="EL26" s="100">
        <f t="shared" si="62"/>
        <v>0</v>
      </c>
      <c r="EM26" s="100">
        <f t="shared" si="62"/>
        <v>0</v>
      </c>
      <c r="EN26" s="100">
        <f t="shared" si="62"/>
        <v>0</v>
      </c>
      <c r="EO26" s="100">
        <f t="shared" si="62"/>
        <v>0</v>
      </c>
      <c r="EP26" s="100">
        <f t="shared" si="62"/>
        <v>0</v>
      </c>
      <c r="EQ26" s="100">
        <f t="shared" si="62"/>
        <v>0</v>
      </c>
      <c r="ER26" s="100">
        <f t="shared" si="62"/>
        <v>0</v>
      </c>
      <c r="ES26" s="100">
        <f t="shared" si="62"/>
        <v>0</v>
      </c>
      <c r="ET26" s="100">
        <f t="shared" si="62"/>
        <v>0</v>
      </c>
      <c r="EU26" s="100">
        <f t="shared" si="62"/>
        <v>0</v>
      </c>
      <c r="EV26" s="100">
        <f t="shared" si="62"/>
        <v>0</v>
      </c>
      <c r="EW26" s="100">
        <f t="shared" si="62"/>
        <v>0</v>
      </c>
      <c r="EX26" s="100">
        <f t="shared" si="62"/>
        <v>0</v>
      </c>
      <c r="EY26" s="100">
        <f t="shared" si="62"/>
        <v>0</v>
      </c>
      <c r="EZ26" s="100">
        <f t="shared" si="62"/>
        <v>0</v>
      </c>
      <c r="FA26" s="100">
        <f t="shared" si="62"/>
        <v>0</v>
      </c>
      <c r="FB26" s="100">
        <f t="shared" si="62"/>
        <v>0</v>
      </c>
      <c r="FC26" s="100">
        <f t="shared" si="62"/>
        <v>0</v>
      </c>
      <c r="FD26" s="100">
        <f>FD27+FD28</f>
        <v>0</v>
      </c>
      <c r="FE26" s="100">
        <f t="shared" ref="FE26" si="63">FE27+FE28</f>
        <v>0</v>
      </c>
      <c r="FF26" s="100">
        <f>FF27+FF28</f>
        <v>0</v>
      </c>
      <c r="FG26" s="100">
        <f>FG27+FG28</f>
        <v>0</v>
      </c>
      <c r="FH26" s="100">
        <f t="shared" si="62"/>
        <v>0</v>
      </c>
      <c r="FI26" s="100">
        <f t="shared" si="62"/>
        <v>0</v>
      </c>
      <c r="FJ26" s="100">
        <f t="shared" si="62"/>
        <v>0</v>
      </c>
      <c r="FK26" s="100">
        <f t="shared" si="62"/>
        <v>1674526681</v>
      </c>
      <c r="FL26" s="100">
        <f t="shared" si="62"/>
        <v>0</v>
      </c>
      <c r="FM26" s="100">
        <f t="shared" si="62"/>
        <v>0</v>
      </c>
      <c r="FN26" s="100">
        <f t="shared" si="62"/>
        <v>0</v>
      </c>
      <c r="FO26" s="100">
        <f t="shared" si="62"/>
        <v>0</v>
      </c>
      <c r="FP26" s="100">
        <f t="shared" si="62"/>
        <v>0</v>
      </c>
      <c r="FQ26" s="140">
        <f t="shared" si="62"/>
        <v>0</v>
      </c>
      <c r="FR26" s="140">
        <f t="shared" si="62"/>
        <v>0</v>
      </c>
      <c r="FS26" s="140">
        <f t="shared" si="62"/>
        <v>0</v>
      </c>
      <c r="FT26" s="100">
        <f t="shared" si="62"/>
        <v>0</v>
      </c>
      <c r="FU26" s="100">
        <f t="shared" si="62"/>
        <v>0</v>
      </c>
      <c r="FV26" s="100">
        <f t="shared" si="62"/>
        <v>0</v>
      </c>
      <c r="FW26" s="100">
        <f t="shared" si="62"/>
        <v>0</v>
      </c>
      <c r="FX26" s="100">
        <f>FX27+FX28</f>
        <v>0</v>
      </c>
      <c r="FY26" s="100">
        <f>FY27+FY28</f>
        <v>0</v>
      </c>
      <c r="FZ26" s="100">
        <f t="shared" ref="FZ26" si="64">FZ27+FZ28</f>
        <v>0</v>
      </c>
      <c r="GA26" s="100">
        <f t="shared" si="62"/>
        <v>0</v>
      </c>
      <c r="GB26" s="100">
        <f t="shared" ref="GB26:HN26" si="65">GB27+GB28</f>
        <v>0</v>
      </c>
      <c r="GC26" s="100">
        <f t="shared" si="65"/>
        <v>0</v>
      </c>
      <c r="GD26" s="100">
        <f t="shared" si="65"/>
        <v>0</v>
      </c>
      <c r="GE26" s="100">
        <f t="shared" si="65"/>
        <v>0</v>
      </c>
      <c r="GF26" s="100">
        <f t="shared" si="65"/>
        <v>0</v>
      </c>
      <c r="GG26" s="100">
        <f t="shared" si="65"/>
        <v>0</v>
      </c>
      <c r="GH26" s="100">
        <f t="shared" si="65"/>
        <v>0</v>
      </c>
      <c r="GI26" s="100">
        <f t="shared" si="65"/>
        <v>0</v>
      </c>
      <c r="GJ26" s="100">
        <f t="shared" si="65"/>
        <v>0</v>
      </c>
      <c r="GK26" s="100">
        <f t="shared" si="65"/>
        <v>0</v>
      </c>
      <c r="GL26" s="100">
        <f t="shared" si="65"/>
        <v>0</v>
      </c>
      <c r="GM26" s="100">
        <f t="shared" si="65"/>
        <v>0</v>
      </c>
      <c r="GN26" s="100">
        <f t="shared" si="65"/>
        <v>0</v>
      </c>
      <c r="GO26" s="100">
        <f t="shared" si="65"/>
        <v>0</v>
      </c>
      <c r="GP26" s="100">
        <f t="shared" si="65"/>
        <v>0</v>
      </c>
      <c r="GQ26" s="100">
        <f t="shared" si="65"/>
        <v>0</v>
      </c>
      <c r="GR26" s="100">
        <f t="shared" si="65"/>
        <v>0</v>
      </c>
      <c r="GS26" s="100">
        <f t="shared" si="65"/>
        <v>0</v>
      </c>
      <c r="GT26" s="100">
        <f t="shared" si="65"/>
        <v>0</v>
      </c>
      <c r="GU26" s="100">
        <f t="shared" si="65"/>
        <v>0</v>
      </c>
      <c r="GV26" s="100">
        <f t="shared" si="65"/>
        <v>0</v>
      </c>
      <c r="GW26" s="100">
        <f t="shared" si="65"/>
        <v>0</v>
      </c>
      <c r="GX26" s="100">
        <f t="shared" si="65"/>
        <v>0</v>
      </c>
      <c r="GY26" s="100">
        <f t="shared" si="65"/>
        <v>0</v>
      </c>
      <c r="GZ26" s="100">
        <f t="shared" si="65"/>
        <v>0</v>
      </c>
      <c r="HA26" s="100">
        <f t="shared" si="65"/>
        <v>0</v>
      </c>
      <c r="HB26" s="100">
        <f t="shared" si="65"/>
        <v>0</v>
      </c>
      <c r="HC26" s="100">
        <f t="shared" si="65"/>
        <v>0</v>
      </c>
      <c r="HD26" s="100">
        <f t="shared" si="65"/>
        <v>0</v>
      </c>
      <c r="HE26" s="100">
        <f t="shared" si="65"/>
        <v>0</v>
      </c>
      <c r="HF26" s="100">
        <f t="shared" si="65"/>
        <v>0</v>
      </c>
      <c r="HG26" s="100">
        <f t="shared" si="65"/>
        <v>0</v>
      </c>
      <c r="HH26" s="140">
        <f t="shared" si="65"/>
        <v>0</v>
      </c>
      <c r="HI26" s="140">
        <f t="shared" si="65"/>
        <v>0</v>
      </c>
      <c r="HJ26" s="140">
        <f t="shared" si="65"/>
        <v>0</v>
      </c>
      <c r="HK26" s="100">
        <f t="shared" si="65"/>
        <v>0</v>
      </c>
      <c r="HL26" s="100">
        <f t="shared" si="65"/>
        <v>0</v>
      </c>
      <c r="HM26" s="100">
        <f t="shared" si="65"/>
        <v>0</v>
      </c>
      <c r="HN26" s="145">
        <f t="shared" si="65"/>
        <v>0</v>
      </c>
      <c r="HO26" s="152">
        <f t="shared" si="6"/>
        <v>1</v>
      </c>
      <c r="HP26" s="152">
        <f t="shared" si="7"/>
        <v>0</v>
      </c>
      <c r="HQ26" s="152">
        <f t="shared" si="8"/>
        <v>1</v>
      </c>
      <c r="HR26" s="152">
        <f t="shared" si="9"/>
        <v>0</v>
      </c>
      <c r="HS26" s="152">
        <f t="shared" si="10"/>
        <v>0</v>
      </c>
      <c r="HV26" s="37"/>
      <c r="HW26" s="37"/>
      <c r="HX26" s="37">
        <f t="shared" si="38"/>
        <v>1674526681</v>
      </c>
    </row>
    <row r="27" spans="1:232" s="66" customFormat="1" ht="17.25" customHeight="1">
      <c r="A27" s="106"/>
      <c r="B27" s="107" t="s">
        <v>99</v>
      </c>
      <c r="C27" s="145">
        <f>D27+BK27+DB27</f>
        <v>0</v>
      </c>
      <c r="D27" s="145">
        <f>E27+J27</f>
        <v>0</v>
      </c>
      <c r="E27" s="145">
        <f>SUM(F27:I27)</f>
        <v>0</v>
      </c>
      <c r="F27" s="99"/>
      <c r="G27" s="99"/>
      <c r="H27" s="99"/>
      <c r="I27" s="99"/>
      <c r="J27" s="145">
        <f>SUM(K27:BJ27)</f>
        <v>0</v>
      </c>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f>SUM(BL27:BM27)</f>
        <v>0</v>
      </c>
      <c r="BL27" s="99">
        <f t="shared" ref="BL27" si="66">SUM(BN27:BO27)+BP27+SUM(BR27:BU27)+CG27+CU27</f>
        <v>0</v>
      </c>
      <c r="BM27" s="99">
        <f>BQ27+SUM(BV27:CF27)+SUM(CH27:CT27)+SUM(CV27:DA27)</f>
        <v>0</v>
      </c>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f>SUM(DC27:DD27)</f>
        <v>0</v>
      </c>
      <c r="DC27" s="99">
        <f>SUM(DE27:DE27)</f>
        <v>0</v>
      </c>
      <c r="DD27" s="99">
        <f>SUM(DF27:DG27)</f>
        <v>0</v>
      </c>
      <c r="DE27" s="99"/>
      <c r="DF27" s="99"/>
      <c r="DG27" s="99"/>
      <c r="DH27" s="108" t="s">
        <v>99</v>
      </c>
      <c r="DI27" s="140">
        <f>DJ27+FQ27+HH27+HN27</f>
        <v>0</v>
      </c>
      <c r="DJ27" s="140">
        <f>DK27+DP27</f>
        <v>0</v>
      </c>
      <c r="DK27" s="140">
        <f>SUM(DL27:DO27)</f>
        <v>0</v>
      </c>
      <c r="DL27" s="100"/>
      <c r="DM27" s="100"/>
      <c r="DN27" s="100"/>
      <c r="DO27" s="100"/>
      <c r="DP27" s="140">
        <f>SUM(DQ27:FP27)</f>
        <v>0</v>
      </c>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40">
        <f>SUM(FR27:FS27)</f>
        <v>0</v>
      </c>
      <c r="FR27" s="140">
        <f t="shared" ref="FR27" si="67">SUM(FT27:FU27)+FV27+SUM(FX27:GA27)+GM27+HA27</f>
        <v>0</v>
      </c>
      <c r="FS27" s="140">
        <f>FW27+SUM(GB27:GL27)+SUM(GN27:GZ27)+SUM(HB27:HG27)</f>
        <v>0</v>
      </c>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40">
        <f>SUM(HI27:HJ27)</f>
        <v>0</v>
      </c>
      <c r="HI27" s="140">
        <f>SUM(HK27:HK27)</f>
        <v>0</v>
      </c>
      <c r="HJ27" s="140">
        <f>SUM(HL27:HM27)</f>
        <v>0</v>
      </c>
      <c r="HK27" s="100"/>
      <c r="HL27" s="100"/>
      <c r="HM27" s="100"/>
      <c r="HN27" s="145"/>
      <c r="HO27" s="152">
        <f t="shared" si="6"/>
        <v>0</v>
      </c>
      <c r="HP27" s="152">
        <f t="shared" si="7"/>
        <v>0</v>
      </c>
      <c r="HQ27" s="152">
        <f t="shared" si="8"/>
        <v>0</v>
      </c>
      <c r="HR27" s="152">
        <f t="shared" si="9"/>
        <v>0</v>
      </c>
      <c r="HS27" s="152">
        <f t="shared" si="10"/>
        <v>0</v>
      </c>
      <c r="HV27" s="37"/>
      <c r="HW27" s="37"/>
      <c r="HX27" s="37">
        <f t="shared" si="38"/>
        <v>0</v>
      </c>
    </row>
    <row r="28" spans="1:232" s="66" customFormat="1" ht="17.25" customHeight="1">
      <c r="A28" s="106"/>
      <c r="B28" s="107" t="s">
        <v>100</v>
      </c>
      <c r="C28" s="145">
        <f>D28+BK28+DB28</f>
        <v>1674526681</v>
      </c>
      <c r="D28" s="145">
        <f>E28+J28</f>
        <v>1674526681</v>
      </c>
      <c r="E28" s="145">
        <f>SUM(F28:I28)</f>
        <v>0</v>
      </c>
      <c r="F28" s="99"/>
      <c r="G28" s="99"/>
      <c r="H28" s="99"/>
      <c r="I28" s="99"/>
      <c r="J28" s="145">
        <f>SUM(K28:BJ28)</f>
        <v>1674526681</v>
      </c>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v>1674526681</v>
      </c>
      <c r="BF28" s="99"/>
      <c r="BG28" s="99"/>
      <c r="BH28" s="99"/>
      <c r="BI28" s="99"/>
      <c r="BJ28" s="99"/>
      <c r="BK28" s="99">
        <f>SUM(BL28:BM28)</f>
        <v>0</v>
      </c>
      <c r="BL28" s="99">
        <f>SUM(BN28:BO28)+BP28+SUM(BR28:BU28)+CG28+CU28</f>
        <v>0</v>
      </c>
      <c r="BM28" s="99">
        <f>BQ28+SUM(BV28:CF28)+SUM(CH28:CT28)+SUM(CV28:DA28)</f>
        <v>0</v>
      </c>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f>SUM(DC28:DD28)</f>
        <v>0</v>
      </c>
      <c r="DC28" s="99">
        <f>SUM(DE28:DE28)</f>
        <v>0</v>
      </c>
      <c r="DD28" s="99">
        <f>SUM(DF28:DG28)</f>
        <v>0</v>
      </c>
      <c r="DE28" s="99"/>
      <c r="DF28" s="99"/>
      <c r="DG28" s="99"/>
      <c r="DH28" s="108" t="s">
        <v>100</v>
      </c>
      <c r="DI28" s="140">
        <f>DJ28+FQ28+HH28+HN28</f>
        <v>1674526681</v>
      </c>
      <c r="DJ28" s="140">
        <f>DK28+DP28</f>
        <v>1674526681</v>
      </c>
      <c r="DK28" s="140">
        <f>SUM(DL28:DO28)</f>
        <v>0</v>
      </c>
      <c r="DL28" s="100"/>
      <c r="DM28" s="100"/>
      <c r="DN28" s="100"/>
      <c r="DO28" s="100"/>
      <c r="DP28" s="140">
        <f>SUM(DQ28:FP28)</f>
        <v>1674526681</v>
      </c>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v>1674526681</v>
      </c>
      <c r="FL28" s="100"/>
      <c r="FM28" s="100"/>
      <c r="FN28" s="100"/>
      <c r="FO28" s="100"/>
      <c r="FP28" s="100"/>
      <c r="FQ28" s="140">
        <f>SUM(FR28:FS28)</f>
        <v>0</v>
      </c>
      <c r="FR28" s="140">
        <f>SUM(FT28:FU28)+FV28+SUM(FX28:GA28)+GM28+HA28</f>
        <v>0</v>
      </c>
      <c r="FS28" s="140">
        <f>FW28+SUM(GB28:GL28)+SUM(GN28:GZ28)+SUM(HB28:HG28)</f>
        <v>0</v>
      </c>
      <c r="FT28" s="100"/>
      <c r="FU28" s="100"/>
      <c r="FV28" s="100"/>
      <c r="FW28" s="100"/>
      <c r="FX28" s="100"/>
      <c r="FY28" s="100"/>
      <c r="FZ28" s="100"/>
      <c r="GA28" s="100"/>
      <c r="GB28" s="100"/>
      <c r="GC28" s="100"/>
      <c r="GD28" s="100"/>
      <c r="GE28" s="100"/>
      <c r="GF28" s="100"/>
      <c r="GG28" s="100"/>
      <c r="GH28" s="100"/>
      <c r="GI28" s="100"/>
      <c r="GJ28" s="100"/>
      <c r="GK28" s="100"/>
      <c r="GL28" s="100"/>
      <c r="GM28" s="100"/>
      <c r="GN28" s="100"/>
      <c r="GO28" s="100"/>
      <c r="GP28" s="100"/>
      <c r="GQ28" s="100"/>
      <c r="GR28" s="100"/>
      <c r="GS28" s="100"/>
      <c r="GT28" s="100"/>
      <c r="GU28" s="100"/>
      <c r="GV28" s="100"/>
      <c r="GW28" s="100"/>
      <c r="GX28" s="100"/>
      <c r="GY28" s="100"/>
      <c r="GZ28" s="100"/>
      <c r="HA28" s="100"/>
      <c r="HB28" s="100"/>
      <c r="HC28" s="100"/>
      <c r="HD28" s="100"/>
      <c r="HE28" s="100"/>
      <c r="HF28" s="100"/>
      <c r="HG28" s="100"/>
      <c r="HH28" s="140">
        <f>SUM(HI28:HJ28)</f>
        <v>0</v>
      </c>
      <c r="HI28" s="140">
        <f>SUM(HK28:HK28)</f>
        <v>0</v>
      </c>
      <c r="HJ28" s="140">
        <f>SUM(HL28:HM28)</f>
        <v>0</v>
      </c>
      <c r="HK28" s="100"/>
      <c r="HL28" s="100"/>
      <c r="HM28" s="100"/>
      <c r="HN28" s="145"/>
      <c r="HO28" s="152">
        <f t="shared" si="6"/>
        <v>1</v>
      </c>
      <c r="HP28" s="152">
        <f t="shared" si="7"/>
        <v>0</v>
      </c>
      <c r="HQ28" s="152">
        <f t="shared" si="8"/>
        <v>1</v>
      </c>
      <c r="HR28" s="152">
        <f t="shared" si="9"/>
        <v>0</v>
      </c>
      <c r="HS28" s="152">
        <f t="shared" si="10"/>
        <v>0</v>
      </c>
      <c r="HU28" s="37">
        <f>DI28-HN28</f>
        <v>1674526681</v>
      </c>
      <c r="HV28" s="37">
        <f>C28-DI28</f>
        <v>0</v>
      </c>
      <c r="HW28" s="37"/>
      <c r="HX28" s="37">
        <f t="shared" si="38"/>
        <v>1674526681</v>
      </c>
    </row>
    <row r="29" spans="1:232" s="66" customFormat="1" ht="17.25" customHeight="1">
      <c r="A29" s="106">
        <v>6</v>
      </c>
      <c r="B29" s="107" t="s">
        <v>102</v>
      </c>
      <c r="C29" s="145">
        <f t="shared" ref="C29:AW29" si="68">C30+C31</f>
        <v>1931406500</v>
      </c>
      <c r="D29" s="145">
        <f t="shared" si="68"/>
        <v>1931406500</v>
      </c>
      <c r="E29" s="145">
        <f t="shared" si="68"/>
        <v>0</v>
      </c>
      <c r="F29" s="99">
        <f t="shared" si="68"/>
        <v>0</v>
      </c>
      <c r="G29" s="99">
        <f t="shared" si="68"/>
        <v>0</v>
      </c>
      <c r="H29" s="99">
        <f t="shared" si="68"/>
        <v>0</v>
      </c>
      <c r="I29" s="99">
        <f t="shared" si="68"/>
        <v>0</v>
      </c>
      <c r="J29" s="145">
        <f t="shared" si="68"/>
        <v>1931406500</v>
      </c>
      <c r="K29" s="99">
        <f t="shared" si="68"/>
        <v>0</v>
      </c>
      <c r="L29" s="99">
        <f t="shared" si="68"/>
        <v>0</v>
      </c>
      <c r="M29" s="99">
        <f t="shared" si="68"/>
        <v>0</v>
      </c>
      <c r="N29" s="99">
        <f t="shared" si="68"/>
        <v>0</v>
      </c>
      <c r="O29" s="99">
        <f t="shared" si="68"/>
        <v>0</v>
      </c>
      <c r="P29" s="99">
        <f t="shared" si="68"/>
        <v>0</v>
      </c>
      <c r="Q29" s="99">
        <f t="shared" si="68"/>
        <v>0</v>
      </c>
      <c r="R29" s="99">
        <f t="shared" si="68"/>
        <v>0</v>
      </c>
      <c r="S29" s="99">
        <f t="shared" si="68"/>
        <v>0</v>
      </c>
      <c r="T29" s="99">
        <f t="shared" si="68"/>
        <v>0</v>
      </c>
      <c r="U29" s="99">
        <f t="shared" si="68"/>
        <v>0</v>
      </c>
      <c r="V29" s="99">
        <f t="shared" si="68"/>
        <v>0</v>
      </c>
      <c r="W29" s="99">
        <f t="shared" si="68"/>
        <v>0</v>
      </c>
      <c r="X29" s="99">
        <f t="shared" si="68"/>
        <v>0</v>
      </c>
      <c r="Y29" s="99">
        <f t="shared" si="68"/>
        <v>0</v>
      </c>
      <c r="Z29" s="99">
        <f t="shared" si="68"/>
        <v>0</v>
      </c>
      <c r="AA29" s="99">
        <f t="shared" si="68"/>
        <v>24000000</v>
      </c>
      <c r="AB29" s="99">
        <f t="shared" si="68"/>
        <v>0</v>
      </c>
      <c r="AC29" s="99">
        <f t="shared" si="68"/>
        <v>0</v>
      </c>
      <c r="AD29" s="99">
        <f t="shared" si="68"/>
        <v>0</v>
      </c>
      <c r="AE29" s="99">
        <f t="shared" si="68"/>
        <v>0</v>
      </c>
      <c r="AF29" s="99">
        <f t="shared" si="68"/>
        <v>0</v>
      </c>
      <c r="AG29" s="99">
        <f t="shared" si="68"/>
        <v>0</v>
      </c>
      <c r="AH29" s="99">
        <f t="shared" si="68"/>
        <v>0</v>
      </c>
      <c r="AI29" s="99">
        <f t="shared" si="68"/>
        <v>0</v>
      </c>
      <c r="AJ29" s="99">
        <f t="shared" si="68"/>
        <v>0</v>
      </c>
      <c r="AK29" s="99">
        <f t="shared" si="68"/>
        <v>0</v>
      </c>
      <c r="AL29" s="99">
        <f t="shared" si="68"/>
        <v>0</v>
      </c>
      <c r="AM29" s="99">
        <f t="shared" si="68"/>
        <v>0</v>
      </c>
      <c r="AN29" s="99">
        <f t="shared" si="68"/>
        <v>0</v>
      </c>
      <c r="AO29" s="99">
        <f t="shared" si="68"/>
        <v>0</v>
      </c>
      <c r="AP29" s="99">
        <f t="shared" si="68"/>
        <v>0</v>
      </c>
      <c r="AQ29" s="99">
        <f t="shared" si="68"/>
        <v>0</v>
      </c>
      <c r="AR29" s="99">
        <f t="shared" si="68"/>
        <v>0</v>
      </c>
      <c r="AS29" s="99">
        <f t="shared" si="68"/>
        <v>0</v>
      </c>
      <c r="AT29" s="99">
        <f t="shared" si="68"/>
        <v>0</v>
      </c>
      <c r="AU29" s="99">
        <f t="shared" si="68"/>
        <v>0</v>
      </c>
      <c r="AV29" s="99">
        <f t="shared" si="68"/>
        <v>0</v>
      </c>
      <c r="AW29" s="99">
        <f t="shared" si="68"/>
        <v>0</v>
      </c>
      <c r="AX29" s="99">
        <f>AX30+AX31</f>
        <v>0</v>
      </c>
      <c r="AY29" s="99">
        <f t="shared" ref="AY29" si="69">AY30+AY31</f>
        <v>0</v>
      </c>
      <c r="AZ29" s="99">
        <f>AZ30+AZ31</f>
        <v>0</v>
      </c>
      <c r="BA29" s="99">
        <f>BA30+BA31</f>
        <v>0</v>
      </c>
      <c r="BB29" s="99">
        <f t="shared" ref="BB29:DG29" si="70">BB30+BB31</f>
        <v>0</v>
      </c>
      <c r="BC29" s="99">
        <f t="shared" si="70"/>
        <v>0</v>
      </c>
      <c r="BD29" s="99">
        <f t="shared" si="70"/>
        <v>0</v>
      </c>
      <c r="BE29" s="99">
        <f t="shared" si="70"/>
        <v>1907406500</v>
      </c>
      <c r="BF29" s="99">
        <f t="shared" si="70"/>
        <v>0</v>
      </c>
      <c r="BG29" s="99">
        <f t="shared" si="70"/>
        <v>0</v>
      </c>
      <c r="BH29" s="99">
        <f t="shared" si="70"/>
        <v>0</v>
      </c>
      <c r="BI29" s="99">
        <f t="shared" si="70"/>
        <v>0</v>
      </c>
      <c r="BJ29" s="99">
        <f t="shared" si="70"/>
        <v>0</v>
      </c>
      <c r="BK29" s="99">
        <f t="shared" si="70"/>
        <v>0</v>
      </c>
      <c r="BL29" s="99">
        <f t="shared" si="70"/>
        <v>0</v>
      </c>
      <c r="BM29" s="99">
        <f t="shared" si="70"/>
        <v>0</v>
      </c>
      <c r="BN29" s="99">
        <f t="shared" si="70"/>
        <v>0</v>
      </c>
      <c r="BO29" s="99">
        <f t="shared" si="70"/>
        <v>0</v>
      </c>
      <c r="BP29" s="99">
        <f t="shared" si="70"/>
        <v>0</v>
      </c>
      <c r="BQ29" s="99">
        <f t="shared" si="70"/>
        <v>0</v>
      </c>
      <c r="BR29" s="99">
        <f>BR30+BR31</f>
        <v>0</v>
      </c>
      <c r="BS29" s="99">
        <f>BS30+BS31</f>
        <v>0</v>
      </c>
      <c r="BT29" s="99">
        <f t="shared" ref="BT29" si="71">BT30+BT31</f>
        <v>0</v>
      </c>
      <c r="BU29" s="99">
        <f t="shared" si="70"/>
        <v>0</v>
      </c>
      <c r="BV29" s="99">
        <f t="shared" si="70"/>
        <v>0</v>
      </c>
      <c r="BW29" s="99">
        <f t="shared" si="70"/>
        <v>0</v>
      </c>
      <c r="BX29" s="99">
        <f t="shared" si="70"/>
        <v>0</v>
      </c>
      <c r="BY29" s="99">
        <f t="shared" si="70"/>
        <v>0</v>
      </c>
      <c r="BZ29" s="99">
        <f t="shared" si="70"/>
        <v>0</v>
      </c>
      <c r="CA29" s="99">
        <f t="shared" si="70"/>
        <v>0</v>
      </c>
      <c r="CB29" s="99">
        <f t="shared" si="70"/>
        <v>0</v>
      </c>
      <c r="CC29" s="99">
        <f t="shared" si="70"/>
        <v>0</v>
      </c>
      <c r="CD29" s="99">
        <f t="shared" si="70"/>
        <v>0</v>
      </c>
      <c r="CE29" s="99">
        <f t="shared" si="70"/>
        <v>0</v>
      </c>
      <c r="CF29" s="99">
        <f t="shared" si="70"/>
        <v>0</v>
      </c>
      <c r="CG29" s="99">
        <f t="shared" si="70"/>
        <v>0</v>
      </c>
      <c r="CH29" s="99">
        <f t="shared" si="70"/>
        <v>0</v>
      </c>
      <c r="CI29" s="99">
        <f t="shared" si="70"/>
        <v>0</v>
      </c>
      <c r="CJ29" s="99">
        <f t="shared" si="70"/>
        <v>0</v>
      </c>
      <c r="CK29" s="99">
        <f t="shared" si="70"/>
        <v>0</v>
      </c>
      <c r="CL29" s="99">
        <f t="shared" si="70"/>
        <v>0</v>
      </c>
      <c r="CM29" s="99">
        <f t="shared" si="70"/>
        <v>0</v>
      </c>
      <c r="CN29" s="99">
        <f t="shared" si="70"/>
        <v>0</v>
      </c>
      <c r="CO29" s="99">
        <f t="shared" si="70"/>
        <v>0</v>
      </c>
      <c r="CP29" s="99">
        <f t="shared" si="70"/>
        <v>0</v>
      </c>
      <c r="CQ29" s="99">
        <f t="shared" si="70"/>
        <v>0</v>
      </c>
      <c r="CR29" s="99">
        <f t="shared" si="70"/>
        <v>0</v>
      </c>
      <c r="CS29" s="99">
        <f t="shared" si="70"/>
        <v>0</v>
      </c>
      <c r="CT29" s="99">
        <f t="shared" si="70"/>
        <v>0</v>
      </c>
      <c r="CU29" s="99">
        <f t="shared" si="70"/>
        <v>0</v>
      </c>
      <c r="CV29" s="99">
        <f t="shared" si="70"/>
        <v>0</v>
      </c>
      <c r="CW29" s="99">
        <f t="shared" si="70"/>
        <v>0</v>
      </c>
      <c r="CX29" s="99">
        <f t="shared" si="70"/>
        <v>0</v>
      </c>
      <c r="CY29" s="99">
        <f t="shared" si="70"/>
        <v>0</v>
      </c>
      <c r="CZ29" s="99">
        <f t="shared" si="70"/>
        <v>0</v>
      </c>
      <c r="DA29" s="99">
        <f t="shared" si="70"/>
        <v>0</v>
      </c>
      <c r="DB29" s="99">
        <f t="shared" si="70"/>
        <v>0</v>
      </c>
      <c r="DC29" s="99">
        <f t="shared" si="70"/>
        <v>0</v>
      </c>
      <c r="DD29" s="99">
        <f t="shared" si="70"/>
        <v>0</v>
      </c>
      <c r="DE29" s="99">
        <f t="shared" si="70"/>
        <v>0</v>
      </c>
      <c r="DF29" s="99">
        <f t="shared" si="70"/>
        <v>0</v>
      </c>
      <c r="DG29" s="99">
        <f t="shared" si="70"/>
        <v>0</v>
      </c>
      <c r="DH29" s="108" t="s">
        <v>102</v>
      </c>
      <c r="DI29" s="140">
        <f t="shared" ref="DI29:GA29" si="72">DI30+DI31</f>
        <v>1906386500</v>
      </c>
      <c r="DJ29" s="140">
        <f t="shared" si="72"/>
        <v>1906386500</v>
      </c>
      <c r="DK29" s="140">
        <f t="shared" si="72"/>
        <v>0</v>
      </c>
      <c r="DL29" s="100">
        <f t="shared" si="72"/>
        <v>0</v>
      </c>
      <c r="DM29" s="100">
        <f t="shared" si="72"/>
        <v>0</v>
      </c>
      <c r="DN29" s="100">
        <f t="shared" si="72"/>
        <v>0</v>
      </c>
      <c r="DO29" s="100">
        <f t="shared" si="72"/>
        <v>0</v>
      </c>
      <c r="DP29" s="140">
        <f t="shared" si="72"/>
        <v>1906386500</v>
      </c>
      <c r="DQ29" s="100">
        <f t="shared" si="72"/>
        <v>0</v>
      </c>
      <c r="DR29" s="100">
        <f t="shared" si="72"/>
        <v>0</v>
      </c>
      <c r="DS29" s="100">
        <f t="shared" si="72"/>
        <v>0</v>
      </c>
      <c r="DT29" s="100">
        <f t="shared" si="72"/>
        <v>0</v>
      </c>
      <c r="DU29" s="100">
        <f t="shared" si="72"/>
        <v>0</v>
      </c>
      <c r="DV29" s="100">
        <f t="shared" si="72"/>
        <v>0</v>
      </c>
      <c r="DW29" s="100">
        <f t="shared" si="72"/>
        <v>0</v>
      </c>
      <c r="DX29" s="100">
        <f t="shared" si="72"/>
        <v>0</v>
      </c>
      <c r="DY29" s="100">
        <f t="shared" si="72"/>
        <v>0</v>
      </c>
      <c r="DZ29" s="100">
        <f t="shared" si="72"/>
        <v>0</v>
      </c>
      <c r="EA29" s="100">
        <f t="shared" si="72"/>
        <v>0</v>
      </c>
      <c r="EB29" s="100">
        <f t="shared" si="72"/>
        <v>0</v>
      </c>
      <c r="EC29" s="100">
        <f t="shared" si="72"/>
        <v>0</v>
      </c>
      <c r="ED29" s="100">
        <f t="shared" si="72"/>
        <v>0</v>
      </c>
      <c r="EE29" s="100">
        <f t="shared" si="72"/>
        <v>0</v>
      </c>
      <c r="EF29" s="100">
        <f t="shared" si="72"/>
        <v>0</v>
      </c>
      <c r="EG29" s="100">
        <f>EG30+EG31</f>
        <v>24000000</v>
      </c>
      <c r="EH29" s="100">
        <f t="shared" si="72"/>
        <v>0</v>
      </c>
      <c r="EI29" s="100">
        <f t="shared" si="72"/>
        <v>0</v>
      </c>
      <c r="EJ29" s="100">
        <f t="shared" si="72"/>
        <v>0</v>
      </c>
      <c r="EK29" s="100">
        <f t="shared" si="72"/>
        <v>0</v>
      </c>
      <c r="EL29" s="100">
        <f t="shared" si="72"/>
        <v>0</v>
      </c>
      <c r="EM29" s="100">
        <f t="shared" si="72"/>
        <v>0</v>
      </c>
      <c r="EN29" s="100">
        <f t="shared" si="72"/>
        <v>0</v>
      </c>
      <c r="EO29" s="100">
        <f t="shared" si="72"/>
        <v>0</v>
      </c>
      <c r="EP29" s="100">
        <f t="shared" si="72"/>
        <v>0</v>
      </c>
      <c r="EQ29" s="100">
        <f t="shared" si="72"/>
        <v>0</v>
      </c>
      <c r="ER29" s="100">
        <f t="shared" si="72"/>
        <v>0</v>
      </c>
      <c r="ES29" s="100">
        <f t="shared" si="72"/>
        <v>0</v>
      </c>
      <c r="ET29" s="100">
        <f t="shared" si="72"/>
        <v>0</v>
      </c>
      <c r="EU29" s="100">
        <f t="shared" si="72"/>
        <v>0</v>
      </c>
      <c r="EV29" s="100">
        <f t="shared" si="72"/>
        <v>0</v>
      </c>
      <c r="EW29" s="100">
        <f t="shared" si="72"/>
        <v>0</v>
      </c>
      <c r="EX29" s="100">
        <f t="shared" si="72"/>
        <v>0</v>
      </c>
      <c r="EY29" s="100">
        <f t="shared" si="72"/>
        <v>0</v>
      </c>
      <c r="EZ29" s="100">
        <f t="shared" si="72"/>
        <v>0</v>
      </c>
      <c r="FA29" s="100">
        <f t="shared" si="72"/>
        <v>0</v>
      </c>
      <c r="FB29" s="100">
        <f t="shared" si="72"/>
        <v>0</v>
      </c>
      <c r="FC29" s="100">
        <f t="shared" si="72"/>
        <v>0</v>
      </c>
      <c r="FD29" s="100">
        <f>FD30+FD31</f>
        <v>0</v>
      </c>
      <c r="FE29" s="100">
        <f t="shared" ref="FE29" si="73">FE30+FE31</f>
        <v>0</v>
      </c>
      <c r="FF29" s="100">
        <f>FF30+FF31</f>
        <v>0</v>
      </c>
      <c r="FG29" s="100">
        <f>FG30+FG31</f>
        <v>0</v>
      </c>
      <c r="FH29" s="100">
        <f t="shared" si="72"/>
        <v>0</v>
      </c>
      <c r="FI29" s="100">
        <f t="shared" si="72"/>
        <v>0</v>
      </c>
      <c r="FJ29" s="100">
        <f t="shared" si="72"/>
        <v>0</v>
      </c>
      <c r="FK29" s="100">
        <f t="shared" si="72"/>
        <v>1882386500</v>
      </c>
      <c r="FL29" s="100">
        <f t="shared" si="72"/>
        <v>0</v>
      </c>
      <c r="FM29" s="100">
        <f t="shared" si="72"/>
        <v>0</v>
      </c>
      <c r="FN29" s="100">
        <f t="shared" si="72"/>
        <v>0</v>
      </c>
      <c r="FO29" s="100">
        <f t="shared" si="72"/>
        <v>0</v>
      </c>
      <c r="FP29" s="100">
        <f t="shared" si="72"/>
        <v>0</v>
      </c>
      <c r="FQ29" s="140">
        <f t="shared" si="72"/>
        <v>0</v>
      </c>
      <c r="FR29" s="140">
        <f t="shared" si="72"/>
        <v>0</v>
      </c>
      <c r="FS29" s="140">
        <f t="shared" si="72"/>
        <v>0</v>
      </c>
      <c r="FT29" s="100">
        <f t="shared" si="72"/>
        <v>0</v>
      </c>
      <c r="FU29" s="100">
        <f t="shared" si="72"/>
        <v>0</v>
      </c>
      <c r="FV29" s="100">
        <f t="shared" si="72"/>
        <v>0</v>
      </c>
      <c r="FW29" s="100">
        <f t="shared" si="72"/>
        <v>0</v>
      </c>
      <c r="FX29" s="100">
        <f>FX30+FX31</f>
        <v>0</v>
      </c>
      <c r="FY29" s="100">
        <f>FY30+FY31</f>
        <v>0</v>
      </c>
      <c r="FZ29" s="100">
        <f t="shared" ref="FZ29" si="74">FZ30+FZ31</f>
        <v>0</v>
      </c>
      <c r="GA29" s="100">
        <f t="shared" si="72"/>
        <v>0</v>
      </c>
      <c r="GB29" s="100">
        <f t="shared" ref="GB29:HN29" si="75">GB30+GB31</f>
        <v>0</v>
      </c>
      <c r="GC29" s="100">
        <f t="shared" si="75"/>
        <v>0</v>
      </c>
      <c r="GD29" s="100">
        <f t="shared" si="75"/>
        <v>0</v>
      </c>
      <c r="GE29" s="100">
        <f t="shared" si="75"/>
        <v>0</v>
      </c>
      <c r="GF29" s="100">
        <f t="shared" si="75"/>
        <v>0</v>
      </c>
      <c r="GG29" s="100">
        <f t="shared" si="75"/>
        <v>0</v>
      </c>
      <c r="GH29" s="100">
        <f t="shared" si="75"/>
        <v>0</v>
      </c>
      <c r="GI29" s="100">
        <f t="shared" si="75"/>
        <v>0</v>
      </c>
      <c r="GJ29" s="100">
        <f t="shared" si="75"/>
        <v>0</v>
      </c>
      <c r="GK29" s="100">
        <f t="shared" si="75"/>
        <v>0</v>
      </c>
      <c r="GL29" s="100">
        <f t="shared" si="75"/>
        <v>0</v>
      </c>
      <c r="GM29" s="100">
        <f t="shared" si="75"/>
        <v>0</v>
      </c>
      <c r="GN29" s="100">
        <f t="shared" si="75"/>
        <v>0</v>
      </c>
      <c r="GO29" s="100">
        <f t="shared" si="75"/>
        <v>0</v>
      </c>
      <c r="GP29" s="100">
        <f t="shared" si="75"/>
        <v>0</v>
      </c>
      <c r="GQ29" s="100">
        <f t="shared" si="75"/>
        <v>0</v>
      </c>
      <c r="GR29" s="100">
        <f t="shared" si="75"/>
        <v>0</v>
      </c>
      <c r="GS29" s="100">
        <f t="shared" si="75"/>
        <v>0</v>
      </c>
      <c r="GT29" s="100">
        <f t="shared" si="75"/>
        <v>0</v>
      </c>
      <c r="GU29" s="100">
        <f t="shared" si="75"/>
        <v>0</v>
      </c>
      <c r="GV29" s="100">
        <f t="shared" si="75"/>
        <v>0</v>
      </c>
      <c r="GW29" s="100">
        <f t="shared" si="75"/>
        <v>0</v>
      </c>
      <c r="GX29" s="100">
        <f t="shared" si="75"/>
        <v>0</v>
      </c>
      <c r="GY29" s="100">
        <f t="shared" si="75"/>
        <v>0</v>
      </c>
      <c r="GZ29" s="100">
        <f t="shared" si="75"/>
        <v>0</v>
      </c>
      <c r="HA29" s="100">
        <f t="shared" si="75"/>
        <v>0</v>
      </c>
      <c r="HB29" s="100">
        <f t="shared" si="75"/>
        <v>0</v>
      </c>
      <c r="HC29" s="100">
        <f t="shared" si="75"/>
        <v>0</v>
      </c>
      <c r="HD29" s="100">
        <f t="shared" si="75"/>
        <v>0</v>
      </c>
      <c r="HE29" s="100">
        <f t="shared" si="75"/>
        <v>0</v>
      </c>
      <c r="HF29" s="100">
        <f t="shared" si="75"/>
        <v>0</v>
      </c>
      <c r="HG29" s="100">
        <f t="shared" si="75"/>
        <v>0</v>
      </c>
      <c r="HH29" s="140">
        <f t="shared" si="75"/>
        <v>0</v>
      </c>
      <c r="HI29" s="140">
        <f t="shared" si="75"/>
        <v>0</v>
      </c>
      <c r="HJ29" s="140">
        <f t="shared" si="75"/>
        <v>0</v>
      </c>
      <c r="HK29" s="100">
        <f t="shared" si="75"/>
        <v>0</v>
      </c>
      <c r="HL29" s="100">
        <f t="shared" si="75"/>
        <v>0</v>
      </c>
      <c r="HM29" s="100">
        <f t="shared" si="75"/>
        <v>0</v>
      </c>
      <c r="HN29" s="145">
        <f t="shared" si="75"/>
        <v>0</v>
      </c>
      <c r="HO29" s="152">
        <f t="shared" si="6"/>
        <v>0.98704570995282459</v>
      </c>
      <c r="HP29" s="152">
        <f t="shared" si="7"/>
        <v>0</v>
      </c>
      <c r="HQ29" s="152">
        <f t="shared" si="8"/>
        <v>0.98704570995282459</v>
      </c>
      <c r="HR29" s="152">
        <f t="shared" si="9"/>
        <v>0</v>
      </c>
      <c r="HS29" s="152">
        <f t="shared" si="10"/>
        <v>0</v>
      </c>
      <c r="HV29" s="37"/>
      <c r="HW29" s="37"/>
      <c r="HX29" s="37">
        <f t="shared" si="38"/>
        <v>1906386500</v>
      </c>
    </row>
    <row r="30" spans="1:232" s="66" customFormat="1" ht="17.25" customHeight="1">
      <c r="A30" s="106"/>
      <c r="B30" s="107" t="s">
        <v>99</v>
      </c>
      <c r="C30" s="145">
        <f>D30+BK30+DB30</f>
        <v>0</v>
      </c>
      <c r="D30" s="145">
        <f>E30+J30</f>
        <v>0</v>
      </c>
      <c r="E30" s="145">
        <f>SUM(F30:I30)</f>
        <v>0</v>
      </c>
      <c r="F30" s="99"/>
      <c r="G30" s="99"/>
      <c r="H30" s="99"/>
      <c r="I30" s="99"/>
      <c r="J30" s="145">
        <f>SUM(K30:BJ30)</f>
        <v>0</v>
      </c>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f>SUM(BL30:BM30)</f>
        <v>0</v>
      </c>
      <c r="BL30" s="99">
        <f t="shared" ref="BL30" si="76">SUM(BN30:BO30)+BP30+SUM(BR30:BU30)+CG30+CU30</f>
        <v>0</v>
      </c>
      <c r="BM30" s="99">
        <f>BQ30+SUM(BV30:CF30)+SUM(CH30:CT30)+SUM(CV30:DA30)</f>
        <v>0</v>
      </c>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f>SUM(DC30:DD30)</f>
        <v>0</v>
      </c>
      <c r="DC30" s="99">
        <f>SUM(DE30:DE30)</f>
        <v>0</v>
      </c>
      <c r="DD30" s="99">
        <f>SUM(DF30:DG30)</f>
        <v>0</v>
      </c>
      <c r="DE30" s="99"/>
      <c r="DF30" s="99"/>
      <c r="DG30" s="99"/>
      <c r="DH30" s="108" t="s">
        <v>99</v>
      </c>
      <c r="DI30" s="140">
        <f>DJ30+FQ30+HH30+HN30</f>
        <v>0</v>
      </c>
      <c r="DJ30" s="140">
        <f>DK30+DP30</f>
        <v>0</v>
      </c>
      <c r="DK30" s="140">
        <f>SUM(DL30:DO30)</f>
        <v>0</v>
      </c>
      <c r="DL30" s="100"/>
      <c r="DM30" s="100"/>
      <c r="DN30" s="100"/>
      <c r="DO30" s="100"/>
      <c r="DP30" s="140">
        <f>SUM(DQ30:FP30)</f>
        <v>0</v>
      </c>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40">
        <f>SUM(FR30:FS30)</f>
        <v>0</v>
      </c>
      <c r="FR30" s="140">
        <f t="shared" ref="FR30" si="77">SUM(FT30:FU30)+FV30+SUM(FX30:GA30)+GM30+HA30</f>
        <v>0</v>
      </c>
      <c r="FS30" s="140">
        <f>FW30+SUM(GB30:GL30)+SUM(GN30:GZ30)+SUM(HB30:HG30)</f>
        <v>0</v>
      </c>
      <c r="FT30" s="100"/>
      <c r="FU30" s="100"/>
      <c r="FV30" s="100"/>
      <c r="FW30" s="100"/>
      <c r="FX30" s="100"/>
      <c r="FY30" s="100"/>
      <c r="FZ30" s="100"/>
      <c r="GA30" s="100"/>
      <c r="GB30" s="100"/>
      <c r="GC30" s="100"/>
      <c r="GD30" s="100"/>
      <c r="GE30" s="100"/>
      <c r="GF30" s="100"/>
      <c r="GG30" s="100"/>
      <c r="GH30" s="100"/>
      <c r="GI30" s="100"/>
      <c r="GJ30" s="100"/>
      <c r="GK30" s="100"/>
      <c r="GL30" s="100"/>
      <c r="GM30" s="100"/>
      <c r="GN30" s="100"/>
      <c r="GO30" s="100"/>
      <c r="GP30" s="100"/>
      <c r="GQ30" s="100"/>
      <c r="GR30" s="100"/>
      <c r="GS30" s="100"/>
      <c r="GT30" s="100"/>
      <c r="GU30" s="100"/>
      <c r="GV30" s="100"/>
      <c r="GW30" s="100"/>
      <c r="GX30" s="100"/>
      <c r="GY30" s="100"/>
      <c r="GZ30" s="100"/>
      <c r="HA30" s="100"/>
      <c r="HB30" s="100"/>
      <c r="HC30" s="100"/>
      <c r="HD30" s="100"/>
      <c r="HE30" s="100"/>
      <c r="HF30" s="100"/>
      <c r="HG30" s="100"/>
      <c r="HH30" s="140">
        <f>SUM(HI30:HJ30)</f>
        <v>0</v>
      </c>
      <c r="HI30" s="140">
        <f>SUM(HK30:HK30)</f>
        <v>0</v>
      </c>
      <c r="HJ30" s="140">
        <f>SUM(HL30:HM30)</f>
        <v>0</v>
      </c>
      <c r="HK30" s="100"/>
      <c r="HL30" s="100"/>
      <c r="HM30" s="100"/>
      <c r="HN30" s="145"/>
      <c r="HO30" s="152">
        <f t="shared" si="6"/>
        <v>0</v>
      </c>
      <c r="HP30" s="152">
        <f t="shared" si="7"/>
        <v>0</v>
      </c>
      <c r="HQ30" s="152">
        <f t="shared" si="8"/>
        <v>0</v>
      </c>
      <c r="HR30" s="152">
        <f t="shared" si="9"/>
        <v>0</v>
      </c>
      <c r="HS30" s="152">
        <f t="shared" si="10"/>
        <v>0</v>
      </c>
      <c r="HV30" s="37"/>
      <c r="HW30" s="37"/>
      <c r="HX30" s="37">
        <f t="shared" si="38"/>
        <v>0</v>
      </c>
    </row>
    <row r="31" spans="1:232" s="66" customFormat="1" ht="17.25" customHeight="1">
      <c r="A31" s="106"/>
      <c r="B31" s="107" t="s">
        <v>100</v>
      </c>
      <c r="C31" s="145">
        <f>D31+BK31+DB31</f>
        <v>1931406500</v>
      </c>
      <c r="D31" s="145">
        <f>E31+J31</f>
        <v>1931406500</v>
      </c>
      <c r="E31" s="145">
        <f>SUM(F31:I31)</f>
        <v>0</v>
      </c>
      <c r="F31" s="99"/>
      <c r="G31" s="99"/>
      <c r="H31" s="99"/>
      <c r="I31" s="99"/>
      <c r="J31" s="145">
        <f>SUM(K31:BJ31)</f>
        <v>1931406500</v>
      </c>
      <c r="K31" s="99"/>
      <c r="L31" s="99"/>
      <c r="M31" s="99"/>
      <c r="N31" s="99"/>
      <c r="O31" s="99"/>
      <c r="P31" s="99"/>
      <c r="Q31" s="99"/>
      <c r="R31" s="99"/>
      <c r="S31" s="99"/>
      <c r="T31" s="99"/>
      <c r="U31" s="99"/>
      <c r="V31" s="99"/>
      <c r="W31" s="99"/>
      <c r="X31" s="99"/>
      <c r="Y31" s="99"/>
      <c r="Z31" s="99"/>
      <c r="AA31" s="99">
        <v>24000000</v>
      </c>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v>1907406500</v>
      </c>
      <c r="BF31" s="99"/>
      <c r="BG31" s="99"/>
      <c r="BH31" s="99"/>
      <c r="BI31" s="99"/>
      <c r="BJ31" s="99"/>
      <c r="BK31" s="99">
        <f>SUM(BL31:BM31)</f>
        <v>0</v>
      </c>
      <c r="BL31" s="99">
        <f>SUM(BN31:BO31)+BP31+SUM(BR31:BU31)+CG31+CU31</f>
        <v>0</v>
      </c>
      <c r="BM31" s="99">
        <f>BQ31+SUM(BV31:CF31)+SUM(CH31:CT31)+SUM(CV31:DA31)</f>
        <v>0</v>
      </c>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f>SUM(DC31:DD31)</f>
        <v>0</v>
      </c>
      <c r="DC31" s="99">
        <f>SUM(DE31:DE31)</f>
        <v>0</v>
      </c>
      <c r="DD31" s="99">
        <f>SUM(DF31:DG31)</f>
        <v>0</v>
      </c>
      <c r="DE31" s="99"/>
      <c r="DF31" s="99"/>
      <c r="DG31" s="99"/>
      <c r="DH31" s="108" t="s">
        <v>100</v>
      </c>
      <c r="DI31" s="140">
        <f>DJ31+FQ31+HH31+HN31</f>
        <v>1906386500</v>
      </c>
      <c r="DJ31" s="140">
        <f>DK31+DP31</f>
        <v>1906386500</v>
      </c>
      <c r="DK31" s="140">
        <f>SUM(DL31:DO31)</f>
        <v>0</v>
      </c>
      <c r="DL31" s="100"/>
      <c r="DM31" s="100"/>
      <c r="DN31" s="100"/>
      <c r="DO31" s="100"/>
      <c r="DP31" s="140">
        <f>SUM(DQ31:FP31)</f>
        <v>1906386500</v>
      </c>
      <c r="DQ31" s="100"/>
      <c r="DR31" s="100"/>
      <c r="DS31" s="100"/>
      <c r="DT31" s="100"/>
      <c r="DU31" s="100"/>
      <c r="DV31" s="100"/>
      <c r="DW31" s="100"/>
      <c r="DX31" s="100"/>
      <c r="DY31" s="100"/>
      <c r="DZ31" s="100"/>
      <c r="EA31" s="100"/>
      <c r="EB31" s="100"/>
      <c r="EC31" s="100"/>
      <c r="ED31" s="100"/>
      <c r="EE31" s="100"/>
      <c r="EF31" s="100"/>
      <c r="EG31" s="100">
        <v>24000000</v>
      </c>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v>1882386500</v>
      </c>
      <c r="FL31" s="100"/>
      <c r="FM31" s="100"/>
      <c r="FN31" s="100"/>
      <c r="FO31" s="100"/>
      <c r="FP31" s="100"/>
      <c r="FQ31" s="140">
        <f>SUM(FR31:FS31)</f>
        <v>0</v>
      </c>
      <c r="FR31" s="140">
        <f>SUM(FT31:FU31)+FV31+SUM(FX31:GA31)+GM31+HA31</f>
        <v>0</v>
      </c>
      <c r="FS31" s="140">
        <f>FW31+SUM(GB31:GL31)+SUM(GN31:GZ31)+SUM(HB31:HG31)</f>
        <v>0</v>
      </c>
      <c r="FT31" s="100"/>
      <c r="FU31" s="100"/>
      <c r="FV31" s="100"/>
      <c r="FW31" s="100"/>
      <c r="FX31" s="100"/>
      <c r="FY31" s="100"/>
      <c r="FZ31" s="100"/>
      <c r="GA31" s="100"/>
      <c r="GB31" s="100"/>
      <c r="GC31" s="100"/>
      <c r="GD31" s="100"/>
      <c r="GE31" s="100"/>
      <c r="GF31" s="100"/>
      <c r="GG31" s="100"/>
      <c r="GH31" s="100"/>
      <c r="GI31" s="100"/>
      <c r="GJ31" s="100"/>
      <c r="GK31" s="100"/>
      <c r="GL31" s="100"/>
      <c r="GM31" s="100"/>
      <c r="GN31" s="100"/>
      <c r="GO31" s="100"/>
      <c r="GP31" s="100"/>
      <c r="GQ31" s="100"/>
      <c r="GR31" s="100"/>
      <c r="GS31" s="100"/>
      <c r="GT31" s="100"/>
      <c r="GU31" s="100"/>
      <c r="GV31" s="100"/>
      <c r="GW31" s="100"/>
      <c r="GX31" s="100"/>
      <c r="GY31" s="100"/>
      <c r="GZ31" s="100"/>
      <c r="HA31" s="100"/>
      <c r="HB31" s="100"/>
      <c r="HC31" s="100"/>
      <c r="HD31" s="100"/>
      <c r="HE31" s="100"/>
      <c r="HF31" s="100"/>
      <c r="HG31" s="100"/>
      <c r="HH31" s="140">
        <f>SUM(HI31:HJ31)</f>
        <v>0</v>
      </c>
      <c r="HI31" s="140">
        <f>SUM(HK31:HK31)</f>
        <v>0</v>
      </c>
      <c r="HJ31" s="140">
        <f>SUM(HL31:HM31)</f>
        <v>0</v>
      </c>
      <c r="HK31" s="100"/>
      <c r="HL31" s="100"/>
      <c r="HM31" s="100"/>
      <c r="HN31" s="145"/>
      <c r="HO31" s="152">
        <f t="shared" si="6"/>
        <v>0.98704570995282459</v>
      </c>
      <c r="HP31" s="152">
        <f t="shared" si="7"/>
        <v>0</v>
      </c>
      <c r="HQ31" s="152">
        <f t="shared" si="8"/>
        <v>0.98704570995282459</v>
      </c>
      <c r="HR31" s="152">
        <f t="shared" si="9"/>
        <v>0</v>
      </c>
      <c r="HS31" s="152">
        <f t="shared" si="10"/>
        <v>0</v>
      </c>
      <c r="HU31" s="37">
        <f>DI31-HN31</f>
        <v>1906386500</v>
      </c>
      <c r="HV31" s="37">
        <f>C31-DI31</f>
        <v>25020000</v>
      </c>
      <c r="HW31" s="37"/>
      <c r="HX31" s="37">
        <f t="shared" si="38"/>
        <v>1906386500</v>
      </c>
    </row>
    <row r="32" spans="1:232" s="66" customFormat="1" ht="17.25" customHeight="1">
      <c r="A32" s="106">
        <v>7</v>
      </c>
      <c r="B32" s="107" t="s">
        <v>197</v>
      </c>
      <c r="C32" s="145">
        <f t="shared" ref="C32:Z32" si="78">C33+C34</f>
        <v>20068984000</v>
      </c>
      <c r="D32" s="145">
        <f t="shared" si="78"/>
        <v>14066454000</v>
      </c>
      <c r="E32" s="145">
        <f t="shared" si="78"/>
        <v>0</v>
      </c>
      <c r="F32" s="99">
        <f t="shared" si="78"/>
        <v>0</v>
      </c>
      <c r="G32" s="99">
        <f t="shared" si="78"/>
        <v>0</v>
      </c>
      <c r="H32" s="99">
        <f t="shared" si="78"/>
        <v>0</v>
      </c>
      <c r="I32" s="99">
        <f t="shared" si="78"/>
        <v>0</v>
      </c>
      <c r="J32" s="145">
        <f t="shared" si="78"/>
        <v>14066454000</v>
      </c>
      <c r="K32" s="99">
        <f t="shared" si="78"/>
        <v>0</v>
      </c>
      <c r="L32" s="99">
        <f t="shared" si="78"/>
        <v>0</v>
      </c>
      <c r="M32" s="99">
        <f t="shared" si="78"/>
        <v>0</v>
      </c>
      <c r="N32" s="99">
        <f t="shared" si="78"/>
        <v>0</v>
      </c>
      <c r="O32" s="99">
        <f t="shared" si="78"/>
        <v>0</v>
      </c>
      <c r="P32" s="99">
        <f t="shared" si="78"/>
        <v>0</v>
      </c>
      <c r="Q32" s="99">
        <f t="shared" si="78"/>
        <v>0</v>
      </c>
      <c r="R32" s="99">
        <f t="shared" si="78"/>
        <v>0</v>
      </c>
      <c r="S32" s="99">
        <f t="shared" si="78"/>
        <v>0</v>
      </c>
      <c r="T32" s="99">
        <f t="shared" si="78"/>
        <v>0</v>
      </c>
      <c r="U32" s="99">
        <f t="shared" si="78"/>
        <v>0</v>
      </c>
      <c r="V32" s="99">
        <f t="shared" si="78"/>
        <v>0</v>
      </c>
      <c r="W32" s="99">
        <f t="shared" si="78"/>
        <v>0</v>
      </c>
      <c r="X32" s="99">
        <f t="shared" si="78"/>
        <v>0</v>
      </c>
      <c r="Y32" s="99">
        <f t="shared" si="78"/>
        <v>0</v>
      </c>
      <c r="Z32" s="99">
        <f t="shared" si="78"/>
        <v>0</v>
      </c>
      <c r="AA32" s="99">
        <f>AA33+AA34</f>
        <v>8420000</v>
      </c>
      <c r="AB32" s="99">
        <f>AB33+AB34</f>
        <v>0</v>
      </c>
      <c r="AC32" s="99">
        <f>AC33+AC34</f>
        <v>0</v>
      </c>
      <c r="AD32" s="99">
        <f>AD33+AD34</f>
        <v>300000000</v>
      </c>
      <c r="AE32" s="99">
        <f t="shared" ref="AE32:AW32" si="79">AE33+AE34</f>
        <v>0</v>
      </c>
      <c r="AF32" s="99">
        <f t="shared" si="79"/>
        <v>0</v>
      </c>
      <c r="AG32" s="99">
        <f t="shared" si="79"/>
        <v>0</v>
      </c>
      <c r="AH32" s="99">
        <f t="shared" si="79"/>
        <v>0</v>
      </c>
      <c r="AI32" s="99">
        <f t="shared" si="79"/>
        <v>0</v>
      </c>
      <c r="AJ32" s="99">
        <f t="shared" si="79"/>
        <v>0</v>
      </c>
      <c r="AK32" s="99">
        <f t="shared" si="79"/>
        <v>0</v>
      </c>
      <c r="AL32" s="99">
        <f t="shared" si="79"/>
        <v>0</v>
      </c>
      <c r="AM32" s="99">
        <f t="shared" si="79"/>
        <v>0</v>
      </c>
      <c r="AN32" s="99">
        <f t="shared" si="79"/>
        <v>0</v>
      </c>
      <c r="AO32" s="99">
        <f t="shared" si="79"/>
        <v>0</v>
      </c>
      <c r="AP32" s="99">
        <f t="shared" si="79"/>
        <v>0</v>
      </c>
      <c r="AQ32" s="99">
        <f t="shared" si="79"/>
        <v>5988795000</v>
      </c>
      <c r="AR32" s="99">
        <f t="shared" si="79"/>
        <v>1939859000</v>
      </c>
      <c r="AS32" s="99">
        <f t="shared" si="79"/>
        <v>0</v>
      </c>
      <c r="AT32" s="99">
        <f t="shared" si="79"/>
        <v>0</v>
      </c>
      <c r="AU32" s="99">
        <f t="shared" si="79"/>
        <v>300000000</v>
      </c>
      <c r="AV32" s="99">
        <f t="shared" si="79"/>
        <v>0</v>
      </c>
      <c r="AW32" s="99">
        <f t="shared" si="79"/>
        <v>1320000000</v>
      </c>
      <c r="AX32" s="99">
        <f>AX33+AX34</f>
        <v>0</v>
      </c>
      <c r="AY32" s="99">
        <f>AY33+AY34</f>
        <v>2600000000</v>
      </c>
      <c r="AZ32" s="99">
        <f>AZ33+AZ34</f>
        <v>0</v>
      </c>
      <c r="BA32" s="99">
        <f>BA33+BA34</f>
        <v>0</v>
      </c>
      <c r="BB32" s="99">
        <f t="shared" ref="BB32:DG32" si="80">BB33+BB34</f>
        <v>0</v>
      </c>
      <c r="BC32" s="99">
        <f t="shared" si="80"/>
        <v>0</v>
      </c>
      <c r="BD32" s="99">
        <f t="shared" si="80"/>
        <v>0</v>
      </c>
      <c r="BE32" s="99">
        <f t="shared" si="80"/>
        <v>1609380000</v>
      </c>
      <c r="BF32" s="99">
        <f t="shared" si="80"/>
        <v>0</v>
      </c>
      <c r="BG32" s="99">
        <f t="shared" si="80"/>
        <v>0</v>
      </c>
      <c r="BH32" s="99">
        <f t="shared" si="80"/>
        <v>0</v>
      </c>
      <c r="BI32" s="99">
        <f t="shared" si="80"/>
        <v>0</v>
      </c>
      <c r="BJ32" s="99">
        <f t="shared" si="80"/>
        <v>0</v>
      </c>
      <c r="BK32" s="99">
        <f t="shared" si="80"/>
        <v>5818530000</v>
      </c>
      <c r="BL32" s="99">
        <f t="shared" si="80"/>
        <v>0</v>
      </c>
      <c r="BM32" s="99">
        <f t="shared" si="80"/>
        <v>5818530000</v>
      </c>
      <c r="BN32" s="99">
        <f t="shared" si="80"/>
        <v>0</v>
      </c>
      <c r="BO32" s="99">
        <f t="shared" si="80"/>
        <v>0</v>
      </c>
      <c r="BP32" s="99">
        <f t="shared" si="80"/>
        <v>0</v>
      </c>
      <c r="BQ32" s="99">
        <f t="shared" si="80"/>
        <v>0</v>
      </c>
      <c r="BR32" s="99"/>
      <c r="BS32" s="99">
        <f t="shared" si="80"/>
        <v>0</v>
      </c>
      <c r="BT32" s="99"/>
      <c r="BU32" s="99"/>
      <c r="BV32" s="99">
        <f t="shared" si="80"/>
        <v>0</v>
      </c>
      <c r="BW32" s="99">
        <f t="shared" si="80"/>
        <v>0</v>
      </c>
      <c r="BX32" s="99">
        <f t="shared" si="80"/>
        <v>4404659000</v>
      </c>
      <c r="BY32" s="99">
        <f t="shared" si="80"/>
        <v>0</v>
      </c>
      <c r="BZ32" s="99">
        <f t="shared" si="80"/>
        <v>0</v>
      </c>
      <c r="CA32" s="99">
        <f t="shared" si="80"/>
        <v>0</v>
      </c>
      <c r="CB32" s="99">
        <f t="shared" si="80"/>
        <v>0</v>
      </c>
      <c r="CC32" s="99">
        <f t="shared" si="80"/>
        <v>0</v>
      </c>
      <c r="CD32" s="99">
        <f t="shared" si="80"/>
        <v>0</v>
      </c>
      <c r="CE32" s="99">
        <f t="shared" si="80"/>
        <v>0</v>
      </c>
      <c r="CF32" s="99">
        <f t="shared" si="80"/>
        <v>0</v>
      </c>
      <c r="CG32" s="99">
        <f t="shared" si="80"/>
        <v>0</v>
      </c>
      <c r="CH32" s="99">
        <f t="shared" si="80"/>
        <v>1413871000</v>
      </c>
      <c r="CI32" s="99">
        <f t="shared" si="80"/>
        <v>0</v>
      </c>
      <c r="CJ32" s="99">
        <f t="shared" si="80"/>
        <v>0</v>
      </c>
      <c r="CK32" s="99">
        <f t="shared" si="80"/>
        <v>0</v>
      </c>
      <c r="CL32" s="99">
        <f t="shared" si="80"/>
        <v>0</v>
      </c>
      <c r="CM32" s="99">
        <f t="shared" si="80"/>
        <v>0</v>
      </c>
      <c r="CN32" s="99">
        <f t="shared" si="80"/>
        <v>0</v>
      </c>
      <c r="CO32" s="99">
        <f t="shared" si="80"/>
        <v>0</v>
      </c>
      <c r="CP32" s="99">
        <f t="shared" si="80"/>
        <v>0</v>
      </c>
      <c r="CQ32" s="99">
        <f t="shared" si="80"/>
        <v>0</v>
      </c>
      <c r="CR32" s="99">
        <f t="shared" si="80"/>
        <v>0</v>
      </c>
      <c r="CS32" s="99">
        <f t="shared" si="80"/>
        <v>0</v>
      </c>
      <c r="CT32" s="99">
        <f t="shared" si="80"/>
        <v>0</v>
      </c>
      <c r="CU32" s="99">
        <f t="shared" si="80"/>
        <v>0</v>
      </c>
      <c r="CV32" s="99">
        <f t="shared" si="80"/>
        <v>0</v>
      </c>
      <c r="CW32" s="99">
        <f t="shared" si="80"/>
        <v>0</v>
      </c>
      <c r="CX32" s="99">
        <f t="shared" si="80"/>
        <v>0</v>
      </c>
      <c r="CY32" s="99">
        <f t="shared" si="80"/>
        <v>0</v>
      </c>
      <c r="CZ32" s="99">
        <f t="shared" si="80"/>
        <v>0</v>
      </c>
      <c r="DA32" s="99">
        <f t="shared" si="80"/>
        <v>0</v>
      </c>
      <c r="DB32" s="99">
        <f t="shared" si="80"/>
        <v>184000000</v>
      </c>
      <c r="DC32" s="99">
        <f t="shared" si="80"/>
        <v>0</v>
      </c>
      <c r="DD32" s="99">
        <f t="shared" si="80"/>
        <v>184000000</v>
      </c>
      <c r="DE32" s="99">
        <f t="shared" si="80"/>
        <v>0</v>
      </c>
      <c r="DF32" s="99">
        <f t="shared" si="80"/>
        <v>0</v>
      </c>
      <c r="DG32" s="99">
        <f t="shared" si="80"/>
        <v>184000000</v>
      </c>
      <c r="DH32" s="108" t="s">
        <v>200</v>
      </c>
      <c r="DI32" s="140">
        <f t="shared" ref="DI32:FY32" si="81">DI33+DI34</f>
        <v>19153010897</v>
      </c>
      <c r="DJ32" s="140">
        <f t="shared" si="81"/>
        <v>13150462897</v>
      </c>
      <c r="DK32" s="140">
        <f t="shared" si="81"/>
        <v>0</v>
      </c>
      <c r="DL32" s="100">
        <f t="shared" si="81"/>
        <v>0</v>
      </c>
      <c r="DM32" s="100">
        <f t="shared" si="81"/>
        <v>0</v>
      </c>
      <c r="DN32" s="100">
        <f t="shared" si="81"/>
        <v>0</v>
      </c>
      <c r="DO32" s="100">
        <f t="shared" si="81"/>
        <v>0</v>
      </c>
      <c r="DP32" s="140">
        <f t="shared" si="81"/>
        <v>13150462897</v>
      </c>
      <c r="DQ32" s="100">
        <f t="shared" si="81"/>
        <v>0</v>
      </c>
      <c r="DR32" s="100">
        <f t="shared" si="81"/>
        <v>0</v>
      </c>
      <c r="DS32" s="100">
        <f t="shared" si="81"/>
        <v>0</v>
      </c>
      <c r="DT32" s="100">
        <f t="shared" si="81"/>
        <v>0</v>
      </c>
      <c r="DU32" s="100">
        <f t="shared" si="81"/>
        <v>0</v>
      </c>
      <c r="DV32" s="100">
        <f t="shared" si="81"/>
        <v>0</v>
      </c>
      <c r="DW32" s="100">
        <f t="shared" si="81"/>
        <v>0</v>
      </c>
      <c r="DX32" s="100">
        <f t="shared" si="81"/>
        <v>0</v>
      </c>
      <c r="DY32" s="100">
        <f t="shared" si="81"/>
        <v>0</v>
      </c>
      <c r="DZ32" s="100">
        <f t="shared" si="81"/>
        <v>0</v>
      </c>
      <c r="EA32" s="100">
        <f t="shared" si="81"/>
        <v>0</v>
      </c>
      <c r="EB32" s="100">
        <f t="shared" si="81"/>
        <v>0</v>
      </c>
      <c r="EC32" s="100">
        <f t="shared" si="81"/>
        <v>0</v>
      </c>
      <c r="ED32" s="100">
        <f t="shared" si="81"/>
        <v>0</v>
      </c>
      <c r="EE32" s="100">
        <f t="shared" si="81"/>
        <v>0</v>
      </c>
      <c r="EF32" s="100">
        <f t="shared" si="81"/>
        <v>0</v>
      </c>
      <c r="EG32" s="100">
        <f>EG33+EG34</f>
        <v>8420000</v>
      </c>
      <c r="EH32" s="100">
        <f t="shared" si="81"/>
        <v>0</v>
      </c>
      <c r="EI32" s="100">
        <f t="shared" si="81"/>
        <v>0</v>
      </c>
      <c r="EJ32" s="100">
        <f t="shared" si="81"/>
        <v>300000000</v>
      </c>
      <c r="EK32" s="100">
        <f t="shared" si="81"/>
        <v>0</v>
      </c>
      <c r="EL32" s="100">
        <f t="shared" si="81"/>
        <v>0</v>
      </c>
      <c r="EM32" s="100">
        <f t="shared" si="81"/>
        <v>0</v>
      </c>
      <c r="EN32" s="100">
        <f t="shared" si="81"/>
        <v>0</v>
      </c>
      <c r="EO32" s="100">
        <f t="shared" si="81"/>
        <v>0</v>
      </c>
      <c r="EP32" s="100">
        <f t="shared" si="81"/>
        <v>0</v>
      </c>
      <c r="EQ32" s="100">
        <f t="shared" si="81"/>
        <v>0</v>
      </c>
      <c r="ER32" s="100">
        <f t="shared" si="81"/>
        <v>0</v>
      </c>
      <c r="ES32" s="100">
        <f t="shared" si="81"/>
        <v>0</v>
      </c>
      <c r="ET32" s="100">
        <f t="shared" si="81"/>
        <v>0</v>
      </c>
      <c r="EU32" s="100">
        <f t="shared" si="81"/>
        <v>0</v>
      </c>
      <c r="EV32" s="100">
        <f t="shared" si="81"/>
        <v>0</v>
      </c>
      <c r="EW32" s="100">
        <f t="shared" si="81"/>
        <v>5971302000</v>
      </c>
      <c r="EX32" s="100">
        <f t="shared" si="81"/>
        <v>1521604897</v>
      </c>
      <c r="EY32" s="100">
        <f t="shared" si="81"/>
        <v>0</v>
      </c>
      <c r="EZ32" s="100">
        <f t="shared" si="81"/>
        <v>0</v>
      </c>
      <c r="FA32" s="100">
        <f t="shared" si="81"/>
        <v>0</v>
      </c>
      <c r="FB32" s="100">
        <f t="shared" si="81"/>
        <v>0</v>
      </c>
      <c r="FC32" s="100">
        <f t="shared" si="81"/>
        <v>1181948000</v>
      </c>
      <c r="FD32" s="100">
        <f>FD33+FD34</f>
        <v>0</v>
      </c>
      <c r="FE32" s="100">
        <f>FE33+FE34</f>
        <v>2558176000</v>
      </c>
      <c r="FF32" s="100">
        <f>FF33+FF34</f>
        <v>0</v>
      </c>
      <c r="FG32" s="100">
        <f>FG33+FG34</f>
        <v>0</v>
      </c>
      <c r="FH32" s="100">
        <f t="shared" si="81"/>
        <v>0</v>
      </c>
      <c r="FI32" s="100">
        <f t="shared" si="81"/>
        <v>0</v>
      </c>
      <c r="FJ32" s="100">
        <f t="shared" si="81"/>
        <v>0</v>
      </c>
      <c r="FK32" s="100">
        <f t="shared" si="81"/>
        <v>1609012000</v>
      </c>
      <c r="FL32" s="100">
        <f t="shared" si="81"/>
        <v>0</v>
      </c>
      <c r="FM32" s="100">
        <f t="shared" si="81"/>
        <v>0</v>
      </c>
      <c r="FN32" s="100">
        <f t="shared" si="81"/>
        <v>0</v>
      </c>
      <c r="FO32" s="100">
        <f t="shared" si="81"/>
        <v>0</v>
      </c>
      <c r="FP32" s="100">
        <f t="shared" si="81"/>
        <v>0</v>
      </c>
      <c r="FQ32" s="140">
        <f t="shared" si="81"/>
        <v>3646195000</v>
      </c>
      <c r="FR32" s="140">
        <f t="shared" si="81"/>
        <v>0</v>
      </c>
      <c r="FS32" s="140">
        <f t="shared" si="81"/>
        <v>3646195000</v>
      </c>
      <c r="FT32" s="100">
        <f t="shared" si="81"/>
        <v>0</v>
      </c>
      <c r="FU32" s="100">
        <f t="shared" si="81"/>
        <v>0</v>
      </c>
      <c r="FV32" s="100">
        <f t="shared" si="81"/>
        <v>0</v>
      </c>
      <c r="FW32" s="100">
        <f t="shared" si="81"/>
        <v>0</v>
      </c>
      <c r="FX32" s="100"/>
      <c r="FY32" s="100">
        <f t="shared" si="81"/>
        <v>0</v>
      </c>
      <c r="FZ32" s="100"/>
      <c r="GA32" s="100"/>
      <c r="GB32" s="100">
        <f t="shared" ref="GB32:HM32" si="82">GB33+GB34</f>
        <v>0</v>
      </c>
      <c r="GC32" s="100">
        <f t="shared" si="82"/>
        <v>0</v>
      </c>
      <c r="GD32" s="100">
        <f t="shared" si="82"/>
        <v>2277494000</v>
      </c>
      <c r="GE32" s="100">
        <f t="shared" si="82"/>
        <v>0</v>
      </c>
      <c r="GF32" s="100">
        <f t="shared" si="82"/>
        <v>0</v>
      </c>
      <c r="GG32" s="100">
        <f t="shared" si="82"/>
        <v>0</v>
      </c>
      <c r="GH32" s="100">
        <f t="shared" si="82"/>
        <v>0</v>
      </c>
      <c r="GI32" s="100">
        <f t="shared" si="82"/>
        <v>0</v>
      </c>
      <c r="GJ32" s="100">
        <f t="shared" si="82"/>
        <v>0</v>
      </c>
      <c r="GK32" s="100">
        <f t="shared" si="82"/>
        <v>0</v>
      </c>
      <c r="GL32" s="100">
        <f t="shared" si="82"/>
        <v>0</v>
      </c>
      <c r="GM32" s="100">
        <f t="shared" si="82"/>
        <v>0</v>
      </c>
      <c r="GN32" s="100">
        <f t="shared" si="82"/>
        <v>1368701000</v>
      </c>
      <c r="GO32" s="100">
        <f t="shared" si="82"/>
        <v>0</v>
      </c>
      <c r="GP32" s="100">
        <f t="shared" si="82"/>
        <v>0</v>
      </c>
      <c r="GQ32" s="100">
        <f t="shared" si="82"/>
        <v>0</v>
      </c>
      <c r="GR32" s="100">
        <f t="shared" si="82"/>
        <v>0</v>
      </c>
      <c r="GS32" s="100">
        <f t="shared" si="82"/>
        <v>0</v>
      </c>
      <c r="GT32" s="100">
        <f t="shared" si="82"/>
        <v>0</v>
      </c>
      <c r="GU32" s="100">
        <f t="shared" si="82"/>
        <v>0</v>
      </c>
      <c r="GV32" s="100">
        <f t="shared" si="82"/>
        <v>0</v>
      </c>
      <c r="GW32" s="100">
        <f t="shared" si="82"/>
        <v>0</v>
      </c>
      <c r="GX32" s="100">
        <f t="shared" si="82"/>
        <v>0</v>
      </c>
      <c r="GY32" s="100">
        <f t="shared" si="82"/>
        <v>0</v>
      </c>
      <c r="GZ32" s="100">
        <f t="shared" si="82"/>
        <v>0</v>
      </c>
      <c r="HA32" s="100">
        <f t="shared" si="82"/>
        <v>0</v>
      </c>
      <c r="HB32" s="100">
        <f t="shared" si="82"/>
        <v>0</v>
      </c>
      <c r="HC32" s="100">
        <f t="shared" si="82"/>
        <v>0</v>
      </c>
      <c r="HD32" s="100">
        <f t="shared" si="82"/>
        <v>0</v>
      </c>
      <c r="HE32" s="100">
        <f t="shared" si="82"/>
        <v>0</v>
      </c>
      <c r="HF32" s="100">
        <f t="shared" si="82"/>
        <v>0</v>
      </c>
      <c r="HG32" s="100">
        <f t="shared" si="82"/>
        <v>0</v>
      </c>
      <c r="HH32" s="140">
        <f t="shared" si="82"/>
        <v>184000000</v>
      </c>
      <c r="HI32" s="140">
        <f t="shared" si="82"/>
        <v>0</v>
      </c>
      <c r="HJ32" s="140">
        <f t="shared" si="82"/>
        <v>184000000</v>
      </c>
      <c r="HK32" s="100">
        <f t="shared" si="82"/>
        <v>0</v>
      </c>
      <c r="HL32" s="100">
        <f t="shared" si="82"/>
        <v>0</v>
      </c>
      <c r="HM32" s="100">
        <f t="shared" si="82"/>
        <v>184000000</v>
      </c>
      <c r="HN32" s="145">
        <f>HN33+HN34</f>
        <v>2172353000</v>
      </c>
      <c r="HO32" s="152">
        <f t="shared" si="6"/>
        <v>0.95435877057852059</v>
      </c>
      <c r="HP32" s="152">
        <f t="shared" si="7"/>
        <v>0</v>
      </c>
      <c r="HQ32" s="152">
        <f t="shared" si="8"/>
        <v>0.93488116457779624</v>
      </c>
      <c r="HR32" s="152">
        <f t="shared" si="9"/>
        <v>0.62665226440355215</v>
      </c>
      <c r="HS32" s="152">
        <f t="shared" si="10"/>
        <v>1</v>
      </c>
      <c r="HV32" s="37"/>
      <c r="HW32" s="37"/>
      <c r="HX32" s="37">
        <f t="shared" si="38"/>
        <v>16980657897</v>
      </c>
    </row>
    <row r="33" spans="1:232" s="66" customFormat="1" ht="17.25" customHeight="1">
      <c r="A33" s="106"/>
      <c r="B33" s="107" t="s">
        <v>99</v>
      </c>
      <c r="C33" s="145">
        <f>D33+BK33+DB33</f>
        <v>0</v>
      </c>
      <c r="D33" s="145">
        <f>E33+J33</f>
        <v>0</v>
      </c>
      <c r="E33" s="145">
        <f>SUM(F33:I33)</f>
        <v>0</v>
      </c>
      <c r="F33" s="99"/>
      <c r="G33" s="99"/>
      <c r="H33" s="99"/>
      <c r="I33" s="99"/>
      <c r="J33" s="145">
        <f>SUM(K33:BJ33)</f>
        <v>0</v>
      </c>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f>SUM(BL33:BM33)</f>
        <v>0</v>
      </c>
      <c r="BL33" s="99">
        <f t="shared" ref="BL33" si="83">SUM(BN33:BO33)+BP33+SUM(BR33:BU33)+CG33+CU33</f>
        <v>0</v>
      </c>
      <c r="BM33" s="99">
        <f>BQ33+SUM(BV33:CF33)+SUM(CH33:CT33)+SUM(CV33:DA33)</f>
        <v>0</v>
      </c>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f>SUM(DC33:DD33)</f>
        <v>0</v>
      </c>
      <c r="DC33" s="99">
        <f>SUM(DE33:DE33)</f>
        <v>0</v>
      </c>
      <c r="DD33" s="99">
        <f>SUM(DF33:DG33)</f>
        <v>0</v>
      </c>
      <c r="DE33" s="99"/>
      <c r="DF33" s="99"/>
      <c r="DG33" s="99"/>
      <c r="DH33" s="108" t="s">
        <v>99</v>
      </c>
      <c r="DI33" s="140">
        <f>DJ33+FQ33+HH33+HN33</f>
        <v>0</v>
      </c>
      <c r="DJ33" s="140">
        <f>DK33+DP33</f>
        <v>0</v>
      </c>
      <c r="DK33" s="140">
        <f>SUM(DL33:DO33)</f>
        <v>0</v>
      </c>
      <c r="DL33" s="100"/>
      <c r="DM33" s="100"/>
      <c r="DN33" s="100"/>
      <c r="DO33" s="100"/>
      <c r="DP33" s="140">
        <f>SUM(DQ33:FP33)</f>
        <v>0</v>
      </c>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40">
        <f>SUM(FR33:FS33)</f>
        <v>0</v>
      </c>
      <c r="FR33" s="140">
        <f t="shared" ref="FR33" si="84">SUM(FT33:FU33)+FV33+SUM(FX33:GA33)+GM33+HA33</f>
        <v>0</v>
      </c>
      <c r="FS33" s="140">
        <f>FW33+SUM(GB33:GL33)+SUM(GN33:GZ33)+SUM(HB33:HG33)</f>
        <v>0</v>
      </c>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40">
        <f>SUM(HI33:HJ33)</f>
        <v>0</v>
      </c>
      <c r="HI33" s="140">
        <f>SUM(HK33:HK33)</f>
        <v>0</v>
      </c>
      <c r="HJ33" s="140">
        <f>SUM(HL33:HM33)</f>
        <v>0</v>
      </c>
      <c r="HK33" s="100"/>
      <c r="HL33" s="100"/>
      <c r="HM33" s="100"/>
      <c r="HN33" s="145"/>
      <c r="HO33" s="152">
        <f t="shared" si="6"/>
        <v>0</v>
      </c>
      <c r="HP33" s="152">
        <f t="shared" si="7"/>
        <v>0</v>
      </c>
      <c r="HQ33" s="152">
        <f t="shared" si="8"/>
        <v>0</v>
      </c>
      <c r="HR33" s="152">
        <f t="shared" si="9"/>
        <v>0</v>
      </c>
      <c r="HS33" s="152">
        <f t="shared" si="10"/>
        <v>0</v>
      </c>
      <c r="HV33" s="37"/>
      <c r="HW33" s="37"/>
      <c r="HX33" s="37">
        <f t="shared" si="38"/>
        <v>0</v>
      </c>
    </row>
    <row r="34" spans="1:232" s="66" customFormat="1" ht="17.25" customHeight="1">
      <c r="A34" s="106"/>
      <c r="B34" s="107" t="s">
        <v>100</v>
      </c>
      <c r="C34" s="145">
        <f>D34+BK34+DB34</f>
        <v>20068984000</v>
      </c>
      <c r="D34" s="145">
        <f>E34+J34</f>
        <v>14066454000</v>
      </c>
      <c r="E34" s="145">
        <f>SUM(F34:I34)</f>
        <v>0</v>
      </c>
      <c r="F34" s="99"/>
      <c r="G34" s="99"/>
      <c r="H34" s="99"/>
      <c r="I34" s="99"/>
      <c r="J34" s="145">
        <f>SUM(K34:BJ34)</f>
        <v>14066454000</v>
      </c>
      <c r="K34" s="99"/>
      <c r="L34" s="99"/>
      <c r="M34" s="99"/>
      <c r="N34" s="99"/>
      <c r="O34" s="99"/>
      <c r="P34" s="99"/>
      <c r="Q34" s="99"/>
      <c r="R34" s="99"/>
      <c r="S34" s="99"/>
      <c r="T34" s="99"/>
      <c r="U34" s="99"/>
      <c r="V34" s="99"/>
      <c r="W34" s="99"/>
      <c r="X34" s="99"/>
      <c r="Y34" s="99"/>
      <c r="Z34" s="99"/>
      <c r="AA34" s="99">
        <v>8420000</v>
      </c>
      <c r="AB34" s="99"/>
      <c r="AC34" s="99"/>
      <c r="AD34" s="99">
        <v>300000000</v>
      </c>
      <c r="AE34" s="99"/>
      <c r="AF34" s="99"/>
      <c r="AG34" s="99"/>
      <c r="AH34" s="99"/>
      <c r="AI34" s="99"/>
      <c r="AJ34" s="99"/>
      <c r="AK34" s="99"/>
      <c r="AL34" s="99"/>
      <c r="AM34" s="99"/>
      <c r="AN34" s="99"/>
      <c r="AO34" s="99"/>
      <c r="AP34" s="99"/>
      <c r="AQ34" s="99">
        <f>6172795000-184000000</f>
        <v>5988795000</v>
      </c>
      <c r="AR34" s="99">
        <v>1939859000</v>
      </c>
      <c r="AS34" s="99"/>
      <c r="AT34" s="99"/>
      <c r="AU34" s="99">
        <v>300000000</v>
      </c>
      <c r="AV34" s="99"/>
      <c r="AW34" s="99">
        <f>1300000000+20000000</f>
        <v>1320000000</v>
      </c>
      <c r="AX34" s="99"/>
      <c r="AY34" s="99">
        <v>2600000000</v>
      </c>
      <c r="AZ34" s="99"/>
      <c r="BA34" s="99"/>
      <c r="BB34" s="99"/>
      <c r="BC34" s="99"/>
      <c r="BD34" s="99"/>
      <c r="BE34" s="99">
        <f>1615380000-6000000</f>
        <v>1609380000</v>
      </c>
      <c r="BF34" s="99"/>
      <c r="BG34" s="99"/>
      <c r="BH34" s="99"/>
      <c r="BI34" s="99"/>
      <c r="BJ34" s="99"/>
      <c r="BK34" s="99">
        <f>SUM(BL34:BM34)</f>
        <v>5818530000</v>
      </c>
      <c r="BL34" s="99">
        <f>SUM(BN34:BO34)+BP34+SUM(BR34:BU34)+CG34+CU34</f>
        <v>0</v>
      </c>
      <c r="BM34" s="99">
        <f>BQ34+SUM(BV34:CF34)+SUM(CH34:CT34)+SUM(CV34:DA34)</f>
        <v>5818530000</v>
      </c>
      <c r="BN34" s="99"/>
      <c r="BO34" s="99"/>
      <c r="BP34" s="99"/>
      <c r="BQ34" s="99"/>
      <c r="BR34" s="99"/>
      <c r="BS34" s="99"/>
      <c r="BT34" s="99"/>
      <c r="BU34" s="99"/>
      <c r="BV34" s="99"/>
      <c r="BW34" s="99"/>
      <c r="BX34" s="99">
        <f>7004659000-2600000000</f>
        <v>4404659000</v>
      </c>
      <c r="BY34" s="99"/>
      <c r="BZ34" s="99"/>
      <c r="CA34" s="99"/>
      <c r="CB34" s="99"/>
      <c r="CC34" s="99"/>
      <c r="CD34" s="99"/>
      <c r="CE34" s="99"/>
      <c r="CF34" s="99"/>
      <c r="CG34" s="99"/>
      <c r="CH34" s="99">
        <v>1413871000</v>
      </c>
      <c r="CI34" s="99"/>
      <c r="CJ34" s="99"/>
      <c r="CK34" s="99"/>
      <c r="CL34" s="99"/>
      <c r="CM34" s="99"/>
      <c r="CN34" s="99"/>
      <c r="CO34" s="99"/>
      <c r="CP34" s="99"/>
      <c r="CQ34" s="99"/>
      <c r="CR34" s="99"/>
      <c r="CS34" s="99"/>
      <c r="CT34" s="99"/>
      <c r="CU34" s="99"/>
      <c r="CV34" s="99"/>
      <c r="CW34" s="99"/>
      <c r="CX34" s="99"/>
      <c r="CY34" s="99"/>
      <c r="CZ34" s="99"/>
      <c r="DA34" s="99"/>
      <c r="DB34" s="99">
        <f>SUM(DC34:DD34)</f>
        <v>184000000</v>
      </c>
      <c r="DC34" s="99">
        <f>SUM(DE34:DE34)</f>
        <v>0</v>
      </c>
      <c r="DD34" s="99">
        <f>SUM(DF34:DG34)</f>
        <v>184000000</v>
      </c>
      <c r="DE34" s="99"/>
      <c r="DF34" s="99"/>
      <c r="DG34" s="99">
        <v>184000000</v>
      </c>
      <c r="DH34" s="108" t="s">
        <v>100</v>
      </c>
      <c r="DI34" s="140">
        <f>DJ34+FQ34+HH34+HN34</f>
        <v>19153010897</v>
      </c>
      <c r="DJ34" s="140">
        <f>DK34+DP34</f>
        <v>13150462897</v>
      </c>
      <c r="DK34" s="140">
        <f>SUM(DL34:DO34)</f>
        <v>0</v>
      </c>
      <c r="DL34" s="100"/>
      <c r="DM34" s="100"/>
      <c r="DN34" s="100"/>
      <c r="DO34" s="100"/>
      <c r="DP34" s="140">
        <f>SUM(DQ34:FP34)</f>
        <v>13150462897</v>
      </c>
      <c r="DQ34" s="100"/>
      <c r="DR34" s="100"/>
      <c r="DS34" s="100"/>
      <c r="DT34" s="100"/>
      <c r="DU34" s="100"/>
      <c r="DV34" s="100"/>
      <c r="DW34" s="100"/>
      <c r="DX34" s="100"/>
      <c r="DY34" s="100"/>
      <c r="DZ34" s="100"/>
      <c r="EA34" s="100"/>
      <c r="EB34" s="100"/>
      <c r="EC34" s="100"/>
      <c r="ED34" s="100"/>
      <c r="EE34" s="100"/>
      <c r="EF34" s="100"/>
      <c r="EG34" s="100">
        <v>8420000</v>
      </c>
      <c r="EH34" s="100"/>
      <c r="EI34" s="100"/>
      <c r="EJ34" s="100">
        <v>300000000</v>
      </c>
      <c r="EK34" s="100"/>
      <c r="EL34" s="100"/>
      <c r="EM34" s="100"/>
      <c r="EN34" s="100"/>
      <c r="EO34" s="100"/>
      <c r="EP34" s="100"/>
      <c r="EQ34" s="100"/>
      <c r="ER34" s="100"/>
      <c r="ES34" s="100"/>
      <c r="ET34" s="100"/>
      <c r="EU34" s="100"/>
      <c r="EV34" s="100"/>
      <c r="EW34" s="100">
        <v>5971302000</v>
      </c>
      <c r="EX34" s="100">
        <v>1521604897</v>
      </c>
      <c r="EY34" s="100"/>
      <c r="EZ34" s="100"/>
      <c r="FA34" s="100"/>
      <c r="FB34" s="100"/>
      <c r="FC34" s="100">
        <f>1161948000+20000000</f>
        <v>1181948000</v>
      </c>
      <c r="FD34" s="100"/>
      <c r="FE34" s="100">
        <v>2558176000</v>
      </c>
      <c r="FF34" s="100"/>
      <c r="FG34" s="100"/>
      <c r="FH34" s="100"/>
      <c r="FI34" s="100"/>
      <c r="FJ34" s="100"/>
      <c r="FK34" s="100">
        <v>1609012000</v>
      </c>
      <c r="FL34" s="100"/>
      <c r="FM34" s="100"/>
      <c r="FN34" s="100"/>
      <c r="FO34" s="100"/>
      <c r="FP34" s="100"/>
      <c r="FQ34" s="140">
        <f>SUM(FR34:FS34)</f>
        <v>3646195000</v>
      </c>
      <c r="FR34" s="140">
        <f>SUM(FT34:FU34)+FV34+SUM(FX34:GA34)+GM34+HA34</f>
        <v>0</v>
      </c>
      <c r="FS34" s="140">
        <f>FW34+SUM(GB34:GL34)+SUM(GN34:GZ34)+SUM(HB34:HG34)</f>
        <v>3646195000</v>
      </c>
      <c r="FT34" s="100"/>
      <c r="FU34" s="100"/>
      <c r="FV34" s="100"/>
      <c r="FW34" s="100"/>
      <c r="FX34" s="100"/>
      <c r="FY34" s="100"/>
      <c r="FZ34" s="100"/>
      <c r="GA34" s="100"/>
      <c r="GB34" s="100"/>
      <c r="GC34" s="100"/>
      <c r="GD34" s="100">
        <f>4835670000-2558176000</f>
        <v>2277494000</v>
      </c>
      <c r="GE34" s="100"/>
      <c r="GF34" s="100"/>
      <c r="GG34" s="100"/>
      <c r="GH34" s="100"/>
      <c r="GI34" s="100"/>
      <c r="GJ34" s="100"/>
      <c r="GK34" s="100"/>
      <c r="GL34" s="100"/>
      <c r="GM34" s="100"/>
      <c r="GN34" s="100">
        <v>1368701000</v>
      </c>
      <c r="GO34" s="100"/>
      <c r="GP34" s="100"/>
      <c r="GQ34" s="100"/>
      <c r="GR34" s="100"/>
      <c r="GS34" s="100"/>
      <c r="GT34" s="100"/>
      <c r="GU34" s="100"/>
      <c r="GV34" s="100"/>
      <c r="GW34" s="100"/>
      <c r="GX34" s="100"/>
      <c r="GY34" s="100"/>
      <c r="GZ34" s="100"/>
      <c r="HA34" s="100"/>
      <c r="HB34" s="100"/>
      <c r="HC34" s="100"/>
      <c r="HD34" s="100"/>
      <c r="HE34" s="100"/>
      <c r="HF34" s="100"/>
      <c r="HG34" s="100"/>
      <c r="HH34" s="140">
        <f>SUM(HI34:HJ34)</f>
        <v>184000000</v>
      </c>
      <c r="HI34" s="140">
        <f>SUM(HK34:HK34)</f>
        <v>0</v>
      </c>
      <c r="HJ34" s="140">
        <f>SUM(HL34:HM34)</f>
        <v>184000000</v>
      </c>
      <c r="HK34" s="100"/>
      <c r="HL34" s="100"/>
      <c r="HM34" s="100">
        <v>184000000</v>
      </c>
      <c r="HN34" s="145">
        <f>2214177000-41824000</f>
        <v>2172353000</v>
      </c>
      <c r="HO34" s="152">
        <f t="shared" si="6"/>
        <v>0.95435877057852059</v>
      </c>
      <c r="HP34" s="152">
        <f t="shared" si="7"/>
        <v>0</v>
      </c>
      <c r="HQ34" s="152">
        <f t="shared" si="8"/>
        <v>0.93488116457779624</v>
      </c>
      <c r="HR34" s="152">
        <f t="shared" si="9"/>
        <v>0.62665226440355215</v>
      </c>
      <c r="HS34" s="152">
        <f t="shared" si="10"/>
        <v>1</v>
      </c>
      <c r="HU34" s="37">
        <f>DI34-HN34</f>
        <v>16980657897</v>
      </c>
      <c r="HV34" s="37">
        <f>C34-DI34</f>
        <v>915973103</v>
      </c>
      <c r="HW34" s="37"/>
      <c r="HX34" s="37">
        <f>+DP34+FS34+HJ34</f>
        <v>16980657897</v>
      </c>
    </row>
    <row r="35" spans="1:232" s="37" customFormat="1" ht="17.25" customHeight="1">
      <c r="A35" s="106">
        <v>8</v>
      </c>
      <c r="B35" s="107" t="s">
        <v>199</v>
      </c>
      <c r="C35" s="145">
        <f t="shared" ref="C35:AW35" si="85">C36+C37</f>
        <v>583251919979</v>
      </c>
      <c r="D35" s="145">
        <f t="shared" si="85"/>
        <v>573813580979</v>
      </c>
      <c r="E35" s="145">
        <f t="shared" si="85"/>
        <v>0</v>
      </c>
      <c r="F35" s="99">
        <f t="shared" si="85"/>
        <v>0</v>
      </c>
      <c r="G35" s="99">
        <f t="shared" si="85"/>
        <v>0</v>
      </c>
      <c r="H35" s="99">
        <f t="shared" si="85"/>
        <v>0</v>
      </c>
      <c r="I35" s="99">
        <f t="shared" si="85"/>
        <v>0</v>
      </c>
      <c r="J35" s="145">
        <f t="shared" si="85"/>
        <v>573813580979</v>
      </c>
      <c r="K35" s="99">
        <f t="shared" si="85"/>
        <v>0</v>
      </c>
      <c r="L35" s="99">
        <f t="shared" si="85"/>
        <v>0</v>
      </c>
      <c r="M35" s="99">
        <f t="shared" si="85"/>
        <v>489369032479</v>
      </c>
      <c r="N35" s="99">
        <f t="shared" si="85"/>
        <v>1620000000</v>
      </c>
      <c r="O35" s="99">
        <f t="shared" si="85"/>
        <v>27385532000</v>
      </c>
      <c r="P35" s="99">
        <f t="shared" si="85"/>
        <v>1613205500</v>
      </c>
      <c r="Q35" s="99">
        <f t="shared" si="85"/>
        <v>36084126000</v>
      </c>
      <c r="R35" s="99">
        <f t="shared" si="85"/>
        <v>5824224000</v>
      </c>
      <c r="S35" s="99">
        <f t="shared" si="85"/>
        <v>7009510000</v>
      </c>
      <c r="T35" s="99">
        <f t="shared" si="85"/>
        <v>1092150000</v>
      </c>
      <c r="U35" s="99">
        <f t="shared" si="85"/>
        <v>1857600000</v>
      </c>
      <c r="V35" s="99">
        <f t="shared" si="85"/>
        <v>31662000</v>
      </c>
      <c r="W35" s="99">
        <f t="shared" si="85"/>
        <v>0</v>
      </c>
      <c r="X35" s="99">
        <f t="shared" si="85"/>
        <v>0</v>
      </c>
      <c r="Y35" s="99">
        <f t="shared" si="85"/>
        <v>0</v>
      </c>
      <c r="Z35" s="99">
        <f t="shared" si="85"/>
        <v>0</v>
      </c>
      <c r="AA35" s="99">
        <f t="shared" si="85"/>
        <v>0</v>
      </c>
      <c r="AB35" s="99">
        <f t="shared" si="85"/>
        <v>0</v>
      </c>
      <c r="AC35" s="99">
        <f t="shared" si="85"/>
        <v>0</v>
      </c>
      <c r="AD35" s="99">
        <f t="shared" si="85"/>
        <v>0</v>
      </c>
      <c r="AE35" s="99">
        <f t="shared" si="85"/>
        <v>0</v>
      </c>
      <c r="AF35" s="99">
        <f t="shared" si="85"/>
        <v>0</v>
      </c>
      <c r="AG35" s="99">
        <f t="shared" si="85"/>
        <v>0</v>
      </c>
      <c r="AH35" s="99">
        <f t="shared" si="85"/>
        <v>0</v>
      </c>
      <c r="AI35" s="99">
        <f t="shared" si="85"/>
        <v>0</v>
      </c>
      <c r="AJ35" s="99">
        <f t="shared" si="85"/>
        <v>0</v>
      </c>
      <c r="AK35" s="99">
        <f t="shared" si="85"/>
        <v>0</v>
      </c>
      <c r="AL35" s="99">
        <f t="shared" si="85"/>
        <v>0</v>
      </c>
      <c r="AM35" s="99">
        <f t="shared" si="85"/>
        <v>0</v>
      </c>
      <c r="AN35" s="99">
        <f t="shared" si="85"/>
        <v>0</v>
      </c>
      <c r="AO35" s="99">
        <f t="shared" si="85"/>
        <v>0</v>
      </c>
      <c r="AP35" s="99">
        <f t="shared" si="85"/>
        <v>0</v>
      </c>
      <c r="AQ35" s="99">
        <f t="shared" si="85"/>
        <v>0</v>
      </c>
      <c r="AR35" s="99">
        <f t="shared" si="85"/>
        <v>0</v>
      </c>
      <c r="AS35" s="99">
        <f t="shared" si="85"/>
        <v>0</v>
      </c>
      <c r="AT35" s="99">
        <f t="shared" si="85"/>
        <v>0</v>
      </c>
      <c r="AU35" s="99">
        <f t="shared" si="85"/>
        <v>0</v>
      </c>
      <c r="AV35" s="99">
        <f t="shared" si="85"/>
        <v>0</v>
      </c>
      <c r="AW35" s="99">
        <f t="shared" si="85"/>
        <v>0</v>
      </c>
      <c r="AX35" s="99">
        <f>AX36+AX37</f>
        <v>0</v>
      </c>
      <c r="AY35" s="99">
        <f>AY36+AY37</f>
        <v>0</v>
      </c>
      <c r="AZ35" s="99">
        <f>AZ36+AZ37</f>
        <v>0</v>
      </c>
      <c r="BA35" s="99">
        <f>BA36+BA37</f>
        <v>0</v>
      </c>
      <c r="BB35" s="99">
        <f t="shared" ref="BB35:DG35" si="86">BB36+BB37</f>
        <v>0</v>
      </c>
      <c r="BC35" s="99">
        <f t="shared" si="86"/>
        <v>0</v>
      </c>
      <c r="BD35" s="99">
        <f t="shared" si="86"/>
        <v>0</v>
      </c>
      <c r="BE35" s="99">
        <f t="shared" si="86"/>
        <v>1768029000</v>
      </c>
      <c r="BF35" s="99">
        <f t="shared" si="86"/>
        <v>0</v>
      </c>
      <c r="BG35" s="99">
        <f t="shared" si="86"/>
        <v>0</v>
      </c>
      <c r="BH35" s="99">
        <f t="shared" si="86"/>
        <v>158510000</v>
      </c>
      <c r="BI35" s="99">
        <f t="shared" si="86"/>
        <v>0</v>
      </c>
      <c r="BJ35" s="99">
        <f t="shared" si="86"/>
        <v>0</v>
      </c>
      <c r="BK35" s="99">
        <f t="shared" si="86"/>
        <v>9438339000</v>
      </c>
      <c r="BL35" s="99">
        <f t="shared" si="86"/>
        <v>0</v>
      </c>
      <c r="BM35" s="99">
        <f t="shared" si="86"/>
        <v>9438339000</v>
      </c>
      <c r="BN35" s="99">
        <f t="shared" si="86"/>
        <v>0</v>
      </c>
      <c r="BO35" s="99">
        <f t="shared" si="86"/>
        <v>0</v>
      </c>
      <c r="BP35" s="99">
        <f t="shared" si="86"/>
        <v>0</v>
      </c>
      <c r="BQ35" s="99">
        <f t="shared" si="86"/>
        <v>0</v>
      </c>
      <c r="BR35" s="99">
        <f>BR36+BR37</f>
        <v>0</v>
      </c>
      <c r="BS35" s="99">
        <f>BS36+BS37</f>
        <v>0</v>
      </c>
      <c r="BT35" s="99">
        <f t="shared" ref="BT35" si="87">BT36+BT37</f>
        <v>0</v>
      </c>
      <c r="BU35" s="99">
        <f t="shared" si="86"/>
        <v>0</v>
      </c>
      <c r="BV35" s="99">
        <f t="shared" si="86"/>
        <v>0</v>
      </c>
      <c r="BW35" s="99">
        <f t="shared" si="86"/>
        <v>0</v>
      </c>
      <c r="BX35" s="99">
        <f t="shared" si="86"/>
        <v>7061533400</v>
      </c>
      <c r="BY35" s="99">
        <f t="shared" si="86"/>
        <v>0</v>
      </c>
      <c r="BZ35" s="99">
        <f t="shared" si="86"/>
        <v>0</v>
      </c>
      <c r="CA35" s="99">
        <f t="shared" si="86"/>
        <v>0</v>
      </c>
      <c r="CB35" s="99">
        <f t="shared" si="86"/>
        <v>0</v>
      </c>
      <c r="CC35" s="99">
        <f t="shared" si="86"/>
        <v>0</v>
      </c>
      <c r="CD35" s="99">
        <f t="shared" si="86"/>
        <v>0</v>
      </c>
      <c r="CE35" s="99">
        <f t="shared" si="86"/>
        <v>0</v>
      </c>
      <c r="CF35" s="99">
        <f t="shared" si="86"/>
        <v>0</v>
      </c>
      <c r="CG35" s="99">
        <f t="shared" si="86"/>
        <v>0</v>
      </c>
      <c r="CH35" s="99">
        <f t="shared" si="86"/>
        <v>0</v>
      </c>
      <c r="CI35" s="99">
        <f t="shared" si="86"/>
        <v>2376805600</v>
      </c>
      <c r="CJ35" s="99">
        <f t="shared" si="86"/>
        <v>0</v>
      </c>
      <c r="CK35" s="99">
        <f t="shared" si="86"/>
        <v>0</v>
      </c>
      <c r="CL35" s="99">
        <f t="shared" si="86"/>
        <v>0</v>
      </c>
      <c r="CM35" s="99">
        <f t="shared" si="86"/>
        <v>0</v>
      </c>
      <c r="CN35" s="99">
        <f t="shared" si="86"/>
        <v>0</v>
      </c>
      <c r="CO35" s="99">
        <f t="shared" si="86"/>
        <v>0</v>
      </c>
      <c r="CP35" s="99">
        <f t="shared" si="86"/>
        <v>0</v>
      </c>
      <c r="CQ35" s="99">
        <f t="shared" si="86"/>
        <v>0</v>
      </c>
      <c r="CR35" s="99">
        <f t="shared" si="86"/>
        <v>0</v>
      </c>
      <c r="CS35" s="99">
        <f t="shared" si="86"/>
        <v>0</v>
      </c>
      <c r="CT35" s="99">
        <f t="shared" si="86"/>
        <v>0</v>
      </c>
      <c r="CU35" s="99">
        <f t="shared" si="86"/>
        <v>0</v>
      </c>
      <c r="CV35" s="99">
        <f t="shared" si="86"/>
        <v>0</v>
      </c>
      <c r="CW35" s="99">
        <f t="shared" si="86"/>
        <v>0</v>
      </c>
      <c r="CX35" s="99">
        <f t="shared" si="86"/>
        <v>0</v>
      </c>
      <c r="CY35" s="99">
        <f t="shared" si="86"/>
        <v>0</v>
      </c>
      <c r="CZ35" s="99">
        <f t="shared" si="86"/>
        <v>0</v>
      </c>
      <c r="DA35" s="99">
        <f t="shared" si="86"/>
        <v>0</v>
      </c>
      <c r="DB35" s="99">
        <f t="shared" si="86"/>
        <v>0</v>
      </c>
      <c r="DC35" s="99">
        <f t="shared" si="86"/>
        <v>0</v>
      </c>
      <c r="DD35" s="99">
        <f t="shared" si="86"/>
        <v>0</v>
      </c>
      <c r="DE35" s="99">
        <f t="shared" si="86"/>
        <v>0</v>
      </c>
      <c r="DF35" s="99">
        <f t="shared" si="86"/>
        <v>0</v>
      </c>
      <c r="DG35" s="99">
        <f t="shared" si="86"/>
        <v>0</v>
      </c>
      <c r="DH35" s="108" t="s">
        <v>109</v>
      </c>
      <c r="DI35" s="140">
        <f t="shared" ref="DI35:FC35" si="88">DI36+DI37</f>
        <v>583021685448</v>
      </c>
      <c r="DJ35" s="140">
        <f t="shared" si="88"/>
        <v>566639659558</v>
      </c>
      <c r="DK35" s="140">
        <f t="shared" si="88"/>
        <v>0</v>
      </c>
      <c r="DL35" s="100">
        <f t="shared" si="88"/>
        <v>0</v>
      </c>
      <c r="DM35" s="100">
        <f t="shared" si="88"/>
        <v>0</v>
      </c>
      <c r="DN35" s="100">
        <f t="shared" si="88"/>
        <v>0</v>
      </c>
      <c r="DO35" s="100">
        <f t="shared" si="88"/>
        <v>0</v>
      </c>
      <c r="DP35" s="140">
        <f t="shared" si="88"/>
        <v>566639659558</v>
      </c>
      <c r="DQ35" s="100">
        <f t="shared" si="88"/>
        <v>0</v>
      </c>
      <c r="DR35" s="100">
        <f t="shared" si="88"/>
        <v>0</v>
      </c>
      <c r="DS35" s="100">
        <f t="shared" si="88"/>
        <v>484026067589</v>
      </c>
      <c r="DT35" s="100">
        <f t="shared" si="88"/>
        <v>0</v>
      </c>
      <c r="DU35" s="100">
        <f t="shared" si="88"/>
        <v>27351600000</v>
      </c>
      <c r="DV35" s="100">
        <f t="shared" si="88"/>
        <v>1613205500</v>
      </c>
      <c r="DW35" s="100">
        <f t="shared" si="88"/>
        <v>35967301469</v>
      </c>
      <c r="DX35" s="100">
        <f t="shared" si="88"/>
        <v>5811408000</v>
      </c>
      <c r="DY35" s="100">
        <f t="shared" si="88"/>
        <v>6962720000</v>
      </c>
      <c r="DZ35" s="100">
        <f t="shared" si="88"/>
        <v>1092150000</v>
      </c>
      <c r="EA35" s="100">
        <f t="shared" si="88"/>
        <v>1857600000</v>
      </c>
      <c r="EB35" s="100">
        <f t="shared" si="88"/>
        <v>31068000</v>
      </c>
      <c r="EC35" s="100">
        <f t="shared" si="88"/>
        <v>0</v>
      </c>
      <c r="ED35" s="100">
        <f t="shared" si="88"/>
        <v>0</v>
      </c>
      <c r="EE35" s="100">
        <f t="shared" si="88"/>
        <v>0</v>
      </c>
      <c r="EF35" s="100">
        <f t="shared" si="88"/>
        <v>0</v>
      </c>
      <c r="EG35" s="100">
        <f t="shared" si="88"/>
        <v>0</v>
      </c>
      <c r="EH35" s="100">
        <f t="shared" si="88"/>
        <v>0</v>
      </c>
      <c r="EI35" s="100">
        <f t="shared" si="88"/>
        <v>0</v>
      </c>
      <c r="EJ35" s="100">
        <f t="shared" si="88"/>
        <v>0</v>
      </c>
      <c r="EK35" s="100">
        <f t="shared" si="88"/>
        <v>0</v>
      </c>
      <c r="EL35" s="100">
        <f t="shared" si="88"/>
        <v>0</v>
      </c>
      <c r="EM35" s="100">
        <f t="shared" si="88"/>
        <v>0</v>
      </c>
      <c r="EN35" s="100">
        <f t="shared" si="88"/>
        <v>0</v>
      </c>
      <c r="EO35" s="100">
        <f t="shared" si="88"/>
        <v>0</v>
      </c>
      <c r="EP35" s="100">
        <f t="shared" si="88"/>
        <v>0</v>
      </c>
      <c r="EQ35" s="100">
        <f t="shared" si="88"/>
        <v>0</v>
      </c>
      <c r="ER35" s="100">
        <f t="shared" si="88"/>
        <v>0</v>
      </c>
      <c r="ES35" s="100">
        <f t="shared" si="88"/>
        <v>0</v>
      </c>
      <c r="ET35" s="100">
        <f t="shared" si="88"/>
        <v>0</v>
      </c>
      <c r="EU35" s="100">
        <f t="shared" si="88"/>
        <v>0</v>
      </c>
      <c r="EV35" s="100">
        <f t="shared" si="88"/>
        <v>0</v>
      </c>
      <c r="EW35" s="100">
        <f t="shared" si="88"/>
        <v>0</v>
      </c>
      <c r="EX35" s="100">
        <f t="shared" si="88"/>
        <v>0</v>
      </c>
      <c r="EY35" s="100">
        <f t="shared" si="88"/>
        <v>0</v>
      </c>
      <c r="EZ35" s="100">
        <f t="shared" si="88"/>
        <v>0</v>
      </c>
      <c r="FA35" s="100">
        <f t="shared" si="88"/>
        <v>0</v>
      </c>
      <c r="FB35" s="100">
        <f t="shared" si="88"/>
        <v>0</v>
      </c>
      <c r="FC35" s="100">
        <f t="shared" si="88"/>
        <v>0</v>
      </c>
      <c r="FD35" s="100">
        <f>FD36+FD37</f>
        <v>0</v>
      </c>
      <c r="FE35" s="100">
        <f>FE36+FE37</f>
        <v>0</v>
      </c>
      <c r="FF35" s="100">
        <f>FF36+FF37</f>
        <v>0</v>
      </c>
      <c r="FG35" s="100">
        <f>FG36+FG37</f>
        <v>0</v>
      </c>
      <c r="FH35" s="100">
        <f t="shared" ref="FH35:FW35" si="89">FH36+FH37</f>
        <v>0</v>
      </c>
      <c r="FI35" s="100">
        <f t="shared" si="89"/>
        <v>0</v>
      </c>
      <c r="FJ35" s="100">
        <f t="shared" si="89"/>
        <v>0</v>
      </c>
      <c r="FK35" s="100">
        <f t="shared" si="89"/>
        <v>1768029000</v>
      </c>
      <c r="FL35" s="100">
        <f t="shared" si="89"/>
        <v>0</v>
      </c>
      <c r="FM35" s="100">
        <f t="shared" si="89"/>
        <v>0</v>
      </c>
      <c r="FN35" s="100">
        <f t="shared" si="89"/>
        <v>158510000</v>
      </c>
      <c r="FO35" s="100">
        <f t="shared" si="89"/>
        <v>0</v>
      </c>
      <c r="FP35" s="100">
        <f t="shared" si="89"/>
        <v>0</v>
      </c>
      <c r="FQ35" s="140">
        <f t="shared" si="89"/>
        <v>8015046800</v>
      </c>
      <c r="FR35" s="140">
        <f t="shared" si="89"/>
        <v>0</v>
      </c>
      <c r="FS35" s="140">
        <f t="shared" si="89"/>
        <v>8015046800</v>
      </c>
      <c r="FT35" s="100">
        <f t="shared" si="89"/>
        <v>0</v>
      </c>
      <c r="FU35" s="100">
        <f t="shared" si="89"/>
        <v>0</v>
      </c>
      <c r="FV35" s="100">
        <f t="shared" si="89"/>
        <v>0</v>
      </c>
      <c r="FW35" s="100">
        <f t="shared" si="89"/>
        <v>0</v>
      </c>
      <c r="FX35" s="100">
        <f>FX36+FX37</f>
        <v>0</v>
      </c>
      <c r="FY35" s="100">
        <f>FY36+FY37</f>
        <v>0</v>
      </c>
      <c r="FZ35" s="100">
        <f t="shared" ref="FZ35:HN35" si="90">FZ36+FZ37</f>
        <v>0</v>
      </c>
      <c r="GA35" s="100">
        <f t="shared" si="90"/>
        <v>0</v>
      </c>
      <c r="GB35" s="100">
        <f t="shared" si="90"/>
        <v>0</v>
      </c>
      <c r="GC35" s="100">
        <f t="shared" si="90"/>
        <v>0</v>
      </c>
      <c r="GD35" s="100">
        <f t="shared" si="90"/>
        <v>6529549400</v>
      </c>
      <c r="GE35" s="100">
        <f t="shared" si="90"/>
        <v>0</v>
      </c>
      <c r="GF35" s="100">
        <f t="shared" si="90"/>
        <v>0</v>
      </c>
      <c r="GG35" s="100">
        <f t="shared" si="90"/>
        <v>0</v>
      </c>
      <c r="GH35" s="100">
        <f t="shared" si="90"/>
        <v>0</v>
      </c>
      <c r="GI35" s="100">
        <f t="shared" si="90"/>
        <v>0</v>
      </c>
      <c r="GJ35" s="100">
        <f t="shared" si="90"/>
        <v>0</v>
      </c>
      <c r="GK35" s="100">
        <f t="shared" si="90"/>
        <v>0</v>
      </c>
      <c r="GL35" s="100">
        <f t="shared" si="90"/>
        <v>0</v>
      </c>
      <c r="GM35" s="100">
        <f t="shared" si="90"/>
        <v>0</v>
      </c>
      <c r="GN35" s="100">
        <f t="shared" si="90"/>
        <v>0</v>
      </c>
      <c r="GO35" s="100">
        <f t="shared" si="90"/>
        <v>1485497400</v>
      </c>
      <c r="GP35" s="100">
        <f t="shared" si="90"/>
        <v>0</v>
      </c>
      <c r="GQ35" s="100">
        <f t="shared" si="90"/>
        <v>0</v>
      </c>
      <c r="GR35" s="100">
        <f t="shared" si="90"/>
        <v>0</v>
      </c>
      <c r="GS35" s="100">
        <f t="shared" si="90"/>
        <v>0</v>
      </c>
      <c r="GT35" s="100">
        <f t="shared" si="90"/>
        <v>0</v>
      </c>
      <c r="GU35" s="100">
        <f t="shared" si="90"/>
        <v>0</v>
      </c>
      <c r="GV35" s="100">
        <f t="shared" si="90"/>
        <v>0</v>
      </c>
      <c r="GW35" s="100">
        <f t="shared" si="90"/>
        <v>0</v>
      </c>
      <c r="GX35" s="100">
        <f t="shared" si="90"/>
        <v>0</v>
      </c>
      <c r="GY35" s="100">
        <f t="shared" si="90"/>
        <v>0</v>
      </c>
      <c r="GZ35" s="100">
        <f t="shared" si="90"/>
        <v>0</v>
      </c>
      <c r="HA35" s="100">
        <f t="shared" si="90"/>
        <v>0</v>
      </c>
      <c r="HB35" s="100">
        <f t="shared" si="90"/>
        <v>0</v>
      </c>
      <c r="HC35" s="100">
        <f t="shared" si="90"/>
        <v>0</v>
      </c>
      <c r="HD35" s="100">
        <f t="shared" si="90"/>
        <v>0</v>
      </c>
      <c r="HE35" s="100">
        <f t="shared" si="90"/>
        <v>0</v>
      </c>
      <c r="HF35" s="100">
        <f t="shared" si="90"/>
        <v>0</v>
      </c>
      <c r="HG35" s="100">
        <f t="shared" si="90"/>
        <v>0</v>
      </c>
      <c r="HH35" s="140">
        <f t="shared" si="90"/>
        <v>0</v>
      </c>
      <c r="HI35" s="140">
        <f t="shared" si="90"/>
        <v>0</v>
      </c>
      <c r="HJ35" s="140">
        <f t="shared" si="90"/>
        <v>0</v>
      </c>
      <c r="HK35" s="100">
        <f t="shared" si="90"/>
        <v>0</v>
      </c>
      <c r="HL35" s="100">
        <f t="shared" si="90"/>
        <v>0</v>
      </c>
      <c r="HM35" s="100">
        <f t="shared" si="90"/>
        <v>0</v>
      </c>
      <c r="HN35" s="145">
        <f t="shared" si="90"/>
        <v>8366979090</v>
      </c>
      <c r="HO35" s="152">
        <f t="shared" si="6"/>
        <v>0.99960525713998805</v>
      </c>
      <c r="HP35" s="152">
        <f t="shared" si="7"/>
        <v>0</v>
      </c>
      <c r="HQ35" s="152">
        <f t="shared" si="8"/>
        <v>0.98749781870139708</v>
      </c>
      <c r="HR35" s="152">
        <f t="shared" si="9"/>
        <v>0.84920098758902385</v>
      </c>
      <c r="HS35" s="152">
        <f t="shared" si="10"/>
        <v>0</v>
      </c>
      <c r="HX35" s="37">
        <f t="shared" si="38"/>
        <v>574654706358</v>
      </c>
    </row>
    <row r="36" spans="1:232" s="37" customFormat="1" ht="17.25" customHeight="1">
      <c r="A36" s="106"/>
      <c r="B36" s="107" t="s">
        <v>99</v>
      </c>
      <c r="C36" s="145">
        <f>D36+BK36+DB36</f>
        <v>0</v>
      </c>
      <c r="D36" s="145">
        <f>E36+J36</f>
        <v>0</v>
      </c>
      <c r="E36" s="145">
        <f>SUM(F36:I36)</f>
        <v>0</v>
      </c>
      <c r="F36" s="99"/>
      <c r="G36" s="99"/>
      <c r="H36" s="99"/>
      <c r="I36" s="99"/>
      <c r="J36" s="145">
        <f>SUM(K36:BJ36)</f>
        <v>0</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f t="shared" ref="BK36" si="91">SUM(BL36:BM36)</f>
        <v>0</v>
      </c>
      <c r="BL36" s="99">
        <f t="shared" ref="BL36" si="92">SUM(BN36:BO36)+BP36+SUM(BR36:BU36)+CG36+CU36</f>
        <v>0</v>
      </c>
      <c r="BM36" s="99">
        <f>BQ36+SUM(BV36:CF36)+SUM(CH36:CT36)+SUM(CV36:DA36)</f>
        <v>0</v>
      </c>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f>SUM(DC36:DD36)</f>
        <v>0</v>
      </c>
      <c r="DC36" s="99">
        <f>SUM(DE36:DE36)</f>
        <v>0</v>
      </c>
      <c r="DD36" s="99">
        <f>SUM(DF36:DG36)</f>
        <v>0</v>
      </c>
      <c r="DE36" s="99"/>
      <c r="DF36" s="99"/>
      <c r="DG36" s="99"/>
      <c r="DH36" s="108" t="s">
        <v>99</v>
      </c>
      <c r="DI36" s="140">
        <f>DJ36+FQ36+HH36+HN36</f>
        <v>0</v>
      </c>
      <c r="DJ36" s="140">
        <f t="shared" ref="DJ36:DJ37" si="93">DK36+DP36</f>
        <v>0</v>
      </c>
      <c r="DK36" s="140">
        <f t="shared" ref="DK36:DK37" si="94">SUM(DL36:DO36)</f>
        <v>0</v>
      </c>
      <c r="DL36" s="100"/>
      <c r="DM36" s="100"/>
      <c r="DN36" s="100"/>
      <c r="DO36" s="100"/>
      <c r="DP36" s="140">
        <f>SUM(DQ36:FP36)</f>
        <v>0</v>
      </c>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40">
        <f t="shared" ref="FQ36" si="95">SUM(FR36:FS36)</f>
        <v>0</v>
      </c>
      <c r="FR36" s="140">
        <f t="shared" ref="FR36" si="96">SUM(FT36:FU36)+FV36+SUM(FX36:GA36)+GM36+HA36</f>
        <v>0</v>
      </c>
      <c r="FS36" s="140">
        <f>FW36+SUM(GB36:GL36)+SUM(GN36:GZ36)+SUM(HB36:HG36)</f>
        <v>0</v>
      </c>
      <c r="FT36" s="100"/>
      <c r="FU36" s="100"/>
      <c r="FV36" s="100"/>
      <c r="FW36" s="100"/>
      <c r="FX36" s="100"/>
      <c r="FY36" s="100"/>
      <c r="FZ36" s="100"/>
      <c r="GA36" s="100"/>
      <c r="GB36" s="100"/>
      <c r="GC36" s="100"/>
      <c r="GD36" s="100"/>
      <c r="GE36" s="100"/>
      <c r="GF36" s="100"/>
      <c r="GG36" s="100"/>
      <c r="GH36" s="100"/>
      <c r="GI36" s="100"/>
      <c r="GJ36" s="100"/>
      <c r="GK36" s="100"/>
      <c r="GL36" s="100"/>
      <c r="GM36" s="100"/>
      <c r="GN36" s="100"/>
      <c r="GO36" s="100"/>
      <c r="GP36" s="100"/>
      <c r="GQ36" s="100"/>
      <c r="GR36" s="100"/>
      <c r="GS36" s="100"/>
      <c r="GT36" s="100"/>
      <c r="GU36" s="100"/>
      <c r="GV36" s="100"/>
      <c r="GW36" s="100"/>
      <c r="GX36" s="100"/>
      <c r="GY36" s="100"/>
      <c r="GZ36" s="100"/>
      <c r="HA36" s="100"/>
      <c r="HB36" s="100"/>
      <c r="HC36" s="100"/>
      <c r="HD36" s="100"/>
      <c r="HE36" s="100"/>
      <c r="HF36" s="100"/>
      <c r="HG36" s="100"/>
      <c r="HH36" s="140">
        <f>SUM(HI36:HJ36)</f>
        <v>0</v>
      </c>
      <c r="HI36" s="140">
        <f>SUM(HK36:HK36)</f>
        <v>0</v>
      </c>
      <c r="HJ36" s="140">
        <f>SUM(HL36:HM36)</f>
        <v>0</v>
      </c>
      <c r="HK36" s="100"/>
      <c r="HL36" s="100"/>
      <c r="HM36" s="100"/>
      <c r="HN36" s="145"/>
      <c r="HO36" s="152">
        <f t="shared" si="6"/>
        <v>0</v>
      </c>
      <c r="HP36" s="152">
        <f t="shared" si="7"/>
        <v>0</v>
      </c>
      <c r="HQ36" s="152">
        <f t="shared" si="8"/>
        <v>0</v>
      </c>
      <c r="HR36" s="152">
        <f t="shared" si="9"/>
        <v>0</v>
      </c>
      <c r="HS36" s="152">
        <f t="shared" si="10"/>
        <v>0</v>
      </c>
      <c r="HX36" s="37">
        <f t="shared" si="38"/>
        <v>0</v>
      </c>
    </row>
    <row r="37" spans="1:232" s="37" customFormat="1" ht="17.25" customHeight="1">
      <c r="A37" s="106"/>
      <c r="B37" s="107" t="s">
        <v>100</v>
      </c>
      <c r="C37" s="145">
        <f>D37+BK37+DB37</f>
        <v>583251919979</v>
      </c>
      <c r="D37" s="145">
        <f>E37+J37</f>
        <v>573813580979</v>
      </c>
      <c r="E37" s="145">
        <f>SUM(F37:I37)</f>
        <v>0</v>
      </c>
      <c r="F37" s="99"/>
      <c r="G37" s="99"/>
      <c r="H37" s="99"/>
      <c r="I37" s="99"/>
      <c r="J37" s="145">
        <f>SUM(K37:BJ37)</f>
        <v>573813580979</v>
      </c>
      <c r="K37" s="99"/>
      <c r="L37" s="99"/>
      <c r="M37" s="99">
        <f>489368959479+73000</f>
        <v>489369032479</v>
      </c>
      <c r="N37" s="99">
        <v>1620000000</v>
      </c>
      <c r="O37" s="99">
        <f>27351600000+33932000</f>
        <v>27385532000</v>
      </c>
      <c r="P37" s="99">
        <v>1613205500</v>
      </c>
      <c r="Q37" s="99">
        <f>35968801469+115324531</f>
        <v>36084126000</v>
      </c>
      <c r="R37" s="99">
        <f>5811408000+12816000</f>
        <v>5824224000</v>
      </c>
      <c r="S37" s="99">
        <f>6962720000+46790000</f>
        <v>7009510000</v>
      </c>
      <c r="T37" s="99">
        <v>1092150000</v>
      </c>
      <c r="U37" s="99">
        <v>1857600000</v>
      </c>
      <c r="V37" s="99">
        <f>31068000+594000</f>
        <v>31662000</v>
      </c>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v>1768029000</v>
      </c>
      <c r="BF37" s="99"/>
      <c r="BG37" s="99"/>
      <c r="BH37" s="99">
        <v>158510000</v>
      </c>
      <c r="BI37" s="99"/>
      <c r="BJ37" s="99"/>
      <c r="BK37" s="99">
        <f>SUM(BL37:BM37)</f>
        <v>9438339000</v>
      </c>
      <c r="BL37" s="99">
        <f>SUM(BN37:BO37)+BP37+SUM(BR37:BU37)+CG37+CU37</f>
        <v>0</v>
      </c>
      <c r="BM37" s="99">
        <f>BQ37+SUM(BV37:CF37)+SUM(CH37:CT37)+SUM(CV37:DA37)</f>
        <v>9438339000</v>
      </c>
      <c r="BN37" s="99"/>
      <c r="BO37" s="99"/>
      <c r="BP37" s="99"/>
      <c r="BQ37" s="99"/>
      <c r="BR37" s="99"/>
      <c r="BS37" s="99"/>
      <c r="BT37" s="99"/>
      <c r="BU37" s="99"/>
      <c r="BV37" s="99"/>
      <c r="BW37" s="99"/>
      <c r="BX37" s="99">
        <f>7061606400-73000</f>
        <v>7061533400</v>
      </c>
      <c r="BY37" s="99"/>
      <c r="BZ37" s="99"/>
      <c r="CA37" s="99"/>
      <c r="CB37" s="99"/>
      <c r="CC37" s="99"/>
      <c r="CD37" s="99"/>
      <c r="CE37" s="99"/>
      <c r="CF37" s="99"/>
      <c r="CG37" s="99"/>
      <c r="CH37" s="99"/>
      <c r="CI37" s="99">
        <v>2376805600</v>
      </c>
      <c r="CJ37" s="99"/>
      <c r="CK37" s="99"/>
      <c r="CL37" s="99"/>
      <c r="CM37" s="99"/>
      <c r="CN37" s="99"/>
      <c r="CO37" s="99"/>
      <c r="CP37" s="99"/>
      <c r="CQ37" s="99"/>
      <c r="CR37" s="99"/>
      <c r="CS37" s="99"/>
      <c r="CT37" s="99"/>
      <c r="CU37" s="99"/>
      <c r="CV37" s="99"/>
      <c r="CW37" s="99"/>
      <c r="CX37" s="99"/>
      <c r="CY37" s="99"/>
      <c r="CZ37" s="99"/>
      <c r="DA37" s="99"/>
      <c r="DB37" s="99">
        <f>SUM(DC37:DD37)</f>
        <v>0</v>
      </c>
      <c r="DC37" s="99">
        <f>SUM(DE37:DE37)</f>
        <v>0</v>
      </c>
      <c r="DD37" s="99">
        <f>SUM(DF37:DG37)</f>
        <v>0</v>
      </c>
      <c r="DE37" s="99"/>
      <c r="DF37" s="99"/>
      <c r="DG37" s="99"/>
      <c r="DH37" s="108" t="s">
        <v>100</v>
      </c>
      <c r="DI37" s="140">
        <f>DJ37+FQ37+HH37+HN37</f>
        <v>583021685448</v>
      </c>
      <c r="DJ37" s="140">
        <f t="shared" si="93"/>
        <v>566639659558</v>
      </c>
      <c r="DK37" s="140">
        <f t="shared" si="94"/>
        <v>0</v>
      </c>
      <c r="DL37" s="100"/>
      <c r="DM37" s="100"/>
      <c r="DN37" s="100"/>
      <c r="DO37" s="100"/>
      <c r="DP37" s="140">
        <f>SUM(DQ37:FP37)</f>
        <v>566639659558</v>
      </c>
      <c r="DQ37" s="100"/>
      <c r="DR37" s="100"/>
      <c r="DS37" s="100">
        <f>489368959479-4058186890-1264000000+73000-20778000</f>
        <v>484026067589</v>
      </c>
      <c r="DT37" s="100"/>
      <c r="DU37" s="100">
        <v>27351600000</v>
      </c>
      <c r="DV37" s="100">
        <v>1613205500</v>
      </c>
      <c r="DW37" s="100">
        <f>35968801469-1500000</f>
        <v>35967301469</v>
      </c>
      <c r="DX37" s="100">
        <v>5811408000</v>
      </c>
      <c r="DY37" s="100">
        <v>6962720000</v>
      </c>
      <c r="DZ37" s="100">
        <v>1092150000</v>
      </c>
      <c r="EA37" s="100">
        <v>1857600000</v>
      </c>
      <c r="EB37" s="100">
        <v>31068000</v>
      </c>
      <c r="EC37" s="100"/>
      <c r="ED37" s="100"/>
      <c r="EE37" s="100"/>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v>1768029000</v>
      </c>
      <c r="FL37" s="100"/>
      <c r="FM37" s="100"/>
      <c r="FN37" s="100">
        <v>158510000</v>
      </c>
      <c r="FO37" s="100"/>
      <c r="FP37" s="100"/>
      <c r="FQ37" s="140">
        <f>SUM(FR37:FS37)</f>
        <v>8015046800</v>
      </c>
      <c r="FR37" s="140">
        <f>SUM(FT37:FU37)+FV37+SUM(FX37:GA37)+GM37+HA37</f>
        <v>0</v>
      </c>
      <c r="FS37" s="140">
        <f>FW37+SUM(GB37:GL37)+SUM(GN37:GZ37)+SUM(HB37:HG37)</f>
        <v>8015046800</v>
      </c>
      <c r="FT37" s="100"/>
      <c r="FU37" s="100"/>
      <c r="FV37" s="100"/>
      <c r="FW37" s="100"/>
      <c r="FX37" s="100"/>
      <c r="FY37" s="100"/>
      <c r="FZ37" s="100"/>
      <c r="GA37" s="100"/>
      <c r="GB37" s="100"/>
      <c r="GC37" s="100"/>
      <c r="GD37" s="100">
        <f>6529622400-73000</f>
        <v>6529549400</v>
      </c>
      <c r="GE37" s="100"/>
      <c r="GF37" s="100"/>
      <c r="GG37" s="100"/>
      <c r="GH37" s="100"/>
      <c r="GI37" s="100"/>
      <c r="GJ37" s="100"/>
      <c r="GK37" s="100"/>
      <c r="GL37" s="100"/>
      <c r="GM37" s="100"/>
      <c r="GN37" s="100"/>
      <c r="GO37" s="100">
        <v>1485497400</v>
      </c>
      <c r="GP37" s="100"/>
      <c r="GQ37" s="100"/>
      <c r="GR37" s="100"/>
      <c r="GS37" s="100"/>
      <c r="GT37" s="100"/>
      <c r="GU37" s="100"/>
      <c r="GV37" s="100"/>
      <c r="GW37" s="100"/>
      <c r="GX37" s="100"/>
      <c r="GY37" s="100"/>
      <c r="GZ37" s="100"/>
      <c r="HA37" s="100"/>
      <c r="HB37" s="100"/>
      <c r="HC37" s="100"/>
      <c r="HD37" s="100"/>
      <c r="HE37" s="100"/>
      <c r="HF37" s="100"/>
      <c r="HG37" s="100"/>
      <c r="HH37" s="140">
        <f>SUM(HI37:HJ37)</f>
        <v>0</v>
      </c>
      <c r="HI37" s="140">
        <f>SUM(HK37:HK37)</f>
        <v>0</v>
      </c>
      <c r="HJ37" s="140">
        <f>SUM(HL37:HM37)</f>
        <v>0</v>
      </c>
      <c r="HK37" s="100"/>
      <c r="HL37" s="100"/>
      <c r="HM37" s="100"/>
      <c r="HN37" s="145">
        <f>4058186890+2885500000+1423292200</f>
        <v>8366979090</v>
      </c>
      <c r="HO37" s="152">
        <f t="shared" si="6"/>
        <v>0.99960525713998805</v>
      </c>
      <c r="HP37" s="152">
        <f t="shared" si="7"/>
        <v>0</v>
      </c>
      <c r="HQ37" s="152">
        <f t="shared" si="8"/>
        <v>0.98749781870139708</v>
      </c>
      <c r="HR37" s="152">
        <f t="shared" si="9"/>
        <v>0.84920098758902385</v>
      </c>
      <c r="HS37" s="152">
        <f t="shared" si="10"/>
        <v>0</v>
      </c>
      <c r="HU37" s="37">
        <f>DI37-HN37</f>
        <v>574654706358</v>
      </c>
      <c r="HV37" s="37">
        <f>C37-DI37</f>
        <v>230234531</v>
      </c>
      <c r="HX37" s="37">
        <f t="shared" si="38"/>
        <v>574654706358</v>
      </c>
    </row>
    <row r="38" spans="1:232" s="37" customFormat="1" ht="17.25" customHeight="1">
      <c r="A38" s="106">
        <v>9</v>
      </c>
      <c r="B38" s="107" t="s">
        <v>105</v>
      </c>
      <c r="C38" s="145">
        <f t="shared" ref="C38:AW38" si="97">C39+C40</f>
        <v>2593781450</v>
      </c>
      <c r="D38" s="145">
        <f t="shared" si="97"/>
        <v>688931450</v>
      </c>
      <c r="E38" s="145">
        <f t="shared" si="97"/>
        <v>0</v>
      </c>
      <c r="F38" s="99">
        <f t="shared" si="97"/>
        <v>0</v>
      </c>
      <c r="G38" s="99">
        <f t="shared" si="97"/>
        <v>0</v>
      </c>
      <c r="H38" s="99">
        <f t="shared" si="97"/>
        <v>0</v>
      </c>
      <c r="I38" s="99">
        <f t="shared" si="97"/>
        <v>0</v>
      </c>
      <c r="J38" s="145">
        <f t="shared" si="97"/>
        <v>688931450</v>
      </c>
      <c r="K38" s="99">
        <f t="shared" si="97"/>
        <v>0</v>
      </c>
      <c r="L38" s="99">
        <f t="shared" si="97"/>
        <v>0</v>
      </c>
      <c r="M38" s="99">
        <f t="shared" si="97"/>
        <v>0</v>
      </c>
      <c r="N38" s="99">
        <f t="shared" si="97"/>
        <v>0</v>
      </c>
      <c r="O38" s="99">
        <f t="shared" si="97"/>
        <v>0</v>
      </c>
      <c r="P38" s="99">
        <f t="shared" si="97"/>
        <v>0</v>
      </c>
      <c r="Q38" s="99">
        <f t="shared" si="97"/>
        <v>0</v>
      </c>
      <c r="R38" s="99">
        <f t="shared" si="97"/>
        <v>0</v>
      </c>
      <c r="S38" s="99">
        <f t="shared" si="97"/>
        <v>0</v>
      </c>
      <c r="T38" s="99">
        <f t="shared" si="97"/>
        <v>0</v>
      </c>
      <c r="U38" s="99">
        <f t="shared" si="97"/>
        <v>0</v>
      </c>
      <c r="V38" s="99">
        <f t="shared" si="97"/>
        <v>0</v>
      </c>
      <c r="W38" s="99">
        <f t="shared" si="97"/>
        <v>0</v>
      </c>
      <c r="X38" s="99">
        <f t="shared" si="97"/>
        <v>0</v>
      </c>
      <c r="Y38" s="99">
        <f t="shared" si="97"/>
        <v>0</v>
      </c>
      <c r="Z38" s="99">
        <f t="shared" si="97"/>
        <v>0</v>
      </c>
      <c r="AA38" s="99">
        <f t="shared" si="97"/>
        <v>0</v>
      </c>
      <c r="AB38" s="99">
        <f t="shared" si="97"/>
        <v>0</v>
      </c>
      <c r="AC38" s="99">
        <f t="shared" si="97"/>
        <v>0</v>
      </c>
      <c r="AD38" s="99">
        <f t="shared" si="97"/>
        <v>0</v>
      </c>
      <c r="AE38" s="99">
        <f t="shared" si="97"/>
        <v>0</v>
      </c>
      <c r="AF38" s="99">
        <f t="shared" si="97"/>
        <v>0</v>
      </c>
      <c r="AG38" s="99">
        <f t="shared" si="97"/>
        <v>0</v>
      </c>
      <c r="AH38" s="99">
        <f t="shared" si="97"/>
        <v>0</v>
      </c>
      <c r="AI38" s="99">
        <f t="shared" si="97"/>
        <v>0</v>
      </c>
      <c r="AJ38" s="99">
        <f t="shared" si="97"/>
        <v>99848000</v>
      </c>
      <c r="AK38" s="99">
        <f t="shared" si="97"/>
        <v>0</v>
      </c>
      <c r="AL38" s="99">
        <f t="shared" si="97"/>
        <v>0</v>
      </c>
      <c r="AM38" s="99">
        <f t="shared" si="97"/>
        <v>0</v>
      </c>
      <c r="AN38" s="99">
        <f t="shared" si="97"/>
        <v>0</v>
      </c>
      <c r="AO38" s="99">
        <f t="shared" si="97"/>
        <v>0</v>
      </c>
      <c r="AP38" s="99">
        <f t="shared" si="97"/>
        <v>0</v>
      </c>
      <c r="AQ38" s="99">
        <f t="shared" si="97"/>
        <v>0</v>
      </c>
      <c r="AR38" s="99">
        <f t="shared" si="97"/>
        <v>0</v>
      </c>
      <c r="AS38" s="99">
        <f t="shared" si="97"/>
        <v>0</v>
      </c>
      <c r="AT38" s="99">
        <f t="shared" si="97"/>
        <v>0</v>
      </c>
      <c r="AU38" s="99">
        <f t="shared" si="97"/>
        <v>0</v>
      </c>
      <c r="AV38" s="99">
        <f t="shared" si="97"/>
        <v>0</v>
      </c>
      <c r="AW38" s="99">
        <f t="shared" si="97"/>
        <v>0</v>
      </c>
      <c r="AX38" s="99">
        <f>AX39+AX40</f>
        <v>0</v>
      </c>
      <c r="AY38" s="99">
        <f>AY39+AY40</f>
        <v>0</v>
      </c>
      <c r="AZ38" s="99">
        <f>AZ39+AZ40</f>
        <v>0</v>
      </c>
      <c r="BA38" s="99">
        <f>BA39+BA40</f>
        <v>0</v>
      </c>
      <c r="BB38" s="99">
        <f t="shared" ref="BB38:DG38" si="98">BB39+BB40</f>
        <v>0</v>
      </c>
      <c r="BC38" s="99">
        <f t="shared" si="98"/>
        <v>0</v>
      </c>
      <c r="BD38" s="99">
        <f t="shared" si="98"/>
        <v>0</v>
      </c>
      <c r="BE38" s="99">
        <f t="shared" si="98"/>
        <v>589083450</v>
      </c>
      <c r="BF38" s="99">
        <f t="shared" si="98"/>
        <v>0</v>
      </c>
      <c r="BG38" s="99">
        <f t="shared" si="98"/>
        <v>0</v>
      </c>
      <c r="BH38" s="99">
        <f t="shared" si="98"/>
        <v>0</v>
      </c>
      <c r="BI38" s="99">
        <f t="shared" si="98"/>
        <v>0</v>
      </c>
      <c r="BJ38" s="99">
        <f t="shared" si="98"/>
        <v>0</v>
      </c>
      <c r="BK38" s="99">
        <f t="shared" si="98"/>
        <v>1904850000</v>
      </c>
      <c r="BL38" s="99">
        <f t="shared" si="98"/>
        <v>0</v>
      </c>
      <c r="BM38" s="99">
        <f t="shared" si="98"/>
        <v>1904850000</v>
      </c>
      <c r="BN38" s="99">
        <f t="shared" si="98"/>
        <v>0</v>
      </c>
      <c r="BO38" s="99">
        <f t="shared" si="98"/>
        <v>0</v>
      </c>
      <c r="BP38" s="99">
        <f t="shared" si="98"/>
        <v>0</v>
      </c>
      <c r="BQ38" s="99">
        <f t="shared" si="98"/>
        <v>0</v>
      </c>
      <c r="BR38" s="99">
        <f>BR39+BR40</f>
        <v>0</v>
      </c>
      <c r="BS38" s="99">
        <f>BS39+BS40</f>
        <v>0</v>
      </c>
      <c r="BT38" s="99">
        <f t="shared" ref="BT38" si="99">BT39+BT40</f>
        <v>0</v>
      </c>
      <c r="BU38" s="99">
        <f t="shared" si="98"/>
        <v>0</v>
      </c>
      <c r="BV38" s="99">
        <f t="shared" si="98"/>
        <v>0</v>
      </c>
      <c r="BW38" s="99">
        <f t="shared" si="98"/>
        <v>0</v>
      </c>
      <c r="BX38" s="99">
        <f t="shared" si="98"/>
        <v>0</v>
      </c>
      <c r="BY38" s="99">
        <f t="shared" si="98"/>
        <v>0</v>
      </c>
      <c r="BZ38" s="99">
        <f t="shared" si="98"/>
        <v>0</v>
      </c>
      <c r="CA38" s="99">
        <f t="shared" si="98"/>
        <v>0</v>
      </c>
      <c r="CB38" s="99">
        <f t="shared" si="98"/>
        <v>0</v>
      </c>
      <c r="CC38" s="99">
        <f t="shared" si="98"/>
        <v>0</v>
      </c>
      <c r="CD38" s="99">
        <f t="shared" si="98"/>
        <v>0</v>
      </c>
      <c r="CE38" s="99">
        <f t="shared" si="98"/>
        <v>0</v>
      </c>
      <c r="CF38" s="99">
        <f t="shared" si="98"/>
        <v>0</v>
      </c>
      <c r="CG38" s="99">
        <f t="shared" si="98"/>
        <v>0</v>
      </c>
      <c r="CH38" s="99">
        <f t="shared" si="98"/>
        <v>0</v>
      </c>
      <c r="CI38" s="99">
        <f t="shared" si="98"/>
        <v>0</v>
      </c>
      <c r="CJ38" s="99">
        <f t="shared" si="98"/>
        <v>0</v>
      </c>
      <c r="CK38" s="99">
        <f t="shared" si="98"/>
        <v>0</v>
      </c>
      <c r="CL38" s="99">
        <f t="shared" si="98"/>
        <v>1904850000</v>
      </c>
      <c r="CM38" s="99">
        <f t="shared" si="98"/>
        <v>0</v>
      </c>
      <c r="CN38" s="99">
        <f t="shared" si="98"/>
        <v>0</v>
      </c>
      <c r="CO38" s="99">
        <f t="shared" si="98"/>
        <v>0</v>
      </c>
      <c r="CP38" s="99">
        <f t="shared" si="98"/>
        <v>0</v>
      </c>
      <c r="CQ38" s="99">
        <f t="shared" si="98"/>
        <v>0</v>
      </c>
      <c r="CR38" s="99">
        <f t="shared" si="98"/>
        <v>0</v>
      </c>
      <c r="CS38" s="99">
        <f t="shared" si="98"/>
        <v>0</v>
      </c>
      <c r="CT38" s="99">
        <f t="shared" si="98"/>
        <v>0</v>
      </c>
      <c r="CU38" s="99">
        <f t="shared" si="98"/>
        <v>0</v>
      </c>
      <c r="CV38" s="99">
        <f t="shared" si="98"/>
        <v>0</v>
      </c>
      <c r="CW38" s="99">
        <f t="shared" si="98"/>
        <v>0</v>
      </c>
      <c r="CX38" s="99">
        <f t="shared" si="98"/>
        <v>0</v>
      </c>
      <c r="CY38" s="99">
        <f t="shared" si="98"/>
        <v>0</v>
      </c>
      <c r="CZ38" s="99">
        <f t="shared" si="98"/>
        <v>0</v>
      </c>
      <c r="DA38" s="99">
        <f t="shared" si="98"/>
        <v>0</v>
      </c>
      <c r="DB38" s="99">
        <f t="shared" si="98"/>
        <v>0</v>
      </c>
      <c r="DC38" s="99">
        <f t="shared" si="98"/>
        <v>0</v>
      </c>
      <c r="DD38" s="99">
        <f t="shared" si="98"/>
        <v>0</v>
      </c>
      <c r="DE38" s="99">
        <f t="shared" si="98"/>
        <v>0</v>
      </c>
      <c r="DF38" s="99">
        <f t="shared" si="98"/>
        <v>0</v>
      </c>
      <c r="DG38" s="99">
        <f t="shared" si="98"/>
        <v>0</v>
      </c>
      <c r="DH38" s="108" t="s">
        <v>105</v>
      </c>
      <c r="DI38" s="140">
        <f t="shared" ref="DI38:FV38" si="100">DI39+DI40</f>
        <v>2567339845</v>
      </c>
      <c r="DJ38" s="140">
        <f t="shared" si="100"/>
        <v>562641845</v>
      </c>
      <c r="DK38" s="140">
        <f t="shared" si="100"/>
        <v>0</v>
      </c>
      <c r="DL38" s="100">
        <f t="shared" si="100"/>
        <v>0</v>
      </c>
      <c r="DM38" s="100">
        <f t="shared" si="100"/>
        <v>0</v>
      </c>
      <c r="DN38" s="100">
        <f t="shared" si="100"/>
        <v>0</v>
      </c>
      <c r="DO38" s="100">
        <f t="shared" si="100"/>
        <v>0</v>
      </c>
      <c r="DP38" s="140">
        <f t="shared" si="100"/>
        <v>562641845</v>
      </c>
      <c r="DQ38" s="100">
        <f t="shared" si="100"/>
        <v>0</v>
      </c>
      <c r="DR38" s="100">
        <f t="shared" si="100"/>
        <v>0</v>
      </c>
      <c r="DS38" s="100">
        <f t="shared" si="100"/>
        <v>0</v>
      </c>
      <c r="DT38" s="100">
        <f t="shared" si="100"/>
        <v>0</v>
      </c>
      <c r="DU38" s="100">
        <f t="shared" si="100"/>
        <v>0</v>
      </c>
      <c r="DV38" s="100">
        <f t="shared" si="100"/>
        <v>0</v>
      </c>
      <c r="DW38" s="100">
        <f t="shared" si="100"/>
        <v>0</v>
      </c>
      <c r="DX38" s="100">
        <f t="shared" si="100"/>
        <v>0</v>
      </c>
      <c r="DY38" s="100">
        <f t="shared" si="100"/>
        <v>0</v>
      </c>
      <c r="DZ38" s="100">
        <f t="shared" si="100"/>
        <v>0</v>
      </c>
      <c r="EA38" s="100">
        <f t="shared" si="100"/>
        <v>0</v>
      </c>
      <c r="EB38" s="100">
        <f t="shared" si="100"/>
        <v>0</v>
      </c>
      <c r="EC38" s="100">
        <f t="shared" si="100"/>
        <v>0</v>
      </c>
      <c r="ED38" s="100">
        <f t="shared" si="100"/>
        <v>0</v>
      </c>
      <c r="EE38" s="100">
        <f t="shared" si="100"/>
        <v>0</v>
      </c>
      <c r="EF38" s="100">
        <f t="shared" si="100"/>
        <v>0</v>
      </c>
      <c r="EG38" s="100">
        <f t="shared" si="100"/>
        <v>0</v>
      </c>
      <c r="EH38" s="100">
        <f t="shared" si="100"/>
        <v>0</v>
      </c>
      <c r="EI38" s="100">
        <f t="shared" si="100"/>
        <v>0</v>
      </c>
      <c r="EJ38" s="100">
        <f t="shared" si="100"/>
        <v>0</v>
      </c>
      <c r="EK38" s="100">
        <f t="shared" si="100"/>
        <v>0</v>
      </c>
      <c r="EL38" s="100">
        <f t="shared" si="100"/>
        <v>0</v>
      </c>
      <c r="EM38" s="100">
        <f t="shared" si="100"/>
        <v>0</v>
      </c>
      <c r="EN38" s="100">
        <f t="shared" si="100"/>
        <v>0</v>
      </c>
      <c r="EO38" s="100">
        <f t="shared" si="100"/>
        <v>0</v>
      </c>
      <c r="EP38" s="100">
        <f t="shared" si="100"/>
        <v>0</v>
      </c>
      <c r="EQ38" s="100">
        <f t="shared" si="100"/>
        <v>0</v>
      </c>
      <c r="ER38" s="100">
        <f t="shared" si="100"/>
        <v>0</v>
      </c>
      <c r="ES38" s="100">
        <f t="shared" si="100"/>
        <v>0</v>
      </c>
      <c r="ET38" s="100">
        <f t="shared" si="100"/>
        <v>0</v>
      </c>
      <c r="EU38" s="100">
        <f t="shared" si="100"/>
        <v>0</v>
      </c>
      <c r="EV38" s="100">
        <f t="shared" si="100"/>
        <v>0</v>
      </c>
      <c r="EW38" s="100">
        <f t="shared" si="100"/>
        <v>0</v>
      </c>
      <c r="EX38" s="100">
        <f t="shared" si="100"/>
        <v>0</v>
      </c>
      <c r="EY38" s="100">
        <f t="shared" si="100"/>
        <v>0</v>
      </c>
      <c r="EZ38" s="100">
        <f t="shared" si="100"/>
        <v>0</v>
      </c>
      <c r="FA38" s="100">
        <f t="shared" si="100"/>
        <v>0</v>
      </c>
      <c r="FB38" s="100">
        <f t="shared" si="100"/>
        <v>0</v>
      </c>
      <c r="FC38" s="100">
        <f t="shared" si="100"/>
        <v>0</v>
      </c>
      <c r="FD38" s="100">
        <f t="shared" si="100"/>
        <v>0</v>
      </c>
      <c r="FE38" s="100">
        <f>FE39+FE40</f>
        <v>0</v>
      </c>
      <c r="FF38" s="100">
        <f t="shared" ref="FF38" si="101">FF39+FF40</f>
        <v>0</v>
      </c>
      <c r="FG38" s="100">
        <f t="shared" si="100"/>
        <v>0</v>
      </c>
      <c r="FH38" s="100">
        <f t="shared" si="100"/>
        <v>0</v>
      </c>
      <c r="FI38" s="100">
        <f t="shared" si="100"/>
        <v>0</v>
      </c>
      <c r="FJ38" s="100">
        <f t="shared" si="100"/>
        <v>0</v>
      </c>
      <c r="FK38" s="100">
        <f t="shared" si="100"/>
        <v>562641845</v>
      </c>
      <c r="FL38" s="100">
        <f t="shared" si="100"/>
        <v>0</v>
      </c>
      <c r="FM38" s="100">
        <f t="shared" si="100"/>
        <v>0</v>
      </c>
      <c r="FN38" s="100">
        <f t="shared" si="100"/>
        <v>0</v>
      </c>
      <c r="FO38" s="100">
        <f t="shared" si="100"/>
        <v>0</v>
      </c>
      <c r="FP38" s="100">
        <f t="shared" si="100"/>
        <v>0</v>
      </c>
      <c r="FQ38" s="140">
        <f t="shared" si="100"/>
        <v>1903750887</v>
      </c>
      <c r="FR38" s="140">
        <f t="shared" si="100"/>
        <v>0</v>
      </c>
      <c r="FS38" s="140">
        <f t="shared" si="100"/>
        <v>1903750887</v>
      </c>
      <c r="FT38" s="100">
        <f t="shared" si="100"/>
        <v>0</v>
      </c>
      <c r="FU38" s="100">
        <f t="shared" si="100"/>
        <v>0</v>
      </c>
      <c r="FV38" s="100">
        <f t="shared" si="100"/>
        <v>0</v>
      </c>
      <c r="FW38" s="100">
        <f t="shared" ref="FW38:HN38" si="102">FW39+FW40</f>
        <v>0</v>
      </c>
      <c r="FX38" s="100">
        <f t="shared" si="102"/>
        <v>0</v>
      </c>
      <c r="FY38" s="100">
        <f t="shared" si="102"/>
        <v>0</v>
      </c>
      <c r="FZ38" s="100">
        <f t="shared" si="102"/>
        <v>0</v>
      </c>
      <c r="GA38" s="100">
        <f t="shared" si="102"/>
        <v>0</v>
      </c>
      <c r="GB38" s="100">
        <f t="shared" si="102"/>
        <v>0</v>
      </c>
      <c r="GC38" s="100">
        <f t="shared" si="102"/>
        <v>0</v>
      </c>
      <c r="GD38" s="100">
        <f t="shared" si="102"/>
        <v>0</v>
      </c>
      <c r="GE38" s="100">
        <f t="shared" si="102"/>
        <v>0</v>
      </c>
      <c r="GF38" s="100">
        <f t="shared" si="102"/>
        <v>0</v>
      </c>
      <c r="GG38" s="100">
        <f t="shared" si="102"/>
        <v>0</v>
      </c>
      <c r="GH38" s="100">
        <f t="shared" si="102"/>
        <v>0</v>
      </c>
      <c r="GI38" s="100">
        <f t="shared" si="102"/>
        <v>0</v>
      </c>
      <c r="GJ38" s="100">
        <f t="shared" si="102"/>
        <v>0</v>
      </c>
      <c r="GK38" s="100">
        <f t="shared" si="102"/>
        <v>0</v>
      </c>
      <c r="GL38" s="100">
        <f t="shared" si="102"/>
        <v>0</v>
      </c>
      <c r="GM38" s="100">
        <f t="shared" si="102"/>
        <v>0</v>
      </c>
      <c r="GN38" s="100">
        <f t="shared" si="102"/>
        <v>0</v>
      </c>
      <c r="GO38" s="100">
        <f t="shared" si="102"/>
        <v>0</v>
      </c>
      <c r="GP38" s="100">
        <f t="shared" si="102"/>
        <v>0</v>
      </c>
      <c r="GQ38" s="100">
        <f t="shared" si="102"/>
        <v>0</v>
      </c>
      <c r="GR38" s="100">
        <f t="shared" si="102"/>
        <v>1903750887</v>
      </c>
      <c r="GS38" s="100">
        <f t="shared" si="102"/>
        <v>0</v>
      </c>
      <c r="GT38" s="100">
        <f t="shared" si="102"/>
        <v>0</v>
      </c>
      <c r="GU38" s="100">
        <f t="shared" si="102"/>
        <v>0</v>
      </c>
      <c r="GV38" s="100">
        <f t="shared" si="102"/>
        <v>0</v>
      </c>
      <c r="GW38" s="100">
        <f t="shared" si="102"/>
        <v>0</v>
      </c>
      <c r="GX38" s="100">
        <f t="shared" si="102"/>
        <v>0</v>
      </c>
      <c r="GY38" s="100">
        <f t="shared" si="102"/>
        <v>0</v>
      </c>
      <c r="GZ38" s="100">
        <f t="shared" si="102"/>
        <v>0</v>
      </c>
      <c r="HA38" s="100">
        <f t="shared" si="102"/>
        <v>0</v>
      </c>
      <c r="HB38" s="100">
        <f t="shared" si="102"/>
        <v>0</v>
      </c>
      <c r="HC38" s="100">
        <f t="shared" si="102"/>
        <v>0</v>
      </c>
      <c r="HD38" s="100">
        <f t="shared" si="102"/>
        <v>0</v>
      </c>
      <c r="HE38" s="100">
        <f t="shared" si="102"/>
        <v>0</v>
      </c>
      <c r="HF38" s="100">
        <f t="shared" si="102"/>
        <v>0</v>
      </c>
      <c r="HG38" s="100">
        <f t="shared" si="102"/>
        <v>0</v>
      </c>
      <c r="HH38" s="140">
        <f t="shared" si="102"/>
        <v>0</v>
      </c>
      <c r="HI38" s="140">
        <f t="shared" si="102"/>
        <v>0</v>
      </c>
      <c r="HJ38" s="140">
        <f t="shared" si="102"/>
        <v>0</v>
      </c>
      <c r="HK38" s="100">
        <f t="shared" si="102"/>
        <v>0</v>
      </c>
      <c r="HL38" s="100">
        <f t="shared" si="102"/>
        <v>0</v>
      </c>
      <c r="HM38" s="100">
        <f t="shared" si="102"/>
        <v>0</v>
      </c>
      <c r="HN38" s="145">
        <f t="shared" si="102"/>
        <v>100947113</v>
      </c>
      <c r="HO38" s="152">
        <f t="shared" si="6"/>
        <v>0.98980576987317104</v>
      </c>
      <c r="HP38" s="152">
        <f t="shared" si="7"/>
        <v>0</v>
      </c>
      <c r="HQ38" s="152">
        <f t="shared" si="8"/>
        <v>0.81668770528620804</v>
      </c>
      <c r="HR38" s="152">
        <f t="shared" si="9"/>
        <v>0.99942299236160326</v>
      </c>
      <c r="HS38" s="152">
        <f t="shared" si="10"/>
        <v>0</v>
      </c>
      <c r="HX38" s="37">
        <f t="shared" si="38"/>
        <v>2466392732</v>
      </c>
    </row>
    <row r="39" spans="1:232" s="37" customFormat="1" ht="17.25" customHeight="1">
      <c r="A39" s="106"/>
      <c r="B39" s="107" t="s">
        <v>99</v>
      </c>
      <c r="C39" s="145">
        <f>D39+BK39+DB39</f>
        <v>0</v>
      </c>
      <c r="D39" s="145">
        <f>E39+J39</f>
        <v>0</v>
      </c>
      <c r="E39" s="145">
        <f>SUM(F39:I39)</f>
        <v>0</v>
      </c>
      <c r="F39" s="99"/>
      <c r="G39" s="99"/>
      <c r="H39" s="99"/>
      <c r="I39" s="99"/>
      <c r="J39" s="145">
        <f>SUM(K39:BJ39)</f>
        <v>0</v>
      </c>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f t="shared" ref="BK39:BK40" si="103">SUM(BL39:BM39)</f>
        <v>0</v>
      </c>
      <c r="BL39" s="99">
        <f t="shared" ref="BL39" si="104">SUM(BN39:BO39)+BP39+SUM(BR39:BU39)+CG39+CU39</f>
        <v>0</v>
      </c>
      <c r="BM39" s="99">
        <f>BQ39+SUM(BV39:CF39)+SUM(CH39:CT39)+SUM(CV39:DA39)</f>
        <v>0</v>
      </c>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f>SUM(DC39:DD39)</f>
        <v>0</v>
      </c>
      <c r="DC39" s="99">
        <f>SUM(DE39:DE39)</f>
        <v>0</v>
      </c>
      <c r="DD39" s="99">
        <f>SUM(DF39:DG39)</f>
        <v>0</v>
      </c>
      <c r="DE39" s="99"/>
      <c r="DF39" s="99"/>
      <c r="DG39" s="99"/>
      <c r="DH39" s="108" t="s">
        <v>99</v>
      </c>
      <c r="DI39" s="140">
        <f>DJ39+FQ39+HH39+HN39</f>
        <v>0</v>
      </c>
      <c r="DJ39" s="140">
        <f t="shared" ref="DJ39" si="105">DK39+DP39</f>
        <v>0</v>
      </c>
      <c r="DK39" s="140">
        <f t="shared" ref="DK39:DK40" si="106">SUM(DL39:DO39)</f>
        <v>0</v>
      </c>
      <c r="DL39" s="100"/>
      <c r="DM39" s="100"/>
      <c r="DN39" s="100"/>
      <c r="DO39" s="100"/>
      <c r="DP39" s="140">
        <f>SUM(DQ39:FP39)</f>
        <v>0</v>
      </c>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40">
        <f t="shared" ref="FQ39:FQ40" si="107">SUM(FR39:FS39)</f>
        <v>0</v>
      </c>
      <c r="FR39" s="140">
        <f t="shared" ref="FR39" si="108">SUM(FT39:FU39)+FV39+SUM(FX39:GA39)+GM39+HA39</f>
        <v>0</v>
      </c>
      <c r="FS39" s="140">
        <f>FW39+SUM(GB39:GL39)+SUM(GN39:GZ39)+SUM(HB39:HG39)</f>
        <v>0</v>
      </c>
      <c r="FT39" s="100"/>
      <c r="FU39" s="100"/>
      <c r="FV39" s="100"/>
      <c r="FW39" s="100"/>
      <c r="FX39" s="100"/>
      <c r="FY39" s="100"/>
      <c r="FZ39" s="100"/>
      <c r="GA39" s="100"/>
      <c r="GB39" s="100"/>
      <c r="GC39" s="100"/>
      <c r="GD39" s="100"/>
      <c r="GE39" s="100"/>
      <c r="GF39" s="100"/>
      <c r="GG39" s="100"/>
      <c r="GH39" s="100"/>
      <c r="GI39" s="100"/>
      <c r="GJ39" s="100"/>
      <c r="GK39" s="100"/>
      <c r="GL39" s="100"/>
      <c r="GM39" s="100"/>
      <c r="GN39" s="100"/>
      <c r="GO39" s="100"/>
      <c r="GP39" s="100"/>
      <c r="GQ39" s="100"/>
      <c r="GR39" s="100"/>
      <c r="GS39" s="100"/>
      <c r="GT39" s="100"/>
      <c r="GU39" s="100"/>
      <c r="GV39" s="100"/>
      <c r="GW39" s="100"/>
      <c r="GX39" s="100"/>
      <c r="GY39" s="100"/>
      <c r="GZ39" s="100"/>
      <c r="HA39" s="100"/>
      <c r="HB39" s="100"/>
      <c r="HC39" s="100"/>
      <c r="HD39" s="100"/>
      <c r="HE39" s="100"/>
      <c r="HF39" s="100"/>
      <c r="HG39" s="100"/>
      <c r="HH39" s="140">
        <f t="shared" ref="HH39:HH40" si="109">SUM(HI39:HJ39)</f>
        <v>0</v>
      </c>
      <c r="HI39" s="140">
        <f t="shared" ref="HI39:HI40" si="110">SUM(HK39:HK39)</f>
        <v>0</v>
      </c>
      <c r="HJ39" s="140">
        <f t="shared" ref="HJ39:HJ40" si="111">SUM(HL39:HM39)</f>
        <v>0</v>
      </c>
      <c r="HK39" s="100"/>
      <c r="HL39" s="115"/>
      <c r="HM39" s="100"/>
      <c r="HN39" s="145"/>
      <c r="HO39" s="152">
        <f t="shared" si="6"/>
        <v>0</v>
      </c>
      <c r="HP39" s="152">
        <f t="shared" si="7"/>
        <v>0</v>
      </c>
      <c r="HQ39" s="152">
        <f t="shared" si="8"/>
        <v>0</v>
      </c>
      <c r="HR39" s="152">
        <f t="shared" si="9"/>
        <v>0</v>
      </c>
      <c r="HS39" s="152">
        <f t="shared" si="10"/>
        <v>0</v>
      </c>
      <c r="HX39" s="37">
        <f t="shared" si="38"/>
        <v>0</v>
      </c>
    </row>
    <row r="40" spans="1:232" s="37" customFormat="1" ht="17.25" customHeight="1">
      <c r="A40" s="106"/>
      <c r="B40" s="107" t="s">
        <v>100</v>
      </c>
      <c r="C40" s="145">
        <f>D40+BK40+DB40</f>
        <v>2593781450</v>
      </c>
      <c r="D40" s="145">
        <f>E40+J40</f>
        <v>688931450</v>
      </c>
      <c r="E40" s="145">
        <f>SUM(F40:I40)</f>
        <v>0</v>
      </c>
      <c r="F40" s="99"/>
      <c r="G40" s="99"/>
      <c r="H40" s="99"/>
      <c r="I40" s="99"/>
      <c r="J40" s="145">
        <f>SUM(K40:BJ40)</f>
        <v>688931450</v>
      </c>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v>99848000</v>
      </c>
      <c r="AK40" s="99"/>
      <c r="AL40" s="99"/>
      <c r="AM40" s="99"/>
      <c r="AN40" s="99"/>
      <c r="AO40" s="99"/>
      <c r="AP40" s="99"/>
      <c r="AQ40" s="99"/>
      <c r="AR40" s="99"/>
      <c r="AS40" s="99"/>
      <c r="AT40" s="99"/>
      <c r="AU40" s="99"/>
      <c r="AV40" s="99"/>
      <c r="AW40" s="99"/>
      <c r="AX40" s="99"/>
      <c r="AY40" s="99"/>
      <c r="AZ40" s="99"/>
      <c r="BA40" s="99"/>
      <c r="BB40" s="99"/>
      <c r="BC40" s="99"/>
      <c r="BD40" s="99"/>
      <c r="BE40" s="99">
        <f>562641845+26441605</f>
        <v>589083450</v>
      </c>
      <c r="BF40" s="99"/>
      <c r="BG40" s="99"/>
      <c r="BH40" s="99"/>
      <c r="BI40" s="99"/>
      <c r="BJ40" s="99"/>
      <c r="BK40" s="99">
        <f t="shared" si="103"/>
        <v>1904850000</v>
      </c>
      <c r="BL40" s="99">
        <f>SUM(BN40:BO40)+BP40+SUM(BR40:BU40)+CG40+CU40</f>
        <v>0</v>
      </c>
      <c r="BM40" s="99">
        <f>BQ40+SUM(BV40:CF40)+SUM(CH40:CT40)+SUM(CV40:DA40)</f>
        <v>1904850000</v>
      </c>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v>1904850000</v>
      </c>
      <c r="CM40" s="99"/>
      <c r="CN40" s="99"/>
      <c r="CO40" s="99"/>
      <c r="CP40" s="99"/>
      <c r="CQ40" s="99"/>
      <c r="CR40" s="99"/>
      <c r="CS40" s="99"/>
      <c r="CT40" s="99"/>
      <c r="CU40" s="99"/>
      <c r="CV40" s="99"/>
      <c r="CW40" s="99"/>
      <c r="CX40" s="99"/>
      <c r="CY40" s="99"/>
      <c r="CZ40" s="99"/>
      <c r="DA40" s="99"/>
      <c r="DB40" s="99">
        <f>SUM(DC40:DD40)</f>
        <v>0</v>
      </c>
      <c r="DC40" s="99">
        <f>SUM(DE40:DE40)</f>
        <v>0</v>
      </c>
      <c r="DD40" s="99">
        <f>SUM(DF40:DG40)</f>
        <v>0</v>
      </c>
      <c r="DE40" s="99"/>
      <c r="DF40" s="99"/>
      <c r="DG40" s="99"/>
      <c r="DH40" s="108" t="s">
        <v>100</v>
      </c>
      <c r="DI40" s="140">
        <f>DJ40+FQ40+HH40+HN40</f>
        <v>2567339845</v>
      </c>
      <c r="DJ40" s="140">
        <f>DK40+DP40</f>
        <v>562641845</v>
      </c>
      <c r="DK40" s="140">
        <f t="shared" si="106"/>
        <v>0</v>
      </c>
      <c r="DL40" s="100"/>
      <c r="DM40" s="100"/>
      <c r="DN40" s="100"/>
      <c r="DO40" s="100"/>
      <c r="DP40" s="140">
        <f>SUM(DQ40:FP40)</f>
        <v>562641845</v>
      </c>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v>562641845</v>
      </c>
      <c r="FL40" s="100"/>
      <c r="FM40" s="100"/>
      <c r="FN40" s="100"/>
      <c r="FO40" s="100"/>
      <c r="FP40" s="100"/>
      <c r="FQ40" s="140">
        <f t="shared" si="107"/>
        <v>1903750887</v>
      </c>
      <c r="FR40" s="140">
        <f>SUM(FT40:FU40)+FV40+SUM(FX40:GA40)+GM40+HA40</f>
        <v>0</v>
      </c>
      <c r="FS40" s="140">
        <f>FW40+SUM(GB40:GL40)+SUM(GN40:GZ40)+SUM(HB40:HG40)</f>
        <v>1903750887</v>
      </c>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v>1903750887</v>
      </c>
      <c r="GS40" s="100"/>
      <c r="GT40" s="100"/>
      <c r="GU40" s="100"/>
      <c r="GV40" s="100"/>
      <c r="GW40" s="100"/>
      <c r="GX40" s="100"/>
      <c r="GY40" s="100"/>
      <c r="GZ40" s="100"/>
      <c r="HA40" s="100"/>
      <c r="HB40" s="100"/>
      <c r="HC40" s="100"/>
      <c r="HD40" s="100"/>
      <c r="HE40" s="100"/>
      <c r="HF40" s="100"/>
      <c r="HG40" s="100"/>
      <c r="HH40" s="140">
        <f t="shared" si="109"/>
        <v>0</v>
      </c>
      <c r="HI40" s="140">
        <f t="shared" si="110"/>
        <v>0</v>
      </c>
      <c r="HJ40" s="140">
        <f t="shared" si="111"/>
        <v>0</v>
      </c>
      <c r="HK40" s="100"/>
      <c r="HL40" s="115"/>
      <c r="HM40" s="100"/>
      <c r="HN40" s="145">
        <f>99848000+1099113</f>
        <v>100947113</v>
      </c>
      <c r="HO40" s="152">
        <f t="shared" si="6"/>
        <v>0.98980576987317104</v>
      </c>
      <c r="HP40" s="152">
        <f t="shared" si="7"/>
        <v>0</v>
      </c>
      <c r="HQ40" s="152">
        <f t="shared" si="8"/>
        <v>0.81668770528620804</v>
      </c>
      <c r="HR40" s="152">
        <f t="shared" si="9"/>
        <v>0.99942299236160326</v>
      </c>
      <c r="HS40" s="152">
        <f t="shared" si="10"/>
        <v>0</v>
      </c>
      <c r="HU40" s="37">
        <f>DI40-HN40</f>
        <v>2466392732</v>
      </c>
      <c r="HV40" s="37">
        <f>C40-DI40</f>
        <v>26441605</v>
      </c>
      <c r="HX40" s="37">
        <f t="shared" si="38"/>
        <v>2466392732</v>
      </c>
    </row>
    <row r="41" spans="1:232" s="37" customFormat="1" ht="17.25" customHeight="1">
      <c r="A41" s="106">
        <v>10</v>
      </c>
      <c r="B41" s="107" t="s">
        <v>170</v>
      </c>
      <c r="C41" s="145">
        <f t="shared" ref="C41:Z41" si="112">C42+C43</f>
        <v>67813917580</v>
      </c>
      <c r="D41" s="145">
        <f t="shared" si="112"/>
        <v>66674646580</v>
      </c>
      <c r="E41" s="145">
        <f t="shared" si="112"/>
        <v>0</v>
      </c>
      <c r="F41" s="99">
        <f t="shared" si="112"/>
        <v>0</v>
      </c>
      <c r="G41" s="99">
        <f t="shared" si="112"/>
        <v>0</v>
      </c>
      <c r="H41" s="99">
        <f t="shared" si="112"/>
        <v>0</v>
      </c>
      <c r="I41" s="99">
        <f t="shared" si="112"/>
        <v>0</v>
      </c>
      <c r="J41" s="145">
        <f t="shared" si="112"/>
        <v>66674646580</v>
      </c>
      <c r="K41" s="99">
        <f t="shared" si="112"/>
        <v>0</v>
      </c>
      <c r="L41" s="99">
        <f t="shared" si="112"/>
        <v>0</v>
      </c>
      <c r="M41" s="99">
        <f t="shared" si="112"/>
        <v>0</v>
      </c>
      <c r="N41" s="99">
        <f t="shared" si="112"/>
        <v>0</v>
      </c>
      <c r="O41" s="99">
        <f t="shared" si="112"/>
        <v>0</v>
      </c>
      <c r="P41" s="99">
        <f t="shared" si="112"/>
        <v>0</v>
      </c>
      <c r="Q41" s="99">
        <f t="shared" si="112"/>
        <v>0</v>
      </c>
      <c r="R41" s="99">
        <f t="shared" si="112"/>
        <v>0</v>
      </c>
      <c r="S41" s="99">
        <f t="shared" si="112"/>
        <v>0</v>
      </c>
      <c r="T41" s="99">
        <f t="shared" si="112"/>
        <v>0</v>
      </c>
      <c r="U41" s="99">
        <f t="shared" si="112"/>
        <v>0</v>
      </c>
      <c r="V41" s="99">
        <f t="shared" si="112"/>
        <v>0</v>
      </c>
      <c r="W41" s="99">
        <f t="shared" si="112"/>
        <v>0</v>
      </c>
      <c r="X41" s="99">
        <f t="shared" si="112"/>
        <v>0</v>
      </c>
      <c r="Y41" s="99">
        <f t="shared" si="112"/>
        <v>389325500</v>
      </c>
      <c r="Z41" s="99">
        <f t="shared" si="112"/>
        <v>0</v>
      </c>
      <c r="AA41" s="99">
        <f>AA42+AA43</f>
        <v>4210000</v>
      </c>
      <c r="AB41" s="99">
        <f>AB42+AB43</f>
        <v>0</v>
      </c>
      <c r="AC41" s="99">
        <f>AC42+AC43</f>
        <v>0</v>
      </c>
      <c r="AD41" s="99">
        <f>AD42+AD43</f>
        <v>0</v>
      </c>
      <c r="AE41" s="99">
        <f t="shared" ref="AE41:AW41" si="113">AE42+AE43</f>
        <v>0</v>
      </c>
      <c r="AF41" s="99">
        <f t="shared" si="113"/>
        <v>0</v>
      </c>
      <c r="AG41" s="99">
        <f t="shared" si="113"/>
        <v>4781000000</v>
      </c>
      <c r="AH41" s="99">
        <f t="shared" si="113"/>
        <v>0</v>
      </c>
      <c r="AI41" s="99">
        <f t="shared" si="113"/>
        <v>56068834000</v>
      </c>
      <c r="AJ41" s="99">
        <f t="shared" si="113"/>
        <v>4274172080</v>
      </c>
      <c r="AK41" s="99">
        <f t="shared" si="113"/>
        <v>0</v>
      </c>
      <c r="AL41" s="99">
        <f t="shared" si="113"/>
        <v>0</v>
      </c>
      <c r="AM41" s="99">
        <f t="shared" si="113"/>
        <v>0</v>
      </c>
      <c r="AN41" s="99">
        <f t="shared" si="113"/>
        <v>0</v>
      </c>
      <c r="AO41" s="99">
        <f t="shared" si="113"/>
        <v>0</v>
      </c>
      <c r="AP41" s="99">
        <f t="shared" si="113"/>
        <v>0</v>
      </c>
      <c r="AQ41" s="99">
        <f t="shared" si="113"/>
        <v>0</v>
      </c>
      <c r="AR41" s="99">
        <f t="shared" si="113"/>
        <v>0</v>
      </c>
      <c r="AS41" s="99">
        <f t="shared" si="113"/>
        <v>0</v>
      </c>
      <c r="AT41" s="99">
        <f t="shared" si="113"/>
        <v>0</v>
      </c>
      <c r="AU41" s="99">
        <f t="shared" si="113"/>
        <v>0</v>
      </c>
      <c r="AV41" s="99">
        <f t="shared" si="113"/>
        <v>0</v>
      </c>
      <c r="AW41" s="99">
        <f t="shared" si="113"/>
        <v>0</v>
      </c>
      <c r="AX41" s="99">
        <f>AX42+AX43</f>
        <v>0</v>
      </c>
      <c r="AY41" s="99">
        <f>AY42+AY43</f>
        <v>0</v>
      </c>
      <c r="AZ41" s="99">
        <f>AZ42+AZ43</f>
        <v>0</v>
      </c>
      <c r="BA41" s="99">
        <f>BA42+BA43</f>
        <v>0</v>
      </c>
      <c r="BB41" s="99">
        <f t="shared" ref="BB41:DG41" si="114">BB42+BB43</f>
        <v>0</v>
      </c>
      <c r="BC41" s="99">
        <f t="shared" si="114"/>
        <v>0</v>
      </c>
      <c r="BD41" s="99">
        <f t="shared" si="114"/>
        <v>0</v>
      </c>
      <c r="BE41" s="99">
        <f t="shared" si="114"/>
        <v>1157105000</v>
      </c>
      <c r="BF41" s="99">
        <f t="shared" si="114"/>
        <v>0</v>
      </c>
      <c r="BG41" s="99">
        <f t="shared" si="114"/>
        <v>0</v>
      </c>
      <c r="BH41" s="99">
        <f t="shared" si="114"/>
        <v>0</v>
      </c>
      <c r="BI41" s="99">
        <f t="shared" si="114"/>
        <v>0</v>
      </c>
      <c r="BJ41" s="99">
        <f t="shared" si="114"/>
        <v>0</v>
      </c>
      <c r="BK41" s="99">
        <f t="shared" si="114"/>
        <v>1139271000</v>
      </c>
      <c r="BL41" s="99">
        <f t="shared" si="114"/>
        <v>0</v>
      </c>
      <c r="BM41" s="99">
        <f t="shared" si="114"/>
        <v>1139271000</v>
      </c>
      <c r="BN41" s="99">
        <f t="shared" si="114"/>
        <v>0</v>
      </c>
      <c r="BO41" s="99">
        <f t="shared" si="114"/>
        <v>0</v>
      </c>
      <c r="BP41" s="99">
        <f t="shared" si="114"/>
        <v>0</v>
      </c>
      <c r="BQ41" s="99">
        <f t="shared" si="114"/>
        <v>0</v>
      </c>
      <c r="BR41" s="99"/>
      <c r="BS41" s="99">
        <f t="shared" si="114"/>
        <v>0</v>
      </c>
      <c r="BT41" s="99"/>
      <c r="BU41" s="99"/>
      <c r="BV41" s="99">
        <f t="shared" si="114"/>
        <v>0</v>
      </c>
      <c r="BW41" s="99">
        <f t="shared" si="114"/>
        <v>0</v>
      </c>
      <c r="BX41" s="99">
        <f t="shared" si="114"/>
        <v>0</v>
      </c>
      <c r="BY41" s="99">
        <f t="shared" si="114"/>
        <v>0</v>
      </c>
      <c r="BZ41" s="99">
        <f t="shared" si="114"/>
        <v>0</v>
      </c>
      <c r="CA41" s="99">
        <f t="shared" si="114"/>
        <v>0</v>
      </c>
      <c r="CB41" s="99">
        <f t="shared" si="114"/>
        <v>0</v>
      </c>
      <c r="CC41" s="99">
        <f t="shared" si="114"/>
        <v>0</v>
      </c>
      <c r="CD41" s="99">
        <f t="shared" si="114"/>
        <v>0</v>
      </c>
      <c r="CE41" s="99">
        <f t="shared" si="114"/>
        <v>0</v>
      </c>
      <c r="CF41" s="99">
        <f t="shared" si="114"/>
        <v>0</v>
      </c>
      <c r="CG41" s="99">
        <f t="shared" si="114"/>
        <v>0</v>
      </c>
      <c r="CH41" s="99">
        <f t="shared" si="114"/>
        <v>0</v>
      </c>
      <c r="CI41" s="99">
        <f t="shared" si="114"/>
        <v>0</v>
      </c>
      <c r="CJ41" s="99">
        <f t="shared" si="114"/>
        <v>0</v>
      </c>
      <c r="CK41" s="99">
        <f t="shared" si="114"/>
        <v>0</v>
      </c>
      <c r="CL41" s="99">
        <f t="shared" si="114"/>
        <v>0</v>
      </c>
      <c r="CM41" s="99">
        <f t="shared" si="114"/>
        <v>0</v>
      </c>
      <c r="CN41" s="99">
        <f t="shared" si="114"/>
        <v>150000000</v>
      </c>
      <c r="CO41" s="99">
        <f t="shared" si="114"/>
        <v>350000000</v>
      </c>
      <c r="CP41" s="99">
        <f t="shared" si="114"/>
        <v>0</v>
      </c>
      <c r="CQ41" s="99">
        <f t="shared" si="114"/>
        <v>0</v>
      </c>
      <c r="CR41" s="99">
        <f t="shared" si="114"/>
        <v>0</v>
      </c>
      <c r="CS41" s="99">
        <f t="shared" si="114"/>
        <v>539271000</v>
      </c>
      <c r="CT41" s="99">
        <f t="shared" si="114"/>
        <v>100000000</v>
      </c>
      <c r="CU41" s="99">
        <f t="shared" si="114"/>
        <v>0</v>
      </c>
      <c r="CV41" s="99">
        <f t="shared" si="114"/>
        <v>0</v>
      </c>
      <c r="CW41" s="99">
        <f t="shared" si="114"/>
        <v>0</v>
      </c>
      <c r="CX41" s="99">
        <f t="shared" si="114"/>
        <v>0</v>
      </c>
      <c r="CY41" s="99">
        <f t="shared" si="114"/>
        <v>0</v>
      </c>
      <c r="CZ41" s="99">
        <f t="shared" si="114"/>
        <v>0</v>
      </c>
      <c r="DA41" s="99">
        <f t="shared" si="114"/>
        <v>0</v>
      </c>
      <c r="DB41" s="99">
        <f t="shared" si="114"/>
        <v>0</v>
      </c>
      <c r="DC41" s="99">
        <f t="shared" si="114"/>
        <v>0</v>
      </c>
      <c r="DD41" s="99">
        <f t="shared" si="114"/>
        <v>0</v>
      </c>
      <c r="DE41" s="99">
        <f t="shared" si="114"/>
        <v>0</v>
      </c>
      <c r="DF41" s="99">
        <f t="shared" si="114"/>
        <v>0</v>
      </c>
      <c r="DG41" s="99">
        <f t="shared" si="114"/>
        <v>0</v>
      </c>
      <c r="DH41" s="108" t="s">
        <v>107</v>
      </c>
      <c r="DI41" s="140">
        <f t="shared" ref="DI41:FY41" si="115">DI42+DI43</f>
        <v>67217415416</v>
      </c>
      <c r="DJ41" s="140">
        <f t="shared" si="115"/>
        <v>64960645416</v>
      </c>
      <c r="DK41" s="140">
        <f t="shared" si="115"/>
        <v>0</v>
      </c>
      <c r="DL41" s="100">
        <f t="shared" si="115"/>
        <v>0</v>
      </c>
      <c r="DM41" s="100">
        <f t="shared" si="115"/>
        <v>0</v>
      </c>
      <c r="DN41" s="100">
        <f t="shared" si="115"/>
        <v>0</v>
      </c>
      <c r="DO41" s="100">
        <f t="shared" si="115"/>
        <v>0</v>
      </c>
      <c r="DP41" s="140">
        <f t="shared" si="115"/>
        <v>64960645416</v>
      </c>
      <c r="DQ41" s="100">
        <f t="shared" si="115"/>
        <v>0</v>
      </c>
      <c r="DR41" s="100">
        <f t="shared" si="115"/>
        <v>0</v>
      </c>
      <c r="DS41" s="100">
        <f t="shared" si="115"/>
        <v>0</v>
      </c>
      <c r="DT41" s="100">
        <f t="shared" si="115"/>
        <v>0</v>
      </c>
      <c r="DU41" s="100">
        <f t="shared" si="115"/>
        <v>0</v>
      </c>
      <c r="DV41" s="100">
        <f t="shared" si="115"/>
        <v>0</v>
      </c>
      <c r="DW41" s="100">
        <f t="shared" si="115"/>
        <v>0</v>
      </c>
      <c r="DX41" s="100">
        <f t="shared" si="115"/>
        <v>0</v>
      </c>
      <c r="DY41" s="100">
        <f t="shared" si="115"/>
        <v>0</v>
      </c>
      <c r="DZ41" s="100">
        <f t="shared" si="115"/>
        <v>0</v>
      </c>
      <c r="EA41" s="100">
        <f t="shared" si="115"/>
        <v>0</v>
      </c>
      <c r="EB41" s="100">
        <f t="shared" si="115"/>
        <v>0</v>
      </c>
      <c r="EC41" s="100">
        <f t="shared" si="115"/>
        <v>0</v>
      </c>
      <c r="ED41" s="100">
        <f t="shared" si="115"/>
        <v>0</v>
      </c>
      <c r="EE41" s="100">
        <f t="shared" si="115"/>
        <v>142650500</v>
      </c>
      <c r="EF41" s="100">
        <f t="shared" si="115"/>
        <v>0</v>
      </c>
      <c r="EG41" s="100">
        <f>EG42+EG43</f>
        <v>4210000</v>
      </c>
      <c r="EH41" s="100">
        <f t="shared" si="115"/>
        <v>0</v>
      </c>
      <c r="EI41" s="100">
        <f t="shared" si="115"/>
        <v>0</v>
      </c>
      <c r="EJ41" s="100">
        <f t="shared" si="115"/>
        <v>0</v>
      </c>
      <c r="EK41" s="100">
        <f t="shared" si="115"/>
        <v>0</v>
      </c>
      <c r="EL41" s="100">
        <f t="shared" si="115"/>
        <v>0</v>
      </c>
      <c r="EM41" s="100">
        <f t="shared" si="115"/>
        <v>4238862636</v>
      </c>
      <c r="EN41" s="100">
        <f t="shared" si="115"/>
        <v>0</v>
      </c>
      <c r="EO41" s="100">
        <f t="shared" si="115"/>
        <v>55198010000</v>
      </c>
      <c r="EP41" s="100">
        <f t="shared" si="115"/>
        <v>4219807280</v>
      </c>
      <c r="EQ41" s="100">
        <f t="shared" si="115"/>
        <v>0</v>
      </c>
      <c r="ER41" s="100">
        <f t="shared" si="115"/>
        <v>0</v>
      </c>
      <c r="ES41" s="100">
        <f t="shared" si="115"/>
        <v>0</v>
      </c>
      <c r="ET41" s="100">
        <f t="shared" si="115"/>
        <v>0</v>
      </c>
      <c r="EU41" s="100">
        <f t="shared" si="115"/>
        <v>0</v>
      </c>
      <c r="EV41" s="100">
        <f t="shared" si="115"/>
        <v>0</v>
      </c>
      <c r="EW41" s="100">
        <f t="shared" si="115"/>
        <v>0</v>
      </c>
      <c r="EX41" s="100">
        <f t="shared" si="115"/>
        <v>0</v>
      </c>
      <c r="EY41" s="100">
        <f t="shared" si="115"/>
        <v>0</v>
      </c>
      <c r="EZ41" s="100">
        <f t="shared" si="115"/>
        <v>0</v>
      </c>
      <c r="FA41" s="100">
        <f t="shared" si="115"/>
        <v>0</v>
      </c>
      <c r="FB41" s="100">
        <f t="shared" si="115"/>
        <v>0</v>
      </c>
      <c r="FC41" s="100">
        <f t="shared" si="115"/>
        <v>0</v>
      </c>
      <c r="FD41" s="100">
        <f>FD42+FD43</f>
        <v>0</v>
      </c>
      <c r="FE41" s="100">
        <f>FE42+FE43</f>
        <v>0</v>
      </c>
      <c r="FF41" s="100">
        <f>FF42+FF43</f>
        <v>0</v>
      </c>
      <c r="FG41" s="100">
        <f>FG42+FG43</f>
        <v>0</v>
      </c>
      <c r="FH41" s="100">
        <f t="shared" si="115"/>
        <v>0</v>
      </c>
      <c r="FI41" s="100">
        <f t="shared" si="115"/>
        <v>0</v>
      </c>
      <c r="FJ41" s="100">
        <f t="shared" si="115"/>
        <v>0</v>
      </c>
      <c r="FK41" s="100">
        <f t="shared" si="115"/>
        <v>1157105000</v>
      </c>
      <c r="FL41" s="100">
        <f t="shared" si="115"/>
        <v>0</v>
      </c>
      <c r="FM41" s="100">
        <f t="shared" si="115"/>
        <v>0</v>
      </c>
      <c r="FN41" s="100">
        <f t="shared" si="115"/>
        <v>0</v>
      </c>
      <c r="FO41" s="100">
        <f t="shared" si="115"/>
        <v>0</v>
      </c>
      <c r="FP41" s="100">
        <f t="shared" si="115"/>
        <v>0</v>
      </c>
      <c r="FQ41" s="140">
        <f t="shared" si="115"/>
        <v>1015377468</v>
      </c>
      <c r="FR41" s="140">
        <f t="shared" si="115"/>
        <v>0</v>
      </c>
      <c r="FS41" s="140">
        <f t="shared" si="115"/>
        <v>1015377468</v>
      </c>
      <c r="FT41" s="100">
        <f t="shared" si="115"/>
        <v>0</v>
      </c>
      <c r="FU41" s="100">
        <f t="shared" si="115"/>
        <v>0</v>
      </c>
      <c r="FV41" s="100">
        <f t="shared" si="115"/>
        <v>0</v>
      </c>
      <c r="FW41" s="100">
        <f t="shared" si="115"/>
        <v>0</v>
      </c>
      <c r="FX41" s="100"/>
      <c r="FY41" s="100">
        <f t="shared" si="115"/>
        <v>0</v>
      </c>
      <c r="FZ41" s="100"/>
      <c r="GA41" s="100"/>
      <c r="GB41" s="100">
        <f t="shared" ref="GB41:HM41" si="116">GB42+GB43</f>
        <v>0</v>
      </c>
      <c r="GC41" s="100">
        <f t="shared" si="116"/>
        <v>0</v>
      </c>
      <c r="GD41" s="100">
        <f t="shared" si="116"/>
        <v>0</v>
      </c>
      <c r="GE41" s="100">
        <f t="shared" si="116"/>
        <v>0</v>
      </c>
      <c r="GF41" s="100">
        <f t="shared" si="116"/>
        <v>0</v>
      </c>
      <c r="GG41" s="100">
        <f t="shared" si="116"/>
        <v>0</v>
      </c>
      <c r="GH41" s="100">
        <f t="shared" si="116"/>
        <v>0</v>
      </c>
      <c r="GI41" s="100">
        <f t="shared" si="116"/>
        <v>0</v>
      </c>
      <c r="GJ41" s="100">
        <f t="shared" si="116"/>
        <v>0</v>
      </c>
      <c r="GK41" s="100">
        <f t="shared" si="116"/>
        <v>0</v>
      </c>
      <c r="GL41" s="100">
        <f t="shared" si="116"/>
        <v>0</v>
      </c>
      <c r="GM41" s="100">
        <f t="shared" si="116"/>
        <v>0</v>
      </c>
      <c r="GN41" s="100">
        <f t="shared" si="116"/>
        <v>0</v>
      </c>
      <c r="GO41" s="100">
        <f t="shared" si="116"/>
        <v>0</v>
      </c>
      <c r="GP41" s="100">
        <f t="shared" si="116"/>
        <v>0</v>
      </c>
      <c r="GQ41" s="100">
        <f t="shared" si="116"/>
        <v>0</v>
      </c>
      <c r="GR41" s="100">
        <f t="shared" si="116"/>
        <v>0</v>
      </c>
      <c r="GS41" s="100">
        <f t="shared" si="116"/>
        <v>0</v>
      </c>
      <c r="GT41" s="100">
        <f t="shared" si="116"/>
        <v>99710000</v>
      </c>
      <c r="GU41" s="100">
        <f t="shared" si="116"/>
        <v>296135948</v>
      </c>
      <c r="GV41" s="100">
        <f t="shared" si="116"/>
        <v>0</v>
      </c>
      <c r="GW41" s="100">
        <f t="shared" si="116"/>
        <v>0</v>
      </c>
      <c r="GX41" s="100">
        <f t="shared" si="116"/>
        <v>0</v>
      </c>
      <c r="GY41" s="100">
        <f t="shared" si="116"/>
        <v>519531520</v>
      </c>
      <c r="GZ41" s="100">
        <f t="shared" si="116"/>
        <v>100000000</v>
      </c>
      <c r="HA41" s="100">
        <f t="shared" si="116"/>
        <v>0</v>
      </c>
      <c r="HB41" s="100">
        <f t="shared" si="116"/>
        <v>0</v>
      </c>
      <c r="HC41" s="100">
        <f t="shared" si="116"/>
        <v>0</v>
      </c>
      <c r="HD41" s="100">
        <f t="shared" si="116"/>
        <v>0</v>
      </c>
      <c r="HE41" s="100">
        <f t="shared" si="116"/>
        <v>0</v>
      </c>
      <c r="HF41" s="100">
        <f t="shared" si="116"/>
        <v>0</v>
      </c>
      <c r="HG41" s="100">
        <f t="shared" si="116"/>
        <v>0</v>
      </c>
      <c r="HH41" s="140">
        <f t="shared" si="116"/>
        <v>0</v>
      </c>
      <c r="HI41" s="140">
        <f t="shared" si="116"/>
        <v>0</v>
      </c>
      <c r="HJ41" s="140">
        <f t="shared" si="116"/>
        <v>0</v>
      </c>
      <c r="HK41" s="100">
        <f t="shared" si="116"/>
        <v>0</v>
      </c>
      <c r="HL41" s="100">
        <f t="shared" si="116"/>
        <v>0</v>
      </c>
      <c r="HM41" s="100">
        <f t="shared" si="116"/>
        <v>0</v>
      </c>
      <c r="HN41" s="145">
        <f>HN42+HN43</f>
        <v>1241392532</v>
      </c>
      <c r="HO41" s="152">
        <f t="shared" si="6"/>
        <v>0.99120383860294892</v>
      </c>
      <c r="HP41" s="152">
        <f t="shared" si="7"/>
        <v>0</v>
      </c>
      <c r="HQ41" s="152">
        <f t="shared" si="8"/>
        <v>0.97429305962734358</v>
      </c>
      <c r="HR41" s="152">
        <f t="shared" si="9"/>
        <v>0.89125192162356459</v>
      </c>
      <c r="HS41" s="152">
        <f t="shared" si="10"/>
        <v>0</v>
      </c>
      <c r="HX41" s="37">
        <f t="shared" si="38"/>
        <v>65976022884</v>
      </c>
    </row>
    <row r="42" spans="1:232" s="37" customFormat="1" ht="17.25" customHeight="1">
      <c r="A42" s="106"/>
      <c r="B42" s="107" t="s">
        <v>99</v>
      </c>
      <c r="C42" s="145">
        <f>D42+BK42+DB42</f>
        <v>0</v>
      </c>
      <c r="D42" s="145">
        <f>E42+J42</f>
        <v>0</v>
      </c>
      <c r="E42" s="145">
        <f>SUM(F42:I42)</f>
        <v>0</v>
      </c>
      <c r="F42" s="99"/>
      <c r="G42" s="99"/>
      <c r="H42" s="99"/>
      <c r="I42" s="99"/>
      <c r="J42" s="145">
        <f>SUM(K42:BJ42)</f>
        <v>0</v>
      </c>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f>SUM(BL42:BM42)</f>
        <v>0</v>
      </c>
      <c r="BL42" s="99">
        <f t="shared" ref="BL42" si="117">SUM(BN42:BO42)+BP42+SUM(BR42:BU42)+CG42+CU42</f>
        <v>0</v>
      </c>
      <c r="BM42" s="99">
        <f>BQ42+SUM(BV42:CF42)+SUM(CH42:CT42)+SUM(CV42:DA42)</f>
        <v>0</v>
      </c>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f>SUM(DC42:DD42)</f>
        <v>0</v>
      </c>
      <c r="DC42" s="99">
        <f>SUM(DE42:DE42)</f>
        <v>0</v>
      </c>
      <c r="DD42" s="99">
        <f>SUM(DF42:DG42)</f>
        <v>0</v>
      </c>
      <c r="DE42" s="99"/>
      <c r="DF42" s="99"/>
      <c r="DG42" s="99"/>
      <c r="DH42" s="108" t="s">
        <v>99</v>
      </c>
      <c r="DI42" s="140">
        <f>DJ42+FQ42+HH42+HN42</f>
        <v>0</v>
      </c>
      <c r="DJ42" s="140">
        <f>DK42+DP42</f>
        <v>0</v>
      </c>
      <c r="DK42" s="140">
        <f>SUM(DL42:DO42)</f>
        <v>0</v>
      </c>
      <c r="DL42" s="100"/>
      <c r="DM42" s="100"/>
      <c r="DN42" s="100"/>
      <c r="DO42" s="100"/>
      <c r="DP42" s="140">
        <f>SUM(DQ42:FP42)</f>
        <v>0</v>
      </c>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40">
        <f>SUM(FR42:FS42)</f>
        <v>0</v>
      </c>
      <c r="FR42" s="140">
        <f t="shared" ref="FR42" si="118">SUM(FT42:FU42)+FV42+SUM(FX42:GA42)+GM42+HA42</f>
        <v>0</v>
      </c>
      <c r="FS42" s="140">
        <f>FW42+SUM(GB42:GL42)+SUM(GN42:GZ42)+SUM(HB42:HG42)</f>
        <v>0</v>
      </c>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40">
        <f>SUM(HI42:HJ42)</f>
        <v>0</v>
      </c>
      <c r="HI42" s="140">
        <f>SUM(HK42:HK42)</f>
        <v>0</v>
      </c>
      <c r="HJ42" s="140">
        <f>SUM(HL42:HM42)</f>
        <v>0</v>
      </c>
      <c r="HK42" s="100"/>
      <c r="HL42" s="100"/>
      <c r="HM42" s="100"/>
      <c r="HN42" s="145"/>
      <c r="HO42" s="152">
        <f t="shared" si="6"/>
        <v>0</v>
      </c>
      <c r="HP42" s="152">
        <f t="shared" si="7"/>
        <v>0</v>
      </c>
      <c r="HQ42" s="152">
        <f t="shared" si="8"/>
        <v>0</v>
      </c>
      <c r="HR42" s="152">
        <f t="shared" si="9"/>
        <v>0</v>
      </c>
      <c r="HS42" s="152">
        <f t="shared" si="10"/>
        <v>0</v>
      </c>
      <c r="HX42" s="37">
        <f t="shared" si="38"/>
        <v>0</v>
      </c>
    </row>
    <row r="43" spans="1:232" s="37" customFormat="1" ht="17.25" customHeight="1">
      <c r="A43" s="106"/>
      <c r="B43" s="107" t="s">
        <v>100</v>
      </c>
      <c r="C43" s="145">
        <f>D43+BK43+DB43</f>
        <v>67813917580</v>
      </c>
      <c r="D43" s="145">
        <f>E43+J43</f>
        <v>66674646580</v>
      </c>
      <c r="E43" s="145">
        <f>SUM(F43:I43)</f>
        <v>0</v>
      </c>
      <c r="F43" s="99"/>
      <c r="G43" s="99"/>
      <c r="H43" s="99"/>
      <c r="I43" s="99"/>
      <c r="J43" s="145">
        <f>SUM(K43:BJ43)</f>
        <v>66674646580</v>
      </c>
      <c r="K43" s="99"/>
      <c r="L43" s="99"/>
      <c r="M43" s="99"/>
      <c r="N43" s="99"/>
      <c r="O43" s="99"/>
      <c r="P43" s="99"/>
      <c r="Q43" s="99"/>
      <c r="R43" s="99"/>
      <c r="S43" s="99"/>
      <c r="T43" s="99"/>
      <c r="U43" s="99"/>
      <c r="V43" s="99"/>
      <c r="W43" s="99"/>
      <c r="X43" s="99"/>
      <c r="Y43" s="99">
        <f>+'[2]2024-don vi'!$AF$82-'[2]2024-don vi'!$AF$83</f>
        <v>389325500</v>
      </c>
      <c r="Z43" s="99"/>
      <c r="AA43" s="99">
        <f>+'[2]2024-don vi'!$AF$83</f>
        <v>4210000</v>
      </c>
      <c r="AB43" s="99"/>
      <c r="AC43" s="99"/>
      <c r="AD43" s="99"/>
      <c r="AE43" s="99"/>
      <c r="AF43" s="99"/>
      <c r="AG43" s="99">
        <v>4781000000</v>
      </c>
      <c r="AH43" s="99"/>
      <c r="AI43" s="99">
        <f>+'[2]2024-don vi'!$AF$89+'[2]2024-don vi'!$AF$95</f>
        <v>56068834000</v>
      </c>
      <c r="AJ43" s="99">
        <f>'[2]2024-don vi'!$AC$88+'[2]2024-don vi'!$AF$90+'[2]2024-don vi'!$AF$91+'[2]2024-don vi'!$AF$92+'[2]2024-don vi'!$AF$93</f>
        <v>4274172080</v>
      </c>
      <c r="AK43" s="99"/>
      <c r="AL43" s="99"/>
      <c r="AM43" s="99"/>
      <c r="AN43" s="99"/>
      <c r="AO43" s="99"/>
      <c r="AP43" s="99"/>
      <c r="AQ43" s="99"/>
      <c r="AR43" s="99"/>
      <c r="AS43" s="99"/>
      <c r="AT43" s="99"/>
      <c r="AU43" s="99"/>
      <c r="AV43" s="99"/>
      <c r="AW43" s="99"/>
      <c r="AX43" s="99"/>
      <c r="AY43" s="99"/>
      <c r="AZ43" s="99"/>
      <c r="BA43" s="99"/>
      <c r="BB43" s="99"/>
      <c r="BC43" s="99"/>
      <c r="BD43" s="99"/>
      <c r="BE43" s="99">
        <v>1157105000</v>
      </c>
      <c r="BF43" s="99"/>
      <c r="BG43" s="99"/>
      <c r="BH43" s="99"/>
      <c r="BI43" s="99"/>
      <c r="BJ43" s="99"/>
      <c r="BK43" s="99">
        <f>SUM(BL43:BM43)</f>
        <v>1139271000</v>
      </c>
      <c r="BL43" s="99">
        <f>SUM(BN43:BO43)+BP43+SUM(BR43:BU43)+CG43+CU43</f>
        <v>0</v>
      </c>
      <c r="BM43" s="99">
        <f>BQ43+SUM(BV43:CF43)+SUM(CH43:CT43)+SUM(CV43:DA43)</f>
        <v>1139271000</v>
      </c>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v>150000000</v>
      </c>
      <c r="CO43" s="99">
        <v>350000000</v>
      </c>
      <c r="CP43" s="99"/>
      <c r="CQ43" s="99"/>
      <c r="CR43" s="99"/>
      <c r="CS43" s="99">
        <v>539271000</v>
      </c>
      <c r="CT43" s="99">
        <v>100000000</v>
      </c>
      <c r="CU43" s="99"/>
      <c r="CV43" s="99"/>
      <c r="CW43" s="99"/>
      <c r="CX43" s="99"/>
      <c r="CY43" s="99"/>
      <c r="CZ43" s="99"/>
      <c r="DA43" s="99"/>
      <c r="DB43" s="99">
        <f>SUM(DC43:DD43)</f>
        <v>0</v>
      </c>
      <c r="DC43" s="99">
        <f>SUM(DE43:DE43)</f>
        <v>0</v>
      </c>
      <c r="DD43" s="99">
        <f>SUM(DF43:DG43)</f>
        <v>0</v>
      </c>
      <c r="DE43" s="99"/>
      <c r="DF43" s="99"/>
      <c r="DG43" s="99"/>
      <c r="DH43" s="108" t="s">
        <v>100</v>
      </c>
      <c r="DI43" s="140">
        <f>DJ43+FQ43+HH43+HN43</f>
        <v>67217415416</v>
      </c>
      <c r="DJ43" s="140">
        <f>DK43+DP43</f>
        <v>64960645416</v>
      </c>
      <c r="DK43" s="140">
        <f>SUM(DL43:DO43)</f>
        <v>0</v>
      </c>
      <c r="DL43" s="100"/>
      <c r="DM43" s="100"/>
      <c r="DN43" s="100"/>
      <c r="DO43" s="100"/>
      <c r="DP43" s="140">
        <f>SUM(DQ43:FP43)</f>
        <v>64960645416</v>
      </c>
      <c r="DQ43" s="100"/>
      <c r="DR43" s="100"/>
      <c r="DS43" s="100"/>
      <c r="DT43" s="100"/>
      <c r="DU43" s="100"/>
      <c r="DV43" s="100"/>
      <c r="DW43" s="100"/>
      <c r="DX43" s="100"/>
      <c r="DY43" s="100"/>
      <c r="DZ43" s="100"/>
      <c r="EA43" s="100"/>
      <c r="EB43" s="100"/>
      <c r="EC43" s="100"/>
      <c r="ED43" s="100"/>
      <c r="EE43" s="100">
        <v>142650500</v>
      </c>
      <c r="EF43" s="100"/>
      <c r="EG43" s="100">
        <v>4210000</v>
      </c>
      <c r="EH43" s="100"/>
      <c r="EI43" s="100"/>
      <c r="EJ43" s="100"/>
      <c r="EK43" s="100"/>
      <c r="EL43" s="100"/>
      <c r="EM43" s="100">
        <v>4238862636</v>
      </c>
      <c r="EN43" s="100"/>
      <c r="EO43" s="100">
        <v>55198010000</v>
      </c>
      <c r="EP43" s="100">
        <v>4219807280</v>
      </c>
      <c r="EQ43" s="100"/>
      <c r="ER43" s="100"/>
      <c r="ES43" s="100"/>
      <c r="ET43" s="100"/>
      <c r="EU43" s="100"/>
      <c r="EV43" s="100"/>
      <c r="EW43" s="100"/>
      <c r="EX43" s="100"/>
      <c r="EY43" s="100"/>
      <c r="EZ43" s="100"/>
      <c r="FA43" s="100"/>
      <c r="FB43" s="100"/>
      <c r="FC43" s="100"/>
      <c r="FD43" s="100"/>
      <c r="FE43" s="100"/>
      <c r="FF43" s="100"/>
      <c r="FG43" s="100"/>
      <c r="FH43" s="100"/>
      <c r="FI43" s="100"/>
      <c r="FJ43" s="100"/>
      <c r="FK43" s="100">
        <v>1157105000</v>
      </c>
      <c r="FL43" s="100"/>
      <c r="FM43" s="100"/>
      <c r="FN43" s="100"/>
      <c r="FO43" s="100"/>
      <c r="FP43" s="100"/>
      <c r="FQ43" s="140">
        <f>SUM(FR43:FS43)</f>
        <v>1015377468</v>
      </c>
      <c r="FR43" s="140">
        <f>SUM(FT43:FU43)+FV43+SUM(FX43:GA43)+GM43+HA43</f>
        <v>0</v>
      </c>
      <c r="FS43" s="140">
        <f>FW43+SUM(GB43:GL43)+SUM(GN43:GZ43)+SUM(HB43:HG43)</f>
        <v>1015377468</v>
      </c>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v>99710000</v>
      </c>
      <c r="GU43" s="100">
        <v>296135948</v>
      </c>
      <c r="GV43" s="100"/>
      <c r="GW43" s="100"/>
      <c r="GX43" s="100"/>
      <c r="GY43" s="100">
        <v>519531520</v>
      </c>
      <c r="GZ43" s="100">
        <v>100000000</v>
      </c>
      <c r="HA43" s="100"/>
      <c r="HB43" s="100"/>
      <c r="HC43" s="100"/>
      <c r="HD43" s="100"/>
      <c r="HE43" s="100"/>
      <c r="HF43" s="100"/>
      <c r="HG43" s="100"/>
      <c r="HH43" s="140">
        <f>SUM(HI43:HJ43)</f>
        <v>0</v>
      </c>
      <c r="HI43" s="140">
        <f>SUM(HK43:HK43)</f>
        <v>0</v>
      </c>
      <c r="HJ43" s="140">
        <f>SUM(HL43:HM43)</f>
        <v>0</v>
      </c>
      <c r="HK43" s="100"/>
      <c r="HL43" s="100"/>
      <c r="HM43" s="100"/>
      <c r="HN43" s="145">
        <v>1241392532</v>
      </c>
      <c r="HO43" s="152">
        <f t="shared" ref="HO43:HO74" si="119">IFERROR(DI43/C43,0)</f>
        <v>0.99120383860294892</v>
      </c>
      <c r="HP43" s="152">
        <f t="shared" ref="HP43:HP74" si="120">IFERROR(DK43/E43,0)</f>
        <v>0</v>
      </c>
      <c r="HQ43" s="152">
        <f t="shared" ref="HQ43:HQ74" si="121">IFERROR(DP43/J43,0)</f>
        <v>0.97429305962734358</v>
      </c>
      <c r="HR43" s="152">
        <f t="shared" ref="HR43:HR74" si="122">IFERROR(FQ43/BK43,0)</f>
        <v>0.89125192162356459</v>
      </c>
      <c r="HS43" s="152">
        <f t="shared" ref="HS43:HS74" si="123">IFERROR(HH43/DB43,0)</f>
        <v>0</v>
      </c>
      <c r="HU43" s="37">
        <f>DI43-HN43</f>
        <v>65976022884</v>
      </c>
      <c r="HV43" s="37">
        <f>C43-DI43</f>
        <v>596502164</v>
      </c>
      <c r="HX43" s="37">
        <f t="shared" si="38"/>
        <v>65976022884</v>
      </c>
    </row>
    <row r="44" spans="1:232" s="37" customFormat="1" ht="17.25" customHeight="1">
      <c r="A44" s="106">
        <v>11</v>
      </c>
      <c r="B44" s="107" t="s">
        <v>111</v>
      </c>
      <c r="C44" s="145">
        <f t="shared" ref="C44:AW44" si="124">C45+C46</f>
        <v>4346130468</v>
      </c>
      <c r="D44" s="145">
        <f t="shared" si="124"/>
        <v>1270122068</v>
      </c>
      <c r="E44" s="145">
        <f t="shared" si="124"/>
        <v>0</v>
      </c>
      <c r="F44" s="99">
        <f t="shared" si="124"/>
        <v>0</v>
      </c>
      <c r="G44" s="99">
        <f t="shared" si="124"/>
        <v>0</v>
      </c>
      <c r="H44" s="99">
        <f t="shared" si="124"/>
        <v>0</v>
      </c>
      <c r="I44" s="99">
        <f t="shared" si="124"/>
        <v>0</v>
      </c>
      <c r="J44" s="145">
        <f t="shared" si="124"/>
        <v>1270122068</v>
      </c>
      <c r="K44" s="99">
        <f t="shared" si="124"/>
        <v>0</v>
      </c>
      <c r="L44" s="99">
        <f t="shared" si="124"/>
        <v>0</v>
      </c>
      <c r="M44" s="99">
        <f t="shared" si="124"/>
        <v>0</v>
      </c>
      <c r="N44" s="99">
        <f t="shared" si="124"/>
        <v>0</v>
      </c>
      <c r="O44" s="99">
        <f t="shared" si="124"/>
        <v>0</v>
      </c>
      <c r="P44" s="99">
        <f t="shared" si="124"/>
        <v>0</v>
      </c>
      <c r="Q44" s="99">
        <f t="shared" si="124"/>
        <v>0</v>
      </c>
      <c r="R44" s="99">
        <f t="shared" si="124"/>
        <v>0</v>
      </c>
      <c r="S44" s="99">
        <f t="shared" si="124"/>
        <v>0</v>
      </c>
      <c r="T44" s="99">
        <f t="shared" si="124"/>
        <v>0</v>
      </c>
      <c r="U44" s="99">
        <f t="shared" si="124"/>
        <v>0</v>
      </c>
      <c r="V44" s="99">
        <f t="shared" si="124"/>
        <v>0</v>
      </c>
      <c r="W44" s="99">
        <f t="shared" si="124"/>
        <v>0</v>
      </c>
      <c r="X44" s="99">
        <f t="shared" si="124"/>
        <v>0</v>
      </c>
      <c r="Y44" s="99">
        <f t="shared" si="124"/>
        <v>0</v>
      </c>
      <c r="Z44" s="99">
        <f t="shared" si="124"/>
        <v>0</v>
      </c>
      <c r="AA44" s="99">
        <f t="shared" si="124"/>
        <v>40000000</v>
      </c>
      <c r="AB44" s="99">
        <f t="shared" si="124"/>
        <v>0</v>
      </c>
      <c r="AC44" s="99">
        <f t="shared" si="124"/>
        <v>0</v>
      </c>
      <c r="AD44" s="99">
        <f t="shared" si="124"/>
        <v>3450000</v>
      </c>
      <c r="AE44" s="99">
        <f t="shared" si="124"/>
        <v>0</v>
      </c>
      <c r="AF44" s="99">
        <f t="shared" si="124"/>
        <v>0</v>
      </c>
      <c r="AG44" s="99">
        <f t="shared" si="124"/>
        <v>0</v>
      </c>
      <c r="AH44" s="99">
        <f t="shared" si="124"/>
        <v>0</v>
      </c>
      <c r="AI44" s="99">
        <f t="shared" si="124"/>
        <v>0</v>
      </c>
      <c r="AJ44" s="99">
        <f t="shared" si="124"/>
        <v>0</v>
      </c>
      <c r="AK44" s="99">
        <f t="shared" si="124"/>
        <v>0</v>
      </c>
      <c r="AL44" s="99">
        <f t="shared" si="124"/>
        <v>0</v>
      </c>
      <c r="AM44" s="99"/>
      <c r="AN44" s="99">
        <f t="shared" si="124"/>
        <v>0</v>
      </c>
      <c r="AO44" s="99">
        <f t="shared" si="124"/>
        <v>0</v>
      </c>
      <c r="AP44" s="99">
        <f t="shared" si="124"/>
        <v>0</v>
      </c>
      <c r="AQ44" s="99">
        <f t="shared" si="124"/>
        <v>0</v>
      </c>
      <c r="AR44" s="99">
        <f t="shared" si="124"/>
        <v>0</v>
      </c>
      <c r="AS44" s="99">
        <f t="shared" si="124"/>
        <v>0</v>
      </c>
      <c r="AT44" s="99">
        <f t="shared" si="124"/>
        <v>0</v>
      </c>
      <c r="AU44" s="99">
        <f t="shared" si="124"/>
        <v>0</v>
      </c>
      <c r="AV44" s="99">
        <f t="shared" si="124"/>
        <v>0</v>
      </c>
      <c r="AW44" s="99">
        <f t="shared" si="124"/>
        <v>0</v>
      </c>
      <c r="AX44" s="99">
        <f>AX45+AX46</f>
        <v>0</v>
      </c>
      <c r="AY44" s="99">
        <f>AY45+AY46</f>
        <v>0</v>
      </c>
      <c r="AZ44" s="99">
        <f>AZ45+AZ46</f>
        <v>0</v>
      </c>
      <c r="BA44" s="99">
        <f>BA45+BA46</f>
        <v>0</v>
      </c>
      <c r="BB44" s="99">
        <f t="shared" ref="BB44:DG44" si="125">BB45+BB46</f>
        <v>0</v>
      </c>
      <c r="BC44" s="99">
        <f t="shared" si="125"/>
        <v>0</v>
      </c>
      <c r="BD44" s="99">
        <f t="shared" si="125"/>
        <v>0</v>
      </c>
      <c r="BE44" s="99">
        <f t="shared" si="125"/>
        <v>1206672068</v>
      </c>
      <c r="BF44" s="99">
        <f t="shared" si="125"/>
        <v>0</v>
      </c>
      <c r="BG44" s="99">
        <f t="shared" si="125"/>
        <v>0</v>
      </c>
      <c r="BH44" s="99">
        <f t="shared" si="125"/>
        <v>20000000</v>
      </c>
      <c r="BI44" s="99">
        <f t="shared" si="125"/>
        <v>0</v>
      </c>
      <c r="BJ44" s="99">
        <f t="shared" si="125"/>
        <v>0</v>
      </c>
      <c r="BK44" s="99">
        <f t="shared" si="125"/>
        <v>3076008400</v>
      </c>
      <c r="BL44" s="99">
        <f t="shared" si="125"/>
        <v>0</v>
      </c>
      <c r="BM44" s="99">
        <f t="shared" si="125"/>
        <v>3076008400</v>
      </c>
      <c r="BN44" s="99">
        <f t="shared" si="125"/>
        <v>0</v>
      </c>
      <c r="BO44" s="99">
        <f t="shared" si="125"/>
        <v>0</v>
      </c>
      <c r="BP44" s="99">
        <f t="shared" si="125"/>
        <v>0</v>
      </c>
      <c r="BQ44" s="99">
        <f t="shared" si="125"/>
        <v>0</v>
      </c>
      <c r="BR44" s="99"/>
      <c r="BS44" s="99">
        <f t="shared" si="125"/>
        <v>0</v>
      </c>
      <c r="BT44" s="99"/>
      <c r="BU44" s="99"/>
      <c r="BV44" s="99">
        <f t="shared" si="125"/>
        <v>0</v>
      </c>
      <c r="BW44" s="99">
        <f t="shared" si="125"/>
        <v>0</v>
      </c>
      <c r="BX44" s="99">
        <f t="shared" si="125"/>
        <v>0</v>
      </c>
      <c r="BY44" s="99">
        <f t="shared" si="125"/>
        <v>0</v>
      </c>
      <c r="BZ44" s="99">
        <f t="shared" si="125"/>
        <v>0</v>
      </c>
      <c r="CA44" s="99">
        <f t="shared" si="125"/>
        <v>693790000</v>
      </c>
      <c r="CB44" s="99">
        <f t="shared" si="125"/>
        <v>0</v>
      </c>
      <c r="CC44" s="99">
        <f t="shared" si="125"/>
        <v>0</v>
      </c>
      <c r="CD44" s="99">
        <f t="shared" si="125"/>
        <v>294078000</v>
      </c>
      <c r="CE44" s="99">
        <f t="shared" si="125"/>
        <v>0</v>
      </c>
      <c r="CF44" s="99">
        <f t="shared" si="125"/>
        <v>0</v>
      </c>
      <c r="CG44" s="99">
        <f t="shared" si="125"/>
        <v>0</v>
      </c>
      <c r="CH44" s="99">
        <f t="shared" si="125"/>
        <v>0</v>
      </c>
      <c r="CI44" s="99">
        <f t="shared" si="125"/>
        <v>0</v>
      </c>
      <c r="CJ44" s="99">
        <f t="shared" si="125"/>
        <v>0</v>
      </c>
      <c r="CK44" s="99">
        <f t="shared" si="125"/>
        <v>0</v>
      </c>
      <c r="CL44" s="99">
        <f t="shared" si="125"/>
        <v>0</v>
      </c>
      <c r="CM44" s="99">
        <f t="shared" si="125"/>
        <v>0</v>
      </c>
      <c r="CN44" s="99">
        <f t="shared" si="125"/>
        <v>0</v>
      </c>
      <c r="CO44" s="99">
        <f t="shared" si="125"/>
        <v>0</v>
      </c>
      <c r="CP44" s="99">
        <f t="shared" si="125"/>
        <v>0</v>
      </c>
      <c r="CQ44" s="99">
        <f t="shared" si="125"/>
        <v>1588140400</v>
      </c>
      <c r="CR44" s="99">
        <f t="shared" si="125"/>
        <v>0</v>
      </c>
      <c r="CS44" s="99">
        <f t="shared" si="125"/>
        <v>0</v>
      </c>
      <c r="CT44" s="99">
        <f t="shared" si="125"/>
        <v>0</v>
      </c>
      <c r="CU44" s="99">
        <f t="shared" si="125"/>
        <v>0</v>
      </c>
      <c r="CV44" s="99">
        <f t="shared" si="125"/>
        <v>0</v>
      </c>
      <c r="CW44" s="99">
        <f t="shared" si="125"/>
        <v>0</v>
      </c>
      <c r="CX44" s="99">
        <f t="shared" si="125"/>
        <v>0</v>
      </c>
      <c r="CY44" s="99">
        <f t="shared" si="125"/>
        <v>500000000</v>
      </c>
      <c r="CZ44" s="99">
        <f t="shared" si="125"/>
        <v>0</v>
      </c>
      <c r="DA44" s="99">
        <f t="shared" si="125"/>
        <v>0</v>
      </c>
      <c r="DB44" s="99">
        <f t="shared" si="125"/>
        <v>0</v>
      </c>
      <c r="DC44" s="99">
        <f t="shared" si="125"/>
        <v>0</v>
      </c>
      <c r="DD44" s="99">
        <f t="shared" si="125"/>
        <v>0</v>
      </c>
      <c r="DE44" s="99">
        <f t="shared" si="125"/>
        <v>0</v>
      </c>
      <c r="DF44" s="99">
        <f t="shared" si="125"/>
        <v>0</v>
      </c>
      <c r="DG44" s="99">
        <f t="shared" si="125"/>
        <v>0</v>
      </c>
      <c r="DH44" s="108" t="s">
        <v>111</v>
      </c>
      <c r="DI44" s="140">
        <f>DI45+DI46</f>
        <v>4326089468</v>
      </c>
      <c r="DJ44" s="140">
        <f t="shared" ref="DJ44:FY44" si="126">DJ45+DJ46</f>
        <v>1250081068</v>
      </c>
      <c r="DK44" s="140">
        <f t="shared" si="126"/>
        <v>0</v>
      </c>
      <c r="DL44" s="100">
        <f t="shared" si="126"/>
        <v>0</v>
      </c>
      <c r="DM44" s="100">
        <f t="shared" si="126"/>
        <v>0</v>
      </c>
      <c r="DN44" s="100">
        <f t="shared" si="126"/>
        <v>0</v>
      </c>
      <c r="DO44" s="100">
        <f t="shared" si="126"/>
        <v>0</v>
      </c>
      <c r="DP44" s="140">
        <f t="shared" si="126"/>
        <v>1250081068</v>
      </c>
      <c r="DQ44" s="100">
        <f t="shared" si="126"/>
        <v>0</v>
      </c>
      <c r="DR44" s="100">
        <f t="shared" si="126"/>
        <v>0</v>
      </c>
      <c r="DS44" s="100">
        <f t="shared" si="126"/>
        <v>0</v>
      </c>
      <c r="DT44" s="100">
        <f t="shared" si="126"/>
        <v>0</v>
      </c>
      <c r="DU44" s="100">
        <f t="shared" si="126"/>
        <v>0</v>
      </c>
      <c r="DV44" s="100">
        <f t="shared" si="126"/>
        <v>0</v>
      </c>
      <c r="DW44" s="100">
        <f t="shared" si="126"/>
        <v>0</v>
      </c>
      <c r="DX44" s="100">
        <f t="shared" si="126"/>
        <v>0</v>
      </c>
      <c r="DY44" s="100">
        <f t="shared" si="126"/>
        <v>0</v>
      </c>
      <c r="DZ44" s="100">
        <f t="shared" si="126"/>
        <v>0</v>
      </c>
      <c r="EA44" s="100">
        <f t="shared" si="126"/>
        <v>0</v>
      </c>
      <c r="EB44" s="100">
        <f t="shared" si="126"/>
        <v>0</v>
      </c>
      <c r="EC44" s="100">
        <f t="shared" si="126"/>
        <v>0</v>
      </c>
      <c r="ED44" s="100">
        <f t="shared" si="126"/>
        <v>0</v>
      </c>
      <c r="EE44" s="100">
        <f t="shared" si="126"/>
        <v>0</v>
      </c>
      <c r="EF44" s="100">
        <f t="shared" si="126"/>
        <v>0</v>
      </c>
      <c r="EG44" s="100">
        <f>EG45+EG46</f>
        <v>40000000</v>
      </c>
      <c r="EH44" s="100">
        <f t="shared" si="126"/>
        <v>0</v>
      </c>
      <c r="EI44" s="100">
        <f t="shared" si="126"/>
        <v>0</v>
      </c>
      <c r="EJ44" s="100">
        <f t="shared" si="126"/>
        <v>3450000</v>
      </c>
      <c r="EK44" s="100">
        <f t="shared" si="126"/>
        <v>0</v>
      </c>
      <c r="EL44" s="100">
        <f t="shared" si="126"/>
        <v>0</v>
      </c>
      <c r="EM44" s="100">
        <f t="shared" si="126"/>
        <v>0</v>
      </c>
      <c r="EN44" s="100">
        <f t="shared" si="126"/>
        <v>0</v>
      </c>
      <c r="EO44" s="100">
        <f t="shared" si="126"/>
        <v>0</v>
      </c>
      <c r="EP44" s="100">
        <f t="shared" si="126"/>
        <v>0</v>
      </c>
      <c r="EQ44" s="100">
        <f t="shared" si="126"/>
        <v>0</v>
      </c>
      <c r="ER44" s="100">
        <f t="shared" si="126"/>
        <v>0</v>
      </c>
      <c r="ES44" s="100"/>
      <c r="ET44" s="100">
        <f t="shared" si="126"/>
        <v>0</v>
      </c>
      <c r="EU44" s="100">
        <f t="shared" si="126"/>
        <v>0</v>
      </c>
      <c r="EV44" s="100">
        <f t="shared" si="126"/>
        <v>0</v>
      </c>
      <c r="EW44" s="100">
        <f t="shared" si="126"/>
        <v>0</v>
      </c>
      <c r="EX44" s="100">
        <f t="shared" si="126"/>
        <v>0</v>
      </c>
      <c r="EY44" s="100">
        <f t="shared" si="126"/>
        <v>0</v>
      </c>
      <c r="EZ44" s="100">
        <f t="shared" si="126"/>
        <v>0</v>
      </c>
      <c r="FA44" s="100">
        <f t="shared" si="126"/>
        <v>0</v>
      </c>
      <c r="FB44" s="100">
        <f t="shared" si="126"/>
        <v>0</v>
      </c>
      <c r="FC44" s="100">
        <f t="shared" si="126"/>
        <v>0</v>
      </c>
      <c r="FD44" s="100">
        <f>FD45+FD46</f>
        <v>0</v>
      </c>
      <c r="FE44" s="100">
        <f>FE45+FE46</f>
        <v>0</v>
      </c>
      <c r="FF44" s="100">
        <f>FF45+FF46</f>
        <v>0</v>
      </c>
      <c r="FG44" s="100">
        <f>FG45+FG46</f>
        <v>0</v>
      </c>
      <c r="FH44" s="100">
        <f t="shared" si="126"/>
        <v>0</v>
      </c>
      <c r="FI44" s="100">
        <f t="shared" si="126"/>
        <v>0</v>
      </c>
      <c r="FJ44" s="100">
        <f t="shared" si="126"/>
        <v>0</v>
      </c>
      <c r="FK44" s="100">
        <f t="shared" si="126"/>
        <v>1206631068</v>
      </c>
      <c r="FL44" s="100">
        <v>0</v>
      </c>
      <c r="FM44" s="100">
        <v>0</v>
      </c>
      <c r="FN44" s="100">
        <v>0</v>
      </c>
      <c r="FO44" s="100">
        <f t="shared" si="126"/>
        <v>0</v>
      </c>
      <c r="FP44" s="100">
        <f t="shared" si="126"/>
        <v>0</v>
      </c>
      <c r="FQ44" s="140">
        <f t="shared" si="126"/>
        <v>2255847520</v>
      </c>
      <c r="FR44" s="140">
        <f t="shared" si="126"/>
        <v>0</v>
      </c>
      <c r="FS44" s="140">
        <f t="shared" si="126"/>
        <v>2255847520</v>
      </c>
      <c r="FT44" s="100">
        <f t="shared" si="126"/>
        <v>0</v>
      </c>
      <c r="FU44" s="100">
        <f t="shared" si="126"/>
        <v>0</v>
      </c>
      <c r="FV44" s="100">
        <f t="shared" si="126"/>
        <v>0</v>
      </c>
      <c r="FW44" s="100">
        <f t="shared" si="126"/>
        <v>0</v>
      </c>
      <c r="FX44" s="100"/>
      <c r="FY44" s="100">
        <f t="shared" si="126"/>
        <v>0</v>
      </c>
      <c r="FZ44" s="100"/>
      <c r="GA44" s="100"/>
      <c r="GB44" s="100">
        <f t="shared" ref="GB44:HM44" si="127">GB45+GB46</f>
        <v>0</v>
      </c>
      <c r="GC44" s="100">
        <f t="shared" si="127"/>
        <v>0</v>
      </c>
      <c r="GD44" s="100">
        <f t="shared" si="127"/>
        <v>0</v>
      </c>
      <c r="GE44" s="100">
        <f t="shared" si="127"/>
        <v>0</v>
      </c>
      <c r="GF44" s="100">
        <f t="shared" si="127"/>
        <v>0</v>
      </c>
      <c r="GG44" s="100">
        <f t="shared" si="127"/>
        <v>395530520</v>
      </c>
      <c r="GH44" s="100">
        <f t="shared" si="127"/>
        <v>0</v>
      </c>
      <c r="GI44" s="100">
        <f t="shared" si="127"/>
        <v>0</v>
      </c>
      <c r="GJ44" s="100">
        <f t="shared" si="127"/>
        <v>288025000</v>
      </c>
      <c r="GK44" s="100">
        <f t="shared" si="127"/>
        <v>0</v>
      </c>
      <c r="GL44" s="100">
        <f t="shared" si="127"/>
        <v>0</v>
      </c>
      <c r="GM44" s="100">
        <f t="shared" si="127"/>
        <v>0</v>
      </c>
      <c r="GN44" s="100">
        <f t="shared" si="127"/>
        <v>0</v>
      </c>
      <c r="GO44" s="100">
        <f t="shared" si="127"/>
        <v>0</v>
      </c>
      <c r="GP44" s="100">
        <f t="shared" si="127"/>
        <v>0</v>
      </c>
      <c r="GQ44" s="100">
        <f t="shared" si="127"/>
        <v>0</v>
      </c>
      <c r="GR44" s="100">
        <f t="shared" si="127"/>
        <v>0</v>
      </c>
      <c r="GS44" s="100">
        <f t="shared" si="127"/>
        <v>0</v>
      </c>
      <c r="GT44" s="100">
        <f t="shared" si="127"/>
        <v>0</v>
      </c>
      <c r="GU44" s="100">
        <f t="shared" si="127"/>
        <v>0</v>
      </c>
      <c r="GV44" s="100">
        <f t="shared" si="127"/>
        <v>0</v>
      </c>
      <c r="GW44" s="100">
        <f t="shared" si="127"/>
        <v>1572292000</v>
      </c>
      <c r="GX44" s="100">
        <f t="shared" si="127"/>
        <v>0</v>
      </c>
      <c r="GY44" s="100">
        <f t="shared" si="127"/>
        <v>0</v>
      </c>
      <c r="GZ44" s="100">
        <f t="shared" si="127"/>
        <v>0</v>
      </c>
      <c r="HA44" s="100">
        <f t="shared" si="127"/>
        <v>0</v>
      </c>
      <c r="HB44" s="100">
        <f t="shared" si="127"/>
        <v>0</v>
      </c>
      <c r="HC44" s="100">
        <f t="shared" si="127"/>
        <v>0</v>
      </c>
      <c r="HD44" s="100">
        <f t="shared" si="127"/>
        <v>0</v>
      </c>
      <c r="HE44" s="100">
        <f t="shared" si="127"/>
        <v>0</v>
      </c>
      <c r="HF44" s="100">
        <f t="shared" si="127"/>
        <v>0</v>
      </c>
      <c r="HG44" s="100">
        <f t="shared" si="127"/>
        <v>0</v>
      </c>
      <c r="HH44" s="140">
        <f t="shared" si="127"/>
        <v>0</v>
      </c>
      <c r="HI44" s="140">
        <f t="shared" si="127"/>
        <v>0</v>
      </c>
      <c r="HJ44" s="140">
        <f t="shared" si="127"/>
        <v>0</v>
      </c>
      <c r="HK44" s="100">
        <f t="shared" si="127"/>
        <v>0</v>
      </c>
      <c r="HL44" s="100">
        <f t="shared" si="127"/>
        <v>0</v>
      </c>
      <c r="HM44" s="100">
        <f t="shared" si="127"/>
        <v>0</v>
      </c>
      <c r="HN44" s="145">
        <f>HN45+HN46</f>
        <v>820160880</v>
      </c>
      <c r="HO44" s="152">
        <f t="shared" si="119"/>
        <v>0.99538877165617567</v>
      </c>
      <c r="HP44" s="152">
        <f t="shared" si="120"/>
        <v>0</v>
      </c>
      <c r="HQ44" s="152">
        <f t="shared" si="121"/>
        <v>0.98422120164280147</v>
      </c>
      <c r="HR44" s="152">
        <f t="shared" si="122"/>
        <v>0.73336845243985682</v>
      </c>
      <c r="HS44" s="152">
        <f t="shared" si="123"/>
        <v>0</v>
      </c>
      <c r="HX44" s="37">
        <f t="shared" si="38"/>
        <v>3505928588</v>
      </c>
    </row>
    <row r="45" spans="1:232" s="37" customFormat="1" ht="17.25" customHeight="1">
      <c r="A45" s="106"/>
      <c r="B45" s="107" t="s">
        <v>99</v>
      </c>
      <c r="C45" s="145">
        <f>D45+BK45+DB45</f>
        <v>0</v>
      </c>
      <c r="D45" s="145">
        <f>E45+J45</f>
        <v>0</v>
      </c>
      <c r="E45" s="145">
        <f>SUM(F45:I45)</f>
        <v>0</v>
      </c>
      <c r="F45" s="99"/>
      <c r="G45" s="99"/>
      <c r="H45" s="99"/>
      <c r="I45" s="99"/>
      <c r="J45" s="145">
        <f>SUM(K45:BJ45)</f>
        <v>0</v>
      </c>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f>SUM(BL45:BM45)</f>
        <v>0</v>
      </c>
      <c r="BL45" s="99">
        <f t="shared" ref="BL45" si="128">SUM(BN45:BO45)+BP45+SUM(BR45:BU45)+CG45+CU45</f>
        <v>0</v>
      </c>
      <c r="BM45" s="99">
        <f>BQ45+SUM(BV45:CF45)+SUM(CH45:CT45)+SUM(CV45:DA45)</f>
        <v>0</v>
      </c>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f>SUM(DC45:DD45)</f>
        <v>0</v>
      </c>
      <c r="DC45" s="99">
        <f>SUM(DE45:DE45)</f>
        <v>0</v>
      </c>
      <c r="DD45" s="99">
        <f>SUM(DF45:DG45)</f>
        <v>0</v>
      </c>
      <c r="DE45" s="99"/>
      <c r="DF45" s="99"/>
      <c r="DG45" s="99"/>
      <c r="DH45" s="108" t="s">
        <v>99</v>
      </c>
      <c r="DI45" s="140">
        <f>DJ45+FQ45+HH45+HN45</f>
        <v>0</v>
      </c>
      <c r="DJ45" s="140">
        <f>DK45+DP45</f>
        <v>0</v>
      </c>
      <c r="DK45" s="140">
        <f>SUM(DL45:DO45)</f>
        <v>0</v>
      </c>
      <c r="DL45" s="100"/>
      <c r="DM45" s="100"/>
      <c r="DN45" s="100"/>
      <c r="DO45" s="100"/>
      <c r="DP45" s="140">
        <f>SUM(DQ45:FP45)</f>
        <v>0</v>
      </c>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40">
        <f>SUM(FR45:FS45)</f>
        <v>0</v>
      </c>
      <c r="FR45" s="140">
        <f t="shared" ref="FR45" si="129">SUM(FT45:FU45)+FV45+SUM(FX45:GA45)+GM45+HA45</f>
        <v>0</v>
      </c>
      <c r="FS45" s="140">
        <f>FW45+SUM(GB45:GL45)+SUM(GN45:GZ45)+SUM(HB45:HG45)</f>
        <v>0</v>
      </c>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40">
        <f>SUM(HI45:HJ45)</f>
        <v>0</v>
      </c>
      <c r="HI45" s="140">
        <f>SUM(HK45:HK45)</f>
        <v>0</v>
      </c>
      <c r="HJ45" s="140">
        <f>SUM(HL45:HM45)</f>
        <v>0</v>
      </c>
      <c r="HK45" s="100"/>
      <c r="HL45" s="100"/>
      <c r="HM45" s="100"/>
      <c r="HN45" s="145"/>
      <c r="HO45" s="152">
        <f t="shared" si="119"/>
        <v>0</v>
      </c>
      <c r="HP45" s="152">
        <f t="shared" si="120"/>
        <v>0</v>
      </c>
      <c r="HQ45" s="152">
        <f t="shared" si="121"/>
        <v>0</v>
      </c>
      <c r="HR45" s="152">
        <f t="shared" si="122"/>
        <v>0</v>
      </c>
      <c r="HS45" s="152">
        <f t="shared" si="123"/>
        <v>0</v>
      </c>
      <c r="HX45" s="37">
        <f t="shared" si="38"/>
        <v>0</v>
      </c>
    </row>
    <row r="46" spans="1:232" s="37" customFormat="1" ht="17.25" customHeight="1">
      <c r="A46" s="106"/>
      <c r="B46" s="107" t="s">
        <v>100</v>
      </c>
      <c r="C46" s="145">
        <f>D46+BK46+DB46</f>
        <v>4346130468</v>
      </c>
      <c r="D46" s="145">
        <f>E46+J46</f>
        <v>1270122068</v>
      </c>
      <c r="E46" s="145">
        <f>SUM(F46:I46)</f>
        <v>0</v>
      </c>
      <c r="F46" s="99"/>
      <c r="G46" s="99"/>
      <c r="H46" s="99"/>
      <c r="I46" s="99"/>
      <c r="J46" s="145">
        <f>SUM(K46:BJ46)</f>
        <v>1270122068</v>
      </c>
      <c r="K46" s="99"/>
      <c r="L46" s="99"/>
      <c r="M46" s="99"/>
      <c r="N46" s="99"/>
      <c r="O46" s="99"/>
      <c r="P46" s="99"/>
      <c r="Q46" s="99"/>
      <c r="R46" s="99"/>
      <c r="S46" s="99"/>
      <c r="T46" s="99"/>
      <c r="U46" s="99"/>
      <c r="V46" s="99"/>
      <c r="W46" s="99"/>
      <c r="X46" s="99"/>
      <c r="Y46" s="99"/>
      <c r="Z46" s="99"/>
      <c r="AA46" s="99">
        <v>40000000</v>
      </c>
      <c r="AB46" s="99"/>
      <c r="AC46" s="99"/>
      <c r="AD46" s="99">
        <v>3450000</v>
      </c>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f>867368720+319610348+25693000-6000000</f>
        <v>1206672068</v>
      </c>
      <c r="BF46" s="99"/>
      <c r="BG46" s="99"/>
      <c r="BH46" s="99">
        <v>20000000</v>
      </c>
      <c r="BI46" s="99"/>
      <c r="BJ46" s="99"/>
      <c r="BK46" s="99">
        <f>SUM(BL46:BM46)</f>
        <v>3076008400</v>
      </c>
      <c r="BL46" s="99">
        <f>SUM(BN46:BO46)+BP46+SUM(BR46:BU46)+CG46+CU46</f>
        <v>0</v>
      </c>
      <c r="BM46" s="99">
        <f>BQ46+SUM(BV46:CF46)+SUM(CH46:CT46)+SUM(CV46:DA46)</f>
        <v>3076008400</v>
      </c>
      <c r="BN46" s="99"/>
      <c r="BO46" s="99"/>
      <c r="BP46" s="99"/>
      <c r="BQ46" s="99"/>
      <c r="BR46" s="99"/>
      <c r="BS46" s="99"/>
      <c r="BT46" s="99"/>
      <c r="BU46" s="99"/>
      <c r="BV46" s="99"/>
      <c r="BW46" s="99"/>
      <c r="BX46" s="99"/>
      <c r="BY46" s="99"/>
      <c r="BZ46" s="99"/>
      <c r="CA46" s="99">
        <v>693790000</v>
      </c>
      <c r="CB46" s="99"/>
      <c r="CC46" s="99"/>
      <c r="CD46" s="99">
        <v>294078000</v>
      </c>
      <c r="CE46" s="99"/>
      <c r="CF46" s="99"/>
      <c r="CG46" s="99"/>
      <c r="CH46" s="99"/>
      <c r="CI46" s="99"/>
      <c r="CJ46" s="99"/>
      <c r="CK46" s="99"/>
      <c r="CL46" s="99"/>
      <c r="CM46" s="99"/>
      <c r="CN46" s="99"/>
      <c r="CO46" s="99"/>
      <c r="CP46" s="99"/>
      <c r="CQ46" s="99">
        <v>1588140400</v>
      </c>
      <c r="CR46" s="99"/>
      <c r="CS46" s="99"/>
      <c r="CT46" s="99"/>
      <c r="CU46" s="99"/>
      <c r="CV46" s="99"/>
      <c r="CW46" s="99"/>
      <c r="CX46" s="99"/>
      <c r="CY46" s="99">
        <v>500000000</v>
      </c>
      <c r="CZ46" s="99"/>
      <c r="DA46" s="99"/>
      <c r="DB46" s="99">
        <f>SUM(DC46:DD46)</f>
        <v>0</v>
      </c>
      <c r="DC46" s="99">
        <f>SUM(DE46:DE46)</f>
        <v>0</v>
      </c>
      <c r="DD46" s="99">
        <f>SUM(DF46:DG46)</f>
        <v>0</v>
      </c>
      <c r="DE46" s="99"/>
      <c r="DF46" s="99"/>
      <c r="DG46" s="99"/>
      <c r="DH46" s="108" t="s">
        <v>100</v>
      </c>
      <c r="DI46" s="140">
        <f>DJ46+FQ46+HH46+HN46</f>
        <v>4326089468</v>
      </c>
      <c r="DJ46" s="140">
        <f>DK46+DP46</f>
        <v>1250081068</v>
      </c>
      <c r="DK46" s="140">
        <f>SUM(DL46:DO46)</f>
        <v>0</v>
      </c>
      <c r="DL46" s="100"/>
      <c r="DM46" s="100"/>
      <c r="DN46" s="100"/>
      <c r="DO46" s="100"/>
      <c r="DP46" s="140">
        <f>SUM(DQ46:FP46)</f>
        <v>1250081068</v>
      </c>
      <c r="DQ46" s="100"/>
      <c r="DR46" s="100"/>
      <c r="DS46" s="100"/>
      <c r="DT46" s="100"/>
      <c r="DU46" s="100"/>
      <c r="DV46" s="100"/>
      <c r="DW46" s="100"/>
      <c r="DX46" s="100"/>
      <c r="DY46" s="100"/>
      <c r="DZ46" s="100"/>
      <c r="EA46" s="100"/>
      <c r="EB46" s="100"/>
      <c r="EC46" s="100"/>
      <c r="ED46" s="100"/>
      <c r="EE46" s="100"/>
      <c r="EF46" s="100"/>
      <c r="EG46" s="100">
        <v>40000000</v>
      </c>
      <c r="EH46" s="100"/>
      <c r="EI46" s="100"/>
      <c r="EJ46" s="100">
        <v>3450000</v>
      </c>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f>861368720+319569348+25693000</f>
        <v>1206631068</v>
      </c>
      <c r="FL46" s="100">
        <v>0</v>
      </c>
      <c r="FM46" s="100">
        <v>0</v>
      </c>
      <c r="FN46" s="100">
        <v>0</v>
      </c>
      <c r="FO46" s="100"/>
      <c r="FP46" s="100"/>
      <c r="FQ46" s="140">
        <f>SUM(FR46:FS46)</f>
        <v>2255847520</v>
      </c>
      <c r="FR46" s="140">
        <f>SUM(FT46:FU46)+FV46+SUM(FX46:GA46)+GM46+HA46</f>
        <v>0</v>
      </c>
      <c r="FS46" s="140">
        <f>FW46+SUM(GB46:GL46)+SUM(GN46:GZ46)+SUM(HB46:HG46)</f>
        <v>2255847520</v>
      </c>
      <c r="FT46" s="100"/>
      <c r="FU46" s="100"/>
      <c r="FV46" s="100"/>
      <c r="FW46" s="100"/>
      <c r="FX46" s="100"/>
      <c r="FY46" s="100"/>
      <c r="FZ46" s="100"/>
      <c r="GA46" s="100"/>
      <c r="GB46" s="100"/>
      <c r="GC46" s="100"/>
      <c r="GD46" s="100"/>
      <c r="GE46" s="100"/>
      <c r="GF46" s="100"/>
      <c r="GG46" s="100">
        <v>395530520</v>
      </c>
      <c r="GH46" s="100"/>
      <c r="GI46" s="100"/>
      <c r="GJ46" s="100">
        <v>288025000</v>
      </c>
      <c r="GK46" s="100"/>
      <c r="GL46" s="100"/>
      <c r="GM46" s="100"/>
      <c r="GN46" s="100"/>
      <c r="GO46" s="100"/>
      <c r="GP46" s="100"/>
      <c r="GQ46" s="100"/>
      <c r="GR46" s="100"/>
      <c r="GS46" s="100"/>
      <c r="GT46" s="100"/>
      <c r="GU46" s="100"/>
      <c r="GV46" s="100"/>
      <c r="GW46" s="100">
        <v>1572292000</v>
      </c>
      <c r="GX46" s="100"/>
      <c r="GY46" s="100"/>
      <c r="GZ46" s="100"/>
      <c r="HA46" s="100"/>
      <c r="HB46" s="100"/>
      <c r="HC46" s="100"/>
      <c r="HD46" s="100"/>
      <c r="HE46" s="100"/>
      <c r="HF46" s="100"/>
      <c r="HG46" s="100"/>
      <c r="HH46" s="140">
        <f>SUM(HI46:HJ46)</f>
        <v>0</v>
      </c>
      <c r="HI46" s="140">
        <f>SUM(HK46:HK46)</f>
        <v>0</v>
      </c>
      <c r="HJ46" s="140">
        <f>SUM(HL46:HM46)</f>
        <v>0</v>
      </c>
      <c r="HK46" s="100"/>
      <c r="HL46" s="100"/>
      <c r="HM46" s="100"/>
      <c r="HN46" s="145">
        <f>500000000+298259480+15848400+6053000</f>
        <v>820160880</v>
      </c>
      <c r="HO46" s="152">
        <f t="shared" si="119"/>
        <v>0.99538877165617567</v>
      </c>
      <c r="HP46" s="152">
        <f t="shared" si="120"/>
        <v>0</v>
      </c>
      <c r="HQ46" s="152">
        <f t="shared" si="121"/>
        <v>0.98422120164280147</v>
      </c>
      <c r="HR46" s="152">
        <f t="shared" si="122"/>
        <v>0.73336845243985682</v>
      </c>
      <c r="HS46" s="152">
        <f t="shared" si="123"/>
        <v>0</v>
      </c>
      <c r="HU46" s="37">
        <f>DI46-HN46</f>
        <v>3505928588</v>
      </c>
      <c r="HV46" s="37">
        <f>C46-DI46</f>
        <v>20041000</v>
      </c>
      <c r="HX46" s="37">
        <f t="shared" si="38"/>
        <v>3505928588</v>
      </c>
    </row>
    <row r="47" spans="1:232" s="37" customFormat="1" ht="17.25" customHeight="1">
      <c r="A47" s="106">
        <v>12</v>
      </c>
      <c r="B47" s="107" t="s">
        <v>103</v>
      </c>
      <c r="C47" s="145">
        <f t="shared" ref="C47:Z47" si="130">C48+C49</f>
        <v>12453789472</v>
      </c>
      <c r="D47" s="145">
        <f t="shared" si="130"/>
        <v>12453789472</v>
      </c>
      <c r="E47" s="145">
        <f t="shared" si="130"/>
        <v>0</v>
      </c>
      <c r="F47" s="99">
        <f t="shared" si="130"/>
        <v>0</v>
      </c>
      <c r="G47" s="99">
        <f t="shared" si="130"/>
        <v>0</v>
      </c>
      <c r="H47" s="99">
        <f t="shared" si="130"/>
        <v>0</v>
      </c>
      <c r="I47" s="99">
        <f t="shared" si="130"/>
        <v>0</v>
      </c>
      <c r="J47" s="145">
        <f t="shared" si="130"/>
        <v>12453789472</v>
      </c>
      <c r="K47" s="99">
        <f t="shared" si="130"/>
        <v>0</v>
      </c>
      <c r="L47" s="99">
        <f t="shared" si="130"/>
        <v>0</v>
      </c>
      <c r="M47" s="99">
        <f t="shared" si="130"/>
        <v>0</v>
      </c>
      <c r="N47" s="99">
        <f t="shared" si="130"/>
        <v>0</v>
      </c>
      <c r="O47" s="99">
        <f t="shared" si="130"/>
        <v>0</v>
      </c>
      <c r="P47" s="99">
        <f t="shared" si="130"/>
        <v>0</v>
      </c>
      <c r="Q47" s="99">
        <f t="shared" si="130"/>
        <v>0</v>
      </c>
      <c r="R47" s="99">
        <f t="shared" si="130"/>
        <v>0</v>
      </c>
      <c r="S47" s="99">
        <f t="shared" si="130"/>
        <v>0</v>
      </c>
      <c r="T47" s="99">
        <f t="shared" si="130"/>
        <v>0</v>
      </c>
      <c r="U47" s="99">
        <f t="shared" si="130"/>
        <v>0</v>
      </c>
      <c r="V47" s="99">
        <f t="shared" si="130"/>
        <v>0</v>
      </c>
      <c r="W47" s="99">
        <f t="shared" si="130"/>
        <v>0</v>
      </c>
      <c r="X47" s="99">
        <f t="shared" si="130"/>
        <v>0</v>
      </c>
      <c r="Y47" s="99">
        <f t="shared" si="130"/>
        <v>0</v>
      </c>
      <c r="Z47" s="99">
        <f t="shared" si="130"/>
        <v>0</v>
      </c>
      <c r="AA47" s="99">
        <f>AA48+AA49</f>
        <v>15370000</v>
      </c>
      <c r="AB47" s="99">
        <f>AB48+AB49</f>
        <v>0</v>
      </c>
      <c r="AC47" s="99">
        <f>AC48+AC49</f>
        <v>0</v>
      </c>
      <c r="AD47" s="99">
        <f>AD48+AD49</f>
        <v>0</v>
      </c>
      <c r="AE47" s="99">
        <f t="shared" ref="AE47:AW47" si="131">AE48+AE49</f>
        <v>0</v>
      </c>
      <c r="AF47" s="99">
        <f t="shared" si="131"/>
        <v>0</v>
      </c>
      <c r="AG47" s="99">
        <f t="shared" si="131"/>
        <v>0</v>
      </c>
      <c r="AH47" s="99">
        <f t="shared" si="131"/>
        <v>0</v>
      </c>
      <c r="AI47" s="99">
        <f t="shared" si="131"/>
        <v>0</v>
      </c>
      <c r="AJ47" s="99">
        <f t="shared" si="131"/>
        <v>0</v>
      </c>
      <c r="AK47" s="99">
        <f t="shared" si="131"/>
        <v>0</v>
      </c>
      <c r="AL47" s="99">
        <f t="shared" si="131"/>
        <v>0</v>
      </c>
      <c r="AM47" s="99">
        <f t="shared" si="131"/>
        <v>0</v>
      </c>
      <c r="AN47" s="99">
        <f t="shared" si="131"/>
        <v>0</v>
      </c>
      <c r="AO47" s="99">
        <f t="shared" si="131"/>
        <v>0</v>
      </c>
      <c r="AP47" s="99">
        <f t="shared" si="131"/>
        <v>0</v>
      </c>
      <c r="AQ47" s="99">
        <f t="shared" si="131"/>
        <v>0</v>
      </c>
      <c r="AR47" s="99">
        <f t="shared" si="131"/>
        <v>0</v>
      </c>
      <c r="AS47" s="99">
        <f t="shared" si="131"/>
        <v>0</v>
      </c>
      <c r="AT47" s="99">
        <f t="shared" si="131"/>
        <v>1174670472</v>
      </c>
      <c r="AU47" s="99">
        <f t="shared" si="131"/>
        <v>0</v>
      </c>
      <c r="AV47" s="99">
        <f t="shared" si="131"/>
        <v>0</v>
      </c>
      <c r="AW47" s="99">
        <f t="shared" si="131"/>
        <v>0</v>
      </c>
      <c r="AX47" s="99">
        <f>AX48+AX49</f>
        <v>0</v>
      </c>
      <c r="AY47" s="99">
        <f>AY48+AY49</f>
        <v>0</v>
      </c>
      <c r="AZ47" s="99">
        <f>AZ48+AZ49</f>
        <v>0</v>
      </c>
      <c r="BA47" s="99">
        <f>BA48+BA49</f>
        <v>0</v>
      </c>
      <c r="BB47" s="99">
        <f t="shared" ref="BB47:DG47" si="132">BB48+BB49</f>
        <v>0</v>
      </c>
      <c r="BC47" s="99">
        <f t="shared" si="132"/>
        <v>0</v>
      </c>
      <c r="BD47" s="99">
        <f t="shared" si="132"/>
        <v>9839380000</v>
      </c>
      <c r="BE47" s="99">
        <f t="shared" si="132"/>
        <v>1424369000</v>
      </c>
      <c r="BF47" s="99">
        <f t="shared" si="132"/>
        <v>0</v>
      </c>
      <c r="BG47" s="99">
        <f t="shared" si="132"/>
        <v>0</v>
      </c>
      <c r="BH47" s="99">
        <f t="shared" si="132"/>
        <v>0</v>
      </c>
      <c r="BI47" s="99">
        <f t="shared" si="132"/>
        <v>0</v>
      </c>
      <c r="BJ47" s="99">
        <f t="shared" si="132"/>
        <v>0</v>
      </c>
      <c r="BK47" s="99">
        <f t="shared" si="132"/>
        <v>0</v>
      </c>
      <c r="BL47" s="99">
        <f t="shared" si="132"/>
        <v>0</v>
      </c>
      <c r="BM47" s="99">
        <f t="shared" si="132"/>
        <v>0</v>
      </c>
      <c r="BN47" s="99">
        <f t="shared" si="132"/>
        <v>0</v>
      </c>
      <c r="BO47" s="99">
        <f t="shared" si="132"/>
        <v>0</v>
      </c>
      <c r="BP47" s="99">
        <f t="shared" si="132"/>
        <v>0</v>
      </c>
      <c r="BQ47" s="99">
        <f t="shared" si="132"/>
        <v>0</v>
      </c>
      <c r="BR47" s="99"/>
      <c r="BS47" s="99">
        <f t="shared" si="132"/>
        <v>0</v>
      </c>
      <c r="BT47" s="99"/>
      <c r="BU47" s="99"/>
      <c r="BV47" s="99">
        <f t="shared" si="132"/>
        <v>0</v>
      </c>
      <c r="BW47" s="99">
        <f t="shared" si="132"/>
        <v>0</v>
      </c>
      <c r="BX47" s="99">
        <f t="shared" si="132"/>
        <v>0</v>
      </c>
      <c r="BY47" s="99">
        <f t="shared" si="132"/>
        <v>0</v>
      </c>
      <c r="BZ47" s="99">
        <f t="shared" si="132"/>
        <v>0</v>
      </c>
      <c r="CA47" s="99">
        <f t="shared" si="132"/>
        <v>0</v>
      </c>
      <c r="CB47" s="99">
        <f t="shared" si="132"/>
        <v>0</v>
      </c>
      <c r="CC47" s="99">
        <f t="shared" si="132"/>
        <v>0</v>
      </c>
      <c r="CD47" s="99">
        <f t="shared" si="132"/>
        <v>0</v>
      </c>
      <c r="CE47" s="99">
        <f t="shared" si="132"/>
        <v>0</v>
      </c>
      <c r="CF47" s="99">
        <f t="shared" si="132"/>
        <v>0</v>
      </c>
      <c r="CG47" s="99">
        <f t="shared" si="132"/>
        <v>0</v>
      </c>
      <c r="CH47" s="99">
        <f t="shared" si="132"/>
        <v>0</v>
      </c>
      <c r="CI47" s="99">
        <f t="shared" si="132"/>
        <v>0</v>
      </c>
      <c r="CJ47" s="99">
        <f t="shared" si="132"/>
        <v>0</v>
      </c>
      <c r="CK47" s="99">
        <f t="shared" si="132"/>
        <v>0</v>
      </c>
      <c r="CL47" s="99">
        <f t="shared" si="132"/>
        <v>0</v>
      </c>
      <c r="CM47" s="99">
        <f t="shared" si="132"/>
        <v>0</v>
      </c>
      <c r="CN47" s="99">
        <f t="shared" si="132"/>
        <v>0</v>
      </c>
      <c r="CO47" s="99">
        <f t="shared" si="132"/>
        <v>0</v>
      </c>
      <c r="CP47" s="99">
        <f t="shared" si="132"/>
        <v>0</v>
      </c>
      <c r="CQ47" s="99">
        <f t="shared" si="132"/>
        <v>0</v>
      </c>
      <c r="CR47" s="99">
        <f t="shared" si="132"/>
        <v>0</v>
      </c>
      <c r="CS47" s="99">
        <f t="shared" si="132"/>
        <v>0</v>
      </c>
      <c r="CT47" s="99">
        <f t="shared" si="132"/>
        <v>0</v>
      </c>
      <c r="CU47" s="99">
        <f t="shared" si="132"/>
        <v>0</v>
      </c>
      <c r="CV47" s="99">
        <f t="shared" si="132"/>
        <v>0</v>
      </c>
      <c r="CW47" s="99">
        <f t="shared" si="132"/>
        <v>0</v>
      </c>
      <c r="CX47" s="99">
        <f t="shared" si="132"/>
        <v>0</v>
      </c>
      <c r="CY47" s="99">
        <f t="shared" si="132"/>
        <v>0</v>
      </c>
      <c r="CZ47" s="99">
        <f t="shared" si="132"/>
        <v>0</v>
      </c>
      <c r="DA47" s="99">
        <f t="shared" si="132"/>
        <v>0</v>
      </c>
      <c r="DB47" s="99">
        <f t="shared" si="132"/>
        <v>0</v>
      </c>
      <c r="DC47" s="99">
        <f t="shared" si="132"/>
        <v>0</v>
      </c>
      <c r="DD47" s="99">
        <f t="shared" si="132"/>
        <v>0</v>
      </c>
      <c r="DE47" s="99">
        <f t="shared" si="132"/>
        <v>0</v>
      </c>
      <c r="DF47" s="99">
        <f t="shared" si="132"/>
        <v>0</v>
      </c>
      <c r="DG47" s="99">
        <f t="shared" si="132"/>
        <v>0</v>
      </c>
      <c r="DH47" s="108" t="s">
        <v>103</v>
      </c>
      <c r="DI47" s="140">
        <f t="shared" ref="DI47:FY47" si="133">DI48+DI49</f>
        <v>12453776672</v>
      </c>
      <c r="DJ47" s="140">
        <f t="shared" si="133"/>
        <v>10453776672</v>
      </c>
      <c r="DK47" s="140">
        <f t="shared" si="133"/>
        <v>0</v>
      </c>
      <c r="DL47" s="100">
        <f t="shared" si="133"/>
        <v>0</v>
      </c>
      <c r="DM47" s="100">
        <f t="shared" si="133"/>
        <v>0</v>
      </c>
      <c r="DN47" s="100">
        <f t="shared" si="133"/>
        <v>0</v>
      </c>
      <c r="DO47" s="100">
        <f t="shared" si="133"/>
        <v>0</v>
      </c>
      <c r="DP47" s="140">
        <f t="shared" si="133"/>
        <v>10453776672</v>
      </c>
      <c r="DQ47" s="100">
        <f t="shared" si="133"/>
        <v>0</v>
      </c>
      <c r="DR47" s="100">
        <f t="shared" si="133"/>
        <v>0</v>
      </c>
      <c r="DS47" s="100">
        <f t="shared" si="133"/>
        <v>0</v>
      </c>
      <c r="DT47" s="100">
        <f t="shared" si="133"/>
        <v>0</v>
      </c>
      <c r="DU47" s="100">
        <f t="shared" si="133"/>
        <v>0</v>
      </c>
      <c r="DV47" s="100">
        <f t="shared" si="133"/>
        <v>0</v>
      </c>
      <c r="DW47" s="100">
        <f t="shared" si="133"/>
        <v>0</v>
      </c>
      <c r="DX47" s="100">
        <f t="shared" si="133"/>
        <v>0</v>
      </c>
      <c r="DY47" s="100">
        <f t="shared" si="133"/>
        <v>0</v>
      </c>
      <c r="DZ47" s="100">
        <f t="shared" si="133"/>
        <v>0</v>
      </c>
      <c r="EA47" s="100">
        <f t="shared" si="133"/>
        <v>0</v>
      </c>
      <c r="EB47" s="100">
        <f t="shared" si="133"/>
        <v>0</v>
      </c>
      <c r="EC47" s="100">
        <f t="shared" si="133"/>
        <v>0</v>
      </c>
      <c r="ED47" s="100">
        <f t="shared" si="133"/>
        <v>0</v>
      </c>
      <c r="EE47" s="100">
        <f t="shared" si="133"/>
        <v>0</v>
      </c>
      <c r="EF47" s="100">
        <f t="shared" si="133"/>
        <v>0</v>
      </c>
      <c r="EG47" s="100">
        <f>EG48+EG49</f>
        <v>15370000</v>
      </c>
      <c r="EH47" s="100">
        <f t="shared" si="133"/>
        <v>0</v>
      </c>
      <c r="EI47" s="100">
        <f t="shared" si="133"/>
        <v>0</v>
      </c>
      <c r="EJ47" s="100">
        <f t="shared" si="133"/>
        <v>0</v>
      </c>
      <c r="EK47" s="100">
        <f t="shared" si="133"/>
        <v>0</v>
      </c>
      <c r="EL47" s="100">
        <f t="shared" si="133"/>
        <v>0</v>
      </c>
      <c r="EM47" s="100">
        <f t="shared" si="133"/>
        <v>0</v>
      </c>
      <c r="EN47" s="100">
        <f t="shared" si="133"/>
        <v>0</v>
      </c>
      <c r="EO47" s="100">
        <f t="shared" si="133"/>
        <v>0</v>
      </c>
      <c r="EP47" s="100">
        <f t="shared" si="133"/>
        <v>0</v>
      </c>
      <c r="EQ47" s="100">
        <f t="shared" si="133"/>
        <v>0</v>
      </c>
      <c r="ER47" s="100">
        <f t="shared" si="133"/>
        <v>0</v>
      </c>
      <c r="ES47" s="100">
        <f t="shared" si="133"/>
        <v>0</v>
      </c>
      <c r="ET47" s="100">
        <f t="shared" si="133"/>
        <v>0</v>
      </c>
      <c r="EU47" s="100">
        <f t="shared" si="133"/>
        <v>0</v>
      </c>
      <c r="EV47" s="100">
        <f t="shared" si="133"/>
        <v>0</v>
      </c>
      <c r="EW47" s="100">
        <f t="shared" si="133"/>
        <v>0</v>
      </c>
      <c r="EX47" s="100">
        <f t="shared" si="133"/>
        <v>0</v>
      </c>
      <c r="EY47" s="100">
        <f t="shared" si="133"/>
        <v>0</v>
      </c>
      <c r="EZ47" s="100">
        <f t="shared" si="133"/>
        <v>1174670472</v>
      </c>
      <c r="FA47" s="100">
        <f t="shared" si="133"/>
        <v>0</v>
      </c>
      <c r="FB47" s="100">
        <f t="shared" si="133"/>
        <v>0</v>
      </c>
      <c r="FC47" s="100">
        <f t="shared" si="133"/>
        <v>0</v>
      </c>
      <c r="FD47" s="100">
        <f>FD48+FD49</f>
        <v>0</v>
      </c>
      <c r="FE47" s="100">
        <f>FE48+FE49</f>
        <v>0</v>
      </c>
      <c r="FF47" s="100">
        <f>FF48+FF49</f>
        <v>0</v>
      </c>
      <c r="FG47" s="100">
        <f>FG48+FG49</f>
        <v>0</v>
      </c>
      <c r="FH47" s="100">
        <f t="shared" si="133"/>
        <v>0</v>
      </c>
      <c r="FI47" s="100">
        <f t="shared" si="133"/>
        <v>0</v>
      </c>
      <c r="FJ47" s="100">
        <f t="shared" si="133"/>
        <v>7839367200</v>
      </c>
      <c r="FK47" s="100">
        <f t="shared" si="133"/>
        <v>1424369000</v>
      </c>
      <c r="FL47" s="100">
        <f t="shared" si="133"/>
        <v>0</v>
      </c>
      <c r="FM47" s="100">
        <f t="shared" si="133"/>
        <v>0</v>
      </c>
      <c r="FN47" s="100">
        <f t="shared" si="133"/>
        <v>0</v>
      </c>
      <c r="FO47" s="100">
        <f t="shared" si="133"/>
        <v>0</v>
      </c>
      <c r="FP47" s="100">
        <f t="shared" si="133"/>
        <v>0</v>
      </c>
      <c r="FQ47" s="140">
        <f t="shared" si="133"/>
        <v>0</v>
      </c>
      <c r="FR47" s="140">
        <f t="shared" si="133"/>
        <v>0</v>
      </c>
      <c r="FS47" s="140">
        <f t="shared" si="133"/>
        <v>0</v>
      </c>
      <c r="FT47" s="100">
        <f t="shared" si="133"/>
        <v>0</v>
      </c>
      <c r="FU47" s="100">
        <f t="shared" si="133"/>
        <v>0</v>
      </c>
      <c r="FV47" s="100">
        <f t="shared" si="133"/>
        <v>0</v>
      </c>
      <c r="FW47" s="100">
        <f t="shared" si="133"/>
        <v>0</v>
      </c>
      <c r="FX47" s="100"/>
      <c r="FY47" s="100">
        <f t="shared" si="133"/>
        <v>0</v>
      </c>
      <c r="FZ47" s="100"/>
      <c r="GA47" s="100"/>
      <c r="GB47" s="100">
        <f t="shared" ref="GB47:HM47" si="134">GB48+GB49</f>
        <v>0</v>
      </c>
      <c r="GC47" s="100">
        <f t="shared" si="134"/>
        <v>0</v>
      </c>
      <c r="GD47" s="100">
        <f t="shared" si="134"/>
        <v>0</v>
      </c>
      <c r="GE47" s="100">
        <f t="shared" si="134"/>
        <v>0</v>
      </c>
      <c r="GF47" s="100">
        <f t="shared" si="134"/>
        <v>0</v>
      </c>
      <c r="GG47" s="100">
        <f t="shared" si="134"/>
        <v>0</v>
      </c>
      <c r="GH47" s="100">
        <f t="shared" si="134"/>
        <v>0</v>
      </c>
      <c r="GI47" s="100">
        <f t="shared" si="134"/>
        <v>0</v>
      </c>
      <c r="GJ47" s="100">
        <f t="shared" si="134"/>
        <v>0</v>
      </c>
      <c r="GK47" s="100">
        <f t="shared" si="134"/>
        <v>0</v>
      </c>
      <c r="GL47" s="100">
        <f t="shared" si="134"/>
        <v>0</v>
      </c>
      <c r="GM47" s="100">
        <f t="shared" si="134"/>
        <v>0</v>
      </c>
      <c r="GN47" s="100">
        <f t="shared" si="134"/>
        <v>0</v>
      </c>
      <c r="GO47" s="100">
        <f t="shared" si="134"/>
        <v>0</v>
      </c>
      <c r="GP47" s="100">
        <f t="shared" si="134"/>
        <v>0</v>
      </c>
      <c r="GQ47" s="100">
        <f t="shared" si="134"/>
        <v>0</v>
      </c>
      <c r="GR47" s="100">
        <f t="shared" si="134"/>
        <v>0</v>
      </c>
      <c r="GS47" s="100">
        <f t="shared" si="134"/>
        <v>0</v>
      </c>
      <c r="GT47" s="100">
        <f t="shared" si="134"/>
        <v>0</v>
      </c>
      <c r="GU47" s="100">
        <f t="shared" si="134"/>
        <v>0</v>
      </c>
      <c r="GV47" s="100">
        <f t="shared" si="134"/>
        <v>0</v>
      </c>
      <c r="GW47" s="100">
        <f t="shared" si="134"/>
        <v>0</v>
      </c>
      <c r="GX47" s="100">
        <f t="shared" si="134"/>
        <v>0</v>
      </c>
      <c r="GY47" s="100">
        <f t="shared" si="134"/>
        <v>0</v>
      </c>
      <c r="GZ47" s="100">
        <f t="shared" si="134"/>
        <v>0</v>
      </c>
      <c r="HA47" s="100">
        <f t="shared" si="134"/>
        <v>0</v>
      </c>
      <c r="HB47" s="100">
        <f t="shared" si="134"/>
        <v>0</v>
      </c>
      <c r="HC47" s="100">
        <f t="shared" si="134"/>
        <v>0</v>
      </c>
      <c r="HD47" s="100">
        <f t="shared" si="134"/>
        <v>0</v>
      </c>
      <c r="HE47" s="100">
        <f t="shared" si="134"/>
        <v>0</v>
      </c>
      <c r="HF47" s="100">
        <f t="shared" si="134"/>
        <v>0</v>
      </c>
      <c r="HG47" s="100">
        <f t="shared" si="134"/>
        <v>0</v>
      </c>
      <c r="HH47" s="140">
        <f t="shared" si="134"/>
        <v>0</v>
      </c>
      <c r="HI47" s="140">
        <f t="shared" si="134"/>
        <v>0</v>
      </c>
      <c r="HJ47" s="140">
        <f t="shared" si="134"/>
        <v>0</v>
      </c>
      <c r="HK47" s="100">
        <f t="shared" si="134"/>
        <v>0</v>
      </c>
      <c r="HL47" s="100">
        <f t="shared" si="134"/>
        <v>0</v>
      </c>
      <c r="HM47" s="100">
        <f t="shared" si="134"/>
        <v>0</v>
      </c>
      <c r="HN47" s="145">
        <f>HN48+HN49</f>
        <v>2000000000</v>
      </c>
      <c r="HO47" s="152">
        <f t="shared" si="119"/>
        <v>0.99999897220038703</v>
      </c>
      <c r="HP47" s="152">
        <f t="shared" si="120"/>
        <v>0</v>
      </c>
      <c r="HQ47" s="152">
        <f t="shared" si="121"/>
        <v>0.83940528266543668</v>
      </c>
      <c r="HR47" s="152">
        <f t="shared" si="122"/>
        <v>0</v>
      </c>
      <c r="HS47" s="152">
        <f t="shared" si="123"/>
        <v>0</v>
      </c>
      <c r="HX47" s="37">
        <f t="shared" si="38"/>
        <v>10453776672</v>
      </c>
    </row>
    <row r="48" spans="1:232" s="37" customFormat="1" ht="17.25" customHeight="1">
      <c r="A48" s="106"/>
      <c r="B48" s="107" t="s">
        <v>99</v>
      </c>
      <c r="C48" s="145">
        <f>D48+BK48+DB48</f>
        <v>0</v>
      </c>
      <c r="D48" s="145">
        <f>E48+J48</f>
        <v>0</v>
      </c>
      <c r="E48" s="145">
        <f>SUM(F48:I48)</f>
        <v>0</v>
      </c>
      <c r="F48" s="99"/>
      <c r="G48" s="99"/>
      <c r="H48" s="99"/>
      <c r="I48" s="99"/>
      <c r="J48" s="145">
        <f>SUM(K48:BJ48)</f>
        <v>0</v>
      </c>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f>SUM(BL48:BM48)</f>
        <v>0</v>
      </c>
      <c r="BL48" s="99">
        <f t="shared" ref="BL48" si="135">SUM(BN48:BO48)+BP48+SUM(BR48:BU48)+CG48+CU48</f>
        <v>0</v>
      </c>
      <c r="BM48" s="99">
        <f>BQ48+SUM(BV48:CF48)+SUM(CH48:CT48)+SUM(CV48:DA48)</f>
        <v>0</v>
      </c>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f>SUM(DC48:DD48)</f>
        <v>0</v>
      </c>
      <c r="DC48" s="99">
        <f>SUM(DE48:DE48)</f>
        <v>0</v>
      </c>
      <c r="DD48" s="99">
        <f>SUM(DF48:DG48)</f>
        <v>0</v>
      </c>
      <c r="DE48" s="99"/>
      <c r="DF48" s="99"/>
      <c r="DG48" s="99"/>
      <c r="DH48" s="108" t="s">
        <v>99</v>
      </c>
      <c r="DI48" s="140">
        <f>DJ48+FQ48+HH48+HN48</f>
        <v>0</v>
      </c>
      <c r="DJ48" s="140">
        <f>DK48+DP48</f>
        <v>0</v>
      </c>
      <c r="DK48" s="140">
        <f>SUM(DL48:DO48)</f>
        <v>0</v>
      </c>
      <c r="DL48" s="100"/>
      <c r="DM48" s="100"/>
      <c r="DN48" s="100"/>
      <c r="DO48" s="100"/>
      <c r="DP48" s="140">
        <f>SUM(DQ48:FP48)</f>
        <v>0</v>
      </c>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40">
        <f>SUM(FR48:FS48)</f>
        <v>0</v>
      </c>
      <c r="FR48" s="140">
        <f t="shared" ref="FR48" si="136">SUM(FT48:FU48)+FV48+SUM(FX48:GA48)+GM48+HA48</f>
        <v>0</v>
      </c>
      <c r="FS48" s="140">
        <f>FW48+SUM(GB48:GL48)+SUM(GN48:GZ48)+SUM(HB48:HG48)</f>
        <v>0</v>
      </c>
      <c r="FT48" s="100"/>
      <c r="FU48" s="100"/>
      <c r="FV48" s="100"/>
      <c r="FW48" s="100"/>
      <c r="FX48" s="100"/>
      <c r="FY48" s="100"/>
      <c r="FZ48" s="100"/>
      <c r="GA48" s="100"/>
      <c r="GB48" s="100"/>
      <c r="GC48" s="100"/>
      <c r="GD48" s="100"/>
      <c r="GE48" s="100"/>
      <c r="GF48" s="100"/>
      <c r="GG48" s="100"/>
      <c r="GH48" s="100"/>
      <c r="GI48" s="100"/>
      <c r="GJ48" s="100"/>
      <c r="GK48" s="100"/>
      <c r="GL48" s="100"/>
      <c r="GM48" s="100"/>
      <c r="GN48" s="100"/>
      <c r="GO48" s="100"/>
      <c r="GP48" s="100"/>
      <c r="GQ48" s="100"/>
      <c r="GR48" s="100"/>
      <c r="GS48" s="100"/>
      <c r="GT48" s="100"/>
      <c r="GU48" s="100"/>
      <c r="GV48" s="100"/>
      <c r="GW48" s="100"/>
      <c r="GX48" s="100"/>
      <c r="GY48" s="100"/>
      <c r="GZ48" s="100"/>
      <c r="HA48" s="100"/>
      <c r="HB48" s="100"/>
      <c r="HC48" s="100"/>
      <c r="HD48" s="100"/>
      <c r="HE48" s="100"/>
      <c r="HF48" s="100"/>
      <c r="HG48" s="100"/>
      <c r="HH48" s="140">
        <f>SUM(HI48:HJ48)</f>
        <v>0</v>
      </c>
      <c r="HI48" s="140">
        <f>SUM(HK48:HK48)</f>
        <v>0</v>
      </c>
      <c r="HJ48" s="140">
        <f>SUM(HL48:HM48)</f>
        <v>0</v>
      </c>
      <c r="HK48" s="100"/>
      <c r="HL48" s="100"/>
      <c r="HM48" s="100"/>
      <c r="HN48" s="145"/>
      <c r="HO48" s="152">
        <f t="shared" si="119"/>
        <v>0</v>
      </c>
      <c r="HP48" s="152">
        <f t="shared" si="120"/>
        <v>0</v>
      </c>
      <c r="HQ48" s="152">
        <f t="shared" si="121"/>
        <v>0</v>
      </c>
      <c r="HR48" s="152">
        <f t="shared" si="122"/>
        <v>0</v>
      </c>
      <c r="HS48" s="152">
        <f t="shared" si="123"/>
        <v>0</v>
      </c>
      <c r="HX48" s="37">
        <f t="shared" si="38"/>
        <v>0</v>
      </c>
    </row>
    <row r="49" spans="1:234" s="37" customFormat="1" ht="17.25" customHeight="1">
      <c r="A49" s="106"/>
      <c r="B49" s="107" t="s">
        <v>100</v>
      </c>
      <c r="C49" s="145">
        <f>D49+BK49+DB49</f>
        <v>12453789472</v>
      </c>
      <c r="D49" s="145">
        <f>E49+J49</f>
        <v>12453789472</v>
      </c>
      <c r="E49" s="145">
        <f>SUM(F49:I49)</f>
        <v>0</v>
      </c>
      <c r="F49" s="99"/>
      <c r="G49" s="99"/>
      <c r="H49" s="99"/>
      <c r="I49" s="99"/>
      <c r="J49" s="145">
        <f>SUM(K49:BJ49)</f>
        <v>12453789472</v>
      </c>
      <c r="K49" s="99"/>
      <c r="L49" s="99"/>
      <c r="M49" s="99"/>
      <c r="N49" s="99"/>
      <c r="O49" s="99"/>
      <c r="P49" s="99"/>
      <c r="Q49" s="99"/>
      <c r="R49" s="99"/>
      <c r="S49" s="99"/>
      <c r="T49" s="99"/>
      <c r="U49" s="99"/>
      <c r="V49" s="99"/>
      <c r="W49" s="99"/>
      <c r="X49" s="99"/>
      <c r="Y49" s="99"/>
      <c r="Z49" s="99"/>
      <c r="AA49" s="99">
        <v>15370000</v>
      </c>
      <c r="AB49" s="99"/>
      <c r="AC49" s="99"/>
      <c r="AD49" s="99"/>
      <c r="AE49" s="99"/>
      <c r="AF49" s="99"/>
      <c r="AG49" s="99"/>
      <c r="AH49" s="99"/>
      <c r="AI49" s="99"/>
      <c r="AJ49" s="99"/>
      <c r="AK49" s="99"/>
      <c r="AL49" s="99"/>
      <c r="AM49" s="99"/>
      <c r="AN49" s="99"/>
      <c r="AO49" s="99"/>
      <c r="AP49" s="99"/>
      <c r="AQ49" s="99"/>
      <c r="AR49" s="99"/>
      <c r="AS49" s="99"/>
      <c r="AT49" s="99">
        <v>1174670472</v>
      </c>
      <c r="AU49" s="99"/>
      <c r="AV49" s="99"/>
      <c r="AW49" s="99"/>
      <c r="AX49" s="99"/>
      <c r="AY49" s="99"/>
      <c r="AZ49" s="99"/>
      <c r="BA49" s="99"/>
      <c r="BB49" s="99"/>
      <c r="BC49" s="99"/>
      <c r="BD49" s="99">
        <v>9839380000</v>
      </c>
      <c r="BE49" s="99">
        <v>1424369000</v>
      </c>
      <c r="BF49" s="99"/>
      <c r="BG49" s="99"/>
      <c r="BH49" s="99"/>
      <c r="BI49" s="99"/>
      <c r="BJ49" s="99"/>
      <c r="BK49" s="99">
        <f>SUM(BL49:BM49)</f>
        <v>0</v>
      </c>
      <c r="BL49" s="99">
        <f>SUM(BN49:BO49)+BP49+SUM(BR49:BU49)+CG49+CU49</f>
        <v>0</v>
      </c>
      <c r="BM49" s="99">
        <f>BQ49+SUM(BV49:CF49)+SUM(CH49:CT49)+SUM(CV49:DA49)</f>
        <v>0</v>
      </c>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f>SUM(DC49:DD49)</f>
        <v>0</v>
      </c>
      <c r="DC49" s="99">
        <f>SUM(DE49:DE49)</f>
        <v>0</v>
      </c>
      <c r="DD49" s="99">
        <f>SUM(DF49:DG49)</f>
        <v>0</v>
      </c>
      <c r="DE49" s="99"/>
      <c r="DF49" s="99"/>
      <c r="DG49" s="99"/>
      <c r="DH49" s="108" t="s">
        <v>100</v>
      </c>
      <c r="DI49" s="140">
        <f>DJ49+FQ49+HH49+HN49</f>
        <v>12453776672</v>
      </c>
      <c r="DJ49" s="140">
        <f>DK49+DP49</f>
        <v>10453776672</v>
      </c>
      <c r="DK49" s="140">
        <f>SUM(DL49:DO49)</f>
        <v>0</v>
      </c>
      <c r="DL49" s="100"/>
      <c r="DM49" s="100"/>
      <c r="DN49" s="100"/>
      <c r="DO49" s="100"/>
      <c r="DP49" s="140">
        <f>SUM(DQ49:FP49)</f>
        <v>10453776672</v>
      </c>
      <c r="DQ49" s="100"/>
      <c r="DR49" s="100"/>
      <c r="DS49" s="100"/>
      <c r="DT49" s="100"/>
      <c r="DU49" s="100"/>
      <c r="DV49" s="100"/>
      <c r="DW49" s="100"/>
      <c r="DX49" s="100"/>
      <c r="DY49" s="100"/>
      <c r="DZ49" s="100"/>
      <c r="EA49" s="100"/>
      <c r="EB49" s="100"/>
      <c r="EC49" s="100"/>
      <c r="ED49" s="100"/>
      <c r="EE49" s="100"/>
      <c r="EF49" s="100"/>
      <c r="EG49" s="100">
        <v>15370000</v>
      </c>
      <c r="EH49" s="100"/>
      <c r="EI49" s="100"/>
      <c r="EJ49" s="100"/>
      <c r="EK49" s="100"/>
      <c r="EL49" s="100"/>
      <c r="EM49" s="100"/>
      <c r="EN49" s="100"/>
      <c r="EO49" s="100"/>
      <c r="EP49" s="100"/>
      <c r="EQ49" s="100"/>
      <c r="ER49" s="100"/>
      <c r="ES49" s="100"/>
      <c r="ET49" s="100"/>
      <c r="EU49" s="100"/>
      <c r="EV49" s="100"/>
      <c r="EW49" s="100"/>
      <c r="EX49" s="100"/>
      <c r="EY49" s="100"/>
      <c r="EZ49" s="100">
        <v>1174670472</v>
      </c>
      <c r="FA49" s="100"/>
      <c r="FB49" s="100"/>
      <c r="FC49" s="100"/>
      <c r="FD49" s="100"/>
      <c r="FE49" s="100"/>
      <c r="FF49" s="100"/>
      <c r="FG49" s="100"/>
      <c r="FH49" s="100"/>
      <c r="FI49" s="100"/>
      <c r="FJ49" s="100">
        <v>7839367200</v>
      </c>
      <c r="FK49" s="100">
        <v>1424369000</v>
      </c>
      <c r="FL49" s="100"/>
      <c r="FM49" s="100"/>
      <c r="FN49" s="100"/>
      <c r="FO49" s="100"/>
      <c r="FP49" s="100"/>
      <c r="FQ49" s="140">
        <f>SUM(FR49:FS49)</f>
        <v>0</v>
      </c>
      <c r="FR49" s="140">
        <f>SUM(FT49:FU49)+FV49+SUM(FX49:GA49)+GM49+HA49</f>
        <v>0</v>
      </c>
      <c r="FS49" s="140">
        <f>FW49+SUM(GB49:GL49)+SUM(GN49:GZ49)+SUM(HB49:HG49)</f>
        <v>0</v>
      </c>
      <c r="FT49" s="100"/>
      <c r="FU49" s="100"/>
      <c r="FV49" s="100"/>
      <c r="FW49" s="100"/>
      <c r="FX49" s="100"/>
      <c r="FY49" s="100"/>
      <c r="FZ49" s="100"/>
      <c r="GA49" s="100"/>
      <c r="GB49" s="100"/>
      <c r="GC49" s="100"/>
      <c r="GD49" s="100"/>
      <c r="GE49" s="100"/>
      <c r="GF49" s="100"/>
      <c r="GG49" s="100"/>
      <c r="GH49" s="100"/>
      <c r="GI49" s="100"/>
      <c r="GJ49" s="100"/>
      <c r="GK49" s="100"/>
      <c r="GL49" s="100"/>
      <c r="GM49" s="100"/>
      <c r="GN49" s="100"/>
      <c r="GO49" s="100"/>
      <c r="GP49" s="100"/>
      <c r="GQ49" s="100"/>
      <c r="GR49" s="100"/>
      <c r="GS49" s="100"/>
      <c r="GT49" s="100"/>
      <c r="GU49" s="100"/>
      <c r="GV49" s="100"/>
      <c r="GW49" s="100"/>
      <c r="GX49" s="100"/>
      <c r="GY49" s="100"/>
      <c r="GZ49" s="100"/>
      <c r="HA49" s="100"/>
      <c r="HB49" s="100"/>
      <c r="HC49" s="100"/>
      <c r="HD49" s="100"/>
      <c r="HE49" s="100"/>
      <c r="HF49" s="100"/>
      <c r="HG49" s="100"/>
      <c r="HH49" s="140">
        <f>SUM(HI49:HJ49)</f>
        <v>0</v>
      </c>
      <c r="HI49" s="140">
        <f>SUM(HK49:HK49)</f>
        <v>0</v>
      </c>
      <c r="HJ49" s="140">
        <f>SUM(HL49:HM49)</f>
        <v>0</v>
      </c>
      <c r="HK49" s="100"/>
      <c r="HL49" s="100"/>
      <c r="HM49" s="100"/>
      <c r="HN49" s="145">
        <v>2000000000</v>
      </c>
      <c r="HO49" s="152">
        <f t="shared" si="119"/>
        <v>0.99999897220038703</v>
      </c>
      <c r="HP49" s="152">
        <f t="shared" si="120"/>
        <v>0</v>
      </c>
      <c r="HQ49" s="152">
        <f t="shared" si="121"/>
        <v>0.83940528266543668</v>
      </c>
      <c r="HR49" s="152">
        <f t="shared" si="122"/>
        <v>0</v>
      </c>
      <c r="HS49" s="152">
        <f t="shared" si="123"/>
        <v>0</v>
      </c>
      <c r="HU49" s="37">
        <f>DI49-HN49</f>
        <v>10453776672</v>
      </c>
      <c r="HV49" s="37">
        <f>C49-DI49</f>
        <v>12800</v>
      </c>
      <c r="HX49" s="37">
        <f t="shared" si="38"/>
        <v>10453776672</v>
      </c>
    </row>
    <row r="50" spans="1:234" s="37" customFormat="1" ht="17.25" customHeight="1">
      <c r="A50" s="106">
        <v>13</v>
      </c>
      <c r="B50" s="107" t="s">
        <v>106</v>
      </c>
      <c r="C50" s="145">
        <f t="shared" ref="C50:Z50" si="137">C51+C52</f>
        <v>5113147000</v>
      </c>
      <c r="D50" s="145">
        <f t="shared" si="137"/>
        <v>5113147000</v>
      </c>
      <c r="E50" s="145">
        <f t="shared" si="137"/>
        <v>0</v>
      </c>
      <c r="F50" s="99">
        <f t="shared" si="137"/>
        <v>0</v>
      </c>
      <c r="G50" s="99">
        <f t="shared" si="137"/>
        <v>0</v>
      </c>
      <c r="H50" s="99">
        <f t="shared" si="137"/>
        <v>0</v>
      </c>
      <c r="I50" s="99">
        <f t="shared" si="137"/>
        <v>0</v>
      </c>
      <c r="J50" s="145">
        <f t="shared" si="137"/>
        <v>5113147000</v>
      </c>
      <c r="K50" s="99">
        <f t="shared" si="137"/>
        <v>0</v>
      </c>
      <c r="L50" s="99">
        <f t="shared" si="137"/>
        <v>0</v>
      </c>
      <c r="M50" s="99">
        <f t="shared" si="137"/>
        <v>1808848000</v>
      </c>
      <c r="N50" s="99">
        <f t="shared" si="137"/>
        <v>0</v>
      </c>
      <c r="O50" s="99">
        <f t="shared" si="137"/>
        <v>0</v>
      </c>
      <c r="P50" s="99">
        <f t="shared" si="137"/>
        <v>0</v>
      </c>
      <c r="Q50" s="99">
        <f t="shared" si="137"/>
        <v>0</v>
      </c>
      <c r="R50" s="99">
        <f t="shared" si="137"/>
        <v>0</v>
      </c>
      <c r="S50" s="99">
        <f t="shared" si="137"/>
        <v>0</v>
      </c>
      <c r="T50" s="99">
        <f t="shared" si="137"/>
        <v>0</v>
      </c>
      <c r="U50" s="99">
        <f t="shared" si="137"/>
        <v>0</v>
      </c>
      <c r="V50" s="99">
        <f t="shared" si="137"/>
        <v>0</v>
      </c>
      <c r="W50" s="99">
        <f t="shared" si="137"/>
        <v>0</v>
      </c>
      <c r="X50" s="99">
        <f t="shared" si="137"/>
        <v>0</v>
      </c>
      <c r="Y50" s="99">
        <f t="shared" si="137"/>
        <v>0</v>
      </c>
      <c r="Z50" s="99">
        <f t="shared" si="137"/>
        <v>0</v>
      </c>
      <c r="AA50" s="99">
        <f>AA51+AA52</f>
        <v>19000000</v>
      </c>
      <c r="AB50" s="99">
        <f>AB51+AB52</f>
        <v>0</v>
      </c>
      <c r="AC50" s="99">
        <f>AC51+AC52</f>
        <v>0</v>
      </c>
      <c r="AD50" s="99">
        <f>AD51+AD52</f>
        <v>0</v>
      </c>
      <c r="AE50" s="99">
        <f t="shared" ref="AE50:AW50" si="138">AE51+AE52</f>
        <v>0</v>
      </c>
      <c r="AF50" s="99">
        <f t="shared" si="138"/>
        <v>0</v>
      </c>
      <c r="AG50" s="99">
        <f t="shared" si="138"/>
        <v>0</v>
      </c>
      <c r="AH50" s="99">
        <f t="shared" si="138"/>
        <v>0</v>
      </c>
      <c r="AI50" s="99">
        <f t="shared" si="138"/>
        <v>0</v>
      </c>
      <c r="AJ50" s="99">
        <f t="shared" si="138"/>
        <v>0</v>
      </c>
      <c r="AK50" s="99">
        <f t="shared" si="138"/>
        <v>0</v>
      </c>
      <c r="AL50" s="99">
        <f t="shared" si="138"/>
        <v>0</v>
      </c>
      <c r="AM50" s="99">
        <f t="shared" si="138"/>
        <v>0</v>
      </c>
      <c r="AN50" s="99">
        <f t="shared" si="138"/>
        <v>0</v>
      </c>
      <c r="AO50" s="99">
        <f t="shared" si="138"/>
        <v>0</v>
      </c>
      <c r="AP50" s="99">
        <f t="shared" si="138"/>
        <v>0</v>
      </c>
      <c r="AQ50" s="99">
        <f t="shared" si="138"/>
        <v>0</v>
      </c>
      <c r="AR50" s="99">
        <f t="shared" si="138"/>
        <v>0</v>
      </c>
      <c r="AS50" s="99">
        <f t="shared" si="138"/>
        <v>0</v>
      </c>
      <c r="AT50" s="99">
        <f t="shared" si="138"/>
        <v>0</v>
      </c>
      <c r="AU50" s="99">
        <f t="shared" si="138"/>
        <v>0</v>
      </c>
      <c r="AV50" s="99">
        <f t="shared" si="138"/>
        <v>0</v>
      </c>
      <c r="AW50" s="99">
        <f t="shared" si="138"/>
        <v>0</v>
      </c>
      <c r="AX50" s="99">
        <f>AX51+AX52</f>
        <v>0</v>
      </c>
      <c r="AY50" s="99">
        <f>AY51+AY52</f>
        <v>0</v>
      </c>
      <c r="AZ50" s="99">
        <f>AZ51+AZ52</f>
        <v>0</v>
      </c>
      <c r="BA50" s="99">
        <f>BA51+BA52</f>
        <v>0</v>
      </c>
      <c r="BB50" s="99">
        <f t="shared" ref="BB50:DG50" si="139">BB51+BB52</f>
        <v>0</v>
      </c>
      <c r="BC50" s="99">
        <f t="shared" si="139"/>
        <v>0</v>
      </c>
      <c r="BD50" s="99">
        <f t="shared" si="139"/>
        <v>0</v>
      </c>
      <c r="BE50" s="99">
        <f t="shared" si="139"/>
        <v>3285299000</v>
      </c>
      <c r="BF50" s="99">
        <f t="shared" si="139"/>
        <v>0</v>
      </c>
      <c r="BG50" s="99">
        <f t="shared" si="139"/>
        <v>0</v>
      </c>
      <c r="BH50" s="99">
        <f t="shared" si="139"/>
        <v>0</v>
      </c>
      <c r="BI50" s="99">
        <f t="shared" si="139"/>
        <v>0</v>
      </c>
      <c r="BJ50" s="99">
        <f t="shared" si="139"/>
        <v>0</v>
      </c>
      <c r="BK50" s="99">
        <f t="shared" si="139"/>
        <v>0</v>
      </c>
      <c r="BL50" s="99">
        <f t="shared" si="139"/>
        <v>0</v>
      </c>
      <c r="BM50" s="99">
        <f t="shared" si="139"/>
        <v>0</v>
      </c>
      <c r="BN50" s="99">
        <f t="shared" si="139"/>
        <v>0</v>
      </c>
      <c r="BO50" s="99">
        <f t="shared" si="139"/>
        <v>0</v>
      </c>
      <c r="BP50" s="99">
        <f t="shared" si="139"/>
        <v>0</v>
      </c>
      <c r="BQ50" s="99">
        <f t="shared" si="139"/>
        <v>0</v>
      </c>
      <c r="BR50" s="99"/>
      <c r="BS50" s="99">
        <f t="shared" si="139"/>
        <v>0</v>
      </c>
      <c r="BT50" s="99"/>
      <c r="BU50" s="99"/>
      <c r="BV50" s="99">
        <f t="shared" si="139"/>
        <v>0</v>
      </c>
      <c r="BW50" s="99">
        <f t="shared" si="139"/>
        <v>0</v>
      </c>
      <c r="BX50" s="99">
        <f t="shared" si="139"/>
        <v>0</v>
      </c>
      <c r="BY50" s="99">
        <f t="shared" si="139"/>
        <v>0</v>
      </c>
      <c r="BZ50" s="99">
        <f t="shared" si="139"/>
        <v>0</v>
      </c>
      <c r="CA50" s="99">
        <f t="shared" si="139"/>
        <v>0</v>
      </c>
      <c r="CB50" s="99">
        <f t="shared" si="139"/>
        <v>0</v>
      </c>
      <c r="CC50" s="99">
        <f t="shared" si="139"/>
        <v>0</v>
      </c>
      <c r="CD50" s="99">
        <f t="shared" si="139"/>
        <v>0</v>
      </c>
      <c r="CE50" s="99">
        <f t="shared" si="139"/>
        <v>0</v>
      </c>
      <c r="CF50" s="99">
        <f t="shared" si="139"/>
        <v>0</v>
      </c>
      <c r="CG50" s="99">
        <f t="shared" si="139"/>
        <v>0</v>
      </c>
      <c r="CH50" s="99">
        <f t="shared" si="139"/>
        <v>0</v>
      </c>
      <c r="CI50" s="99">
        <f t="shared" si="139"/>
        <v>0</v>
      </c>
      <c r="CJ50" s="99">
        <f t="shared" si="139"/>
        <v>0</v>
      </c>
      <c r="CK50" s="99">
        <f t="shared" si="139"/>
        <v>0</v>
      </c>
      <c r="CL50" s="99">
        <f t="shared" si="139"/>
        <v>0</v>
      </c>
      <c r="CM50" s="99">
        <f t="shared" si="139"/>
        <v>0</v>
      </c>
      <c r="CN50" s="99">
        <f t="shared" si="139"/>
        <v>0</v>
      </c>
      <c r="CO50" s="99">
        <f t="shared" si="139"/>
        <v>0</v>
      </c>
      <c r="CP50" s="99">
        <f t="shared" si="139"/>
        <v>0</v>
      </c>
      <c r="CQ50" s="99">
        <f t="shared" si="139"/>
        <v>0</v>
      </c>
      <c r="CR50" s="99">
        <f t="shared" si="139"/>
        <v>0</v>
      </c>
      <c r="CS50" s="99">
        <f t="shared" si="139"/>
        <v>0</v>
      </c>
      <c r="CT50" s="99">
        <f t="shared" si="139"/>
        <v>0</v>
      </c>
      <c r="CU50" s="99">
        <f t="shared" si="139"/>
        <v>0</v>
      </c>
      <c r="CV50" s="99">
        <f t="shared" si="139"/>
        <v>0</v>
      </c>
      <c r="CW50" s="99">
        <f t="shared" si="139"/>
        <v>0</v>
      </c>
      <c r="CX50" s="99">
        <f t="shared" si="139"/>
        <v>0</v>
      </c>
      <c r="CY50" s="99">
        <f t="shared" si="139"/>
        <v>0</v>
      </c>
      <c r="CZ50" s="99">
        <f t="shared" si="139"/>
        <v>0</v>
      </c>
      <c r="DA50" s="99">
        <f t="shared" si="139"/>
        <v>0</v>
      </c>
      <c r="DB50" s="99">
        <f t="shared" si="139"/>
        <v>0</v>
      </c>
      <c r="DC50" s="99">
        <f t="shared" si="139"/>
        <v>0</v>
      </c>
      <c r="DD50" s="99">
        <f t="shared" si="139"/>
        <v>0</v>
      </c>
      <c r="DE50" s="99">
        <f t="shared" si="139"/>
        <v>0</v>
      </c>
      <c r="DF50" s="99">
        <f t="shared" si="139"/>
        <v>0</v>
      </c>
      <c r="DG50" s="99">
        <f t="shared" si="139"/>
        <v>0</v>
      </c>
      <c r="DH50" s="108" t="s">
        <v>106</v>
      </c>
      <c r="DI50" s="140">
        <f t="shared" ref="DI50:FY50" si="140">DI51+DI52</f>
        <v>4967922246</v>
      </c>
      <c r="DJ50" s="140">
        <f t="shared" si="140"/>
        <v>4967922246</v>
      </c>
      <c r="DK50" s="140">
        <f t="shared" si="140"/>
        <v>0</v>
      </c>
      <c r="DL50" s="100">
        <f t="shared" si="140"/>
        <v>0</v>
      </c>
      <c r="DM50" s="100">
        <f t="shared" si="140"/>
        <v>0</v>
      </c>
      <c r="DN50" s="100">
        <f t="shared" si="140"/>
        <v>0</v>
      </c>
      <c r="DO50" s="100">
        <f t="shared" si="140"/>
        <v>0</v>
      </c>
      <c r="DP50" s="140">
        <f t="shared" si="140"/>
        <v>4967922246</v>
      </c>
      <c r="DQ50" s="100">
        <f t="shared" si="140"/>
        <v>0</v>
      </c>
      <c r="DR50" s="100">
        <f t="shared" si="140"/>
        <v>0</v>
      </c>
      <c r="DS50" s="100">
        <f t="shared" si="140"/>
        <v>1797960000</v>
      </c>
      <c r="DT50" s="100">
        <f t="shared" si="140"/>
        <v>0</v>
      </c>
      <c r="DU50" s="100">
        <f t="shared" si="140"/>
        <v>0</v>
      </c>
      <c r="DV50" s="100">
        <f t="shared" si="140"/>
        <v>0</v>
      </c>
      <c r="DW50" s="100">
        <f t="shared" si="140"/>
        <v>0</v>
      </c>
      <c r="DX50" s="100">
        <f t="shared" si="140"/>
        <v>0</v>
      </c>
      <c r="DY50" s="100">
        <f t="shared" si="140"/>
        <v>0</v>
      </c>
      <c r="DZ50" s="100">
        <f t="shared" si="140"/>
        <v>0</v>
      </c>
      <c r="EA50" s="100">
        <f t="shared" si="140"/>
        <v>0</v>
      </c>
      <c r="EB50" s="100">
        <f t="shared" si="140"/>
        <v>0</v>
      </c>
      <c r="EC50" s="100">
        <f t="shared" si="140"/>
        <v>0</v>
      </c>
      <c r="ED50" s="100">
        <f t="shared" si="140"/>
        <v>0</v>
      </c>
      <c r="EE50" s="100">
        <f t="shared" si="140"/>
        <v>0</v>
      </c>
      <c r="EF50" s="100">
        <f t="shared" si="140"/>
        <v>0</v>
      </c>
      <c r="EG50" s="100">
        <f>EG51+EG52</f>
        <v>17100000</v>
      </c>
      <c r="EH50" s="100">
        <f t="shared" si="140"/>
        <v>0</v>
      </c>
      <c r="EI50" s="100">
        <f t="shared" si="140"/>
        <v>0</v>
      </c>
      <c r="EJ50" s="100">
        <f t="shared" si="140"/>
        <v>0</v>
      </c>
      <c r="EK50" s="100">
        <f t="shared" si="140"/>
        <v>0</v>
      </c>
      <c r="EL50" s="100">
        <f t="shared" si="140"/>
        <v>0</v>
      </c>
      <c r="EM50" s="100">
        <f t="shared" si="140"/>
        <v>0</v>
      </c>
      <c r="EN50" s="100">
        <f t="shared" si="140"/>
        <v>0</v>
      </c>
      <c r="EO50" s="100">
        <f t="shared" si="140"/>
        <v>0</v>
      </c>
      <c r="EP50" s="100">
        <f t="shared" si="140"/>
        <v>0</v>
      </c>
      <c r="EQ50" s="100">
        <f t="shared" si="140"/>
        <v>0</v>
      </c>
      <c r="ER50" s="100">
        <f t="shared" si="140"/>
        <v>0</v>
      </c>
      <c r="ES50" s="100">
        <f t="shared" si="140"/>
        <v>0</v>
      </c>
      <c r="ET50" s="100">
        <f t="shared" si="140"/>
        <v>0</v>
      </c>
      <c r="EU50" s="100">
        <f t="shared" si="140"/>
        <v>0</v>
      </c>
      <c r="EV50" s="100">
        <f t="shared" si="140"/>
        <v>0</v>
      </c>
      <c r="EW50" s="100">
        <f t="shared" si="140"/>
        <v>0</v>
      </c>
      <c r="EX50" s="100">
        <f t="shared" si="140"/>
        <v>0</v>
      </c>
      <c r="EY50" s="100">
        <f t="shared" si="140"/>
        <v>0</v>
      </c>
      <c r="EZ50" s="100">
        <f t="shared" si="140"/>
        <v>0</v>
      </c>
      <c r="FA50" s="100">
        <f t="shared" si="140"/>
        <v>0</v>
      </c>
      <c r="FB50" s="100">
        <f t="shared" si="140"/>
        <v>0</v>
      </c>
      <c r="FC50" s="100">
        <f t="shared" si="140"/>
        <v>0</v>
      </c>
      <c r="FD50" s="100">
        <f>FD51+FD52</f>
        <v>0</v>
      </c>
      <c r="FE50" s="100">
        <f>FE51+FE52</f>
        <v>0</v>
      </c>
      <c r="FF50" s="100">
        <f>FF51+FF52</f>
        <v>0</v>
      </c>
      <c r="FG50" s="100">
        <f>FG51+FG52</f>
        <v>0</v>
      </c>
      <c r="FH50" s="100">
        <f t="shared" si="140"/>
        <v>0</v>
      </c>
      <c r="FI50" s="100">
        <f t="shared" si="140"/>
        <v>0</v>
      </c>
      <c r="FJ50" s="100">
        <f t="shared" si="140"/>
        <v>0</v>
      </c>
      <c r="FK50" s="100">
        <f t="shared" si="140"/>
        <v>3152862246</v>
      </c>
      <c r="FL50" s="100">
        <f t="shared" si="140"/>
        <v>0</v>
      </c>
      <c r="FM50" s="100">
        <f t="shared" si="140"/>
        <v>0</v>
      </c>
      <c r="FN50" s="100">
        <f t="shared" si="140"/>
        <v>0</v>
      </c>
      <c r="FO50" s="100">
        <f t="shared" si="140"/>
        <v>0</v>
      </c>
      <c r="FP50" s="100">
        <f t="shared" si="140"/>
        <v>0</v>
      </c>
      <c r="FQ50" s="140">
        <f t="shared" si="140"/>
        <v>0</v>
      </c>
      <c r="FR50" s="140">
        <f t="shared" si="140"/>
        <v>0</v>
      </c>
      <c r="FS50" s="140">
        <f t="shared" si="140"/>
        <v>0</v>
      </c>
      <c r="FT50" s="100">
        <f t="shared" si="140"/>
        <v>0</v>
      </c>
      <c r="FU50" s="100">
        <f t="shared" si="140"/>
        <v>0</v>
      </c>
      <c r="FV50" s="100">
        <f t="shared" si="140"/>
        <v>0</v>
      </c>
      <c r="FW50" s="100">
        <f t="shared" si="140"/>
        <v>0</v>
      </c>
      <c r="FX50" s="100"/>
      <c r="FY50" s="100">
        <f t="shared" si="140"/>
        <v>0</v>
      </c>
      <c r="FZ50" s="100"/>
      <c r="GA50" s="100"/>
      <c r="GB50" s="100">
        <f t="shared" ref="GB50:HM50" si="141">GB51+GB52</f>
        <v>0</v>
      </c>
      <c r="GC50" s="100">
        <f t="shared" si="141"/>
        <v>0</v>
      </c>
      <c r="GD50" s="100">
        <f t="shared" si="141"/>
        <v>0</v>
      </c>
      <c r="GE50" s="100">
        <f t="shared" si="141"/>
        <v>0</v>
      </c>
      <c r="GF50" s="100">
        <f t="shared" si="141"/>
        <v>0</v>
      </c>
      <c r="GG50" s="100">
        <f t="shared" si="141"/>
        <v>0</v>
      </c>
      <c r="GH50" s="100">
        <f t="shared" si="141"/>
        <v>0</v>
      </c>
      <c r="GI50" s="100">
        <f t="shared" si="141"/>
        <v>0</v>
      </c>
      <c r="GJ50" s="100">
        <f t="shared" si="141"/>
        <v>0</v>
      </c>
      <c r="GK50" s="100">
        <f t="shared" si="141"/>
        <v>0</v>
      </c>
      <c r="GL50" s="100">
        <f t="shared" si="141"/>
        <v>0</v>
      </c>
      <c r="GM50" s="100">
        <f t="shared" si="141"/>
        <v>0</v>
      </c>
      <c r="GN50" s="100">
        <f t="shared" si="141"/>
        <v>0</v>
      </c>
      <c r="GO50" s="100">
        <f t="shared" si="141"/>
        <v>0</v>
      </c>
      <c r="GP50" s="100">
        <f t="shared" si="141"/>
        <v>0</v>
      </c>
      <c r="GQ50" s="100">
        <f t="shared" si="141"/>
        <v>0</v>
      </c>
      <c r="GR50" s="100">
        <f t="shared" si="141"/>
        <v>0</v>
      </c>
      <c r="GS50" s="100">
        <f t="shared" si="141"/>
        <v>0</v>
      </c>
      <c r="GT50" s="100">
        <f t="shared" si="141"/>
        <v>0</v>
      </c>
      <c r="GU50" s="100">
        <f t="shared" si="141"/>
        <v>0</v>
      </c>
      <c r="GV50" s="100">
        <f t="shared" si="141"/>
        <v>0</v>
      </c>
      <c r="GW50" s="100">
        <f t="shared" si="141"/>
        <v>0</v>
      </c>
      <c r="GX50" s="100">
        <f t="shared" si="141"/>
        <v>0</v>
      </c>
      <c r="GY50" s="100">
        <f t="shared" si="141"/>
        <v>0</v>
      </c>
      <c r="GZ50" s="100">
        <f t="shared" si="141"/>
        <v>0</v>
      </c>
      <c r="HA50" s="100">
        <f t="shared" si="141"/>
        <v>0</v>
      </c>
      <c r="HB50" s="100">
        <f t="shared" si="141"/>
        <v>0</v>
      </c>
      <c r="HC50" s="100">
        <f t="shared" si="141"/>
        <v>0</v>
      </c>
      <c r="HD50" s="100">
        <f t="shared" si="141"/>
        <v>0</v>
      </c>
      <c r="HE50" s="100">
        <f t="shared" si="141"/>
        <v>0</v>
      </c>
      <c r="HF50" s="100">
        <f t="shared" si="141"/>
        <v>0</v>
      </c>
      <c r="HG50" s="100">
        <f t="shared" si="141"/>
        <v>0</v>
      </c>
      <c r="HH50" s="140">
        <f t="shared" si="141"/>
        <v>0</v>
      </c>
      <c r="HI50" s="140">
        <f t="shared" si="141"/>
        <v>0</v>
      </c>
      <c r="HJ50" s="140">
        <f t="shared" si="141"/>
        <v>0</v>
      </c>
      <c r="HK50" s="100">
        <f t="shared" si="141"/>
        <v>0</v>
      </c>
      <c r="HL50" s="100">
        <f t="shared" si="141"/>
        <v>0</v>
      </c>
      <c r="HM50" s="100">
        <f t="shared" si="141"/>
        <v>0</v>
      </c>
      <c r="HN50" s="145">
        <f>HN51+HN52</f>
        <v>0</v>
      </c>
      <c r="HO50" s="152">
        <f t="shared" si="119"/>
        <v>0.97159777452124885</v>
      </c>
      <c r="HP50" s="152">
        <f t="shared" si="120"/>
        <v>0</v>
      </c>
      <c r="HQ50" s="152">
        <f t="shared" si="121"/>
        <v>0.97159777452124885</v>
      </c>
      <c r="HR50" s="152">
        <f t="shared" si="122"/>
        <v>0</v>
      </c>
      <c r="HS50" s="152">
        <f t="shared" si="123"/>
        <v>0</v>
      </c>
      <c r="HX50" s="37">
        <f t="shared" si="38"/>
        <v>4967922246</v>
      </c>
    </row>
    <row r="51" spans="1:234" s="37" customFormat="1" ht="17.25" customHeight="1">
      <c r="A51" s="106"/>
      <c r="B51" s="107" t="s">
        <v>99</v>
      </c>
      <c r="C51" s="145">
        <f>D51+BK51+DB51</f>
        <v>0</v>
      </c>
      <c r="D51" s="145">
        <f>E51+J51</f>
        <v>0</v>
      </c>
      <c r="E51" s="145">
        <f>SUM(F51:I51)</f>
        <v>0</v>
      </c>
      <c r="F51" s="99"/>
      <c r="G51" s="99"/>
      <c r="H51" s="99"/>
      <c r="I51" s="99"/>
      <c r="J51" s="145">
        <f>SUM(K51:BJ51)</f>
        <v>0</v>
      </c>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f>SUM(BL51:BM51)</f>
        <v>0</v>
      </c>
      <c r="BL51" s="99">
        <f t="shared" ref="BL51" si="142">SUM(BN51:BO51)+BP51+SUM(BR51:BU51)+CG51+CU51</f>
        <v>0</v>
      </c>
      <c r="BM51" s="99">
        <f>BQ51+SUM(BV51:CF51)+SUM(CH51:CT51)+SUM(CV51:DA51)</f>
        <v>0</v>
      </c>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f>SUM(DC51:DD51)</f>
        <v>0</v>
      </c>
      <c r="DC51" s="99">
        <f>SUM(DE51:DE51)</f>
        <v>0</v>
      </c>
      <c r="DD51" s="99">
        <f>SUM(DF51:DG51)</f>
        <v>0</v>
      </c>
      <c r="DE51" s="99"/>
      <c r="DF51" s="99"/>
      <c r="DG51" s="99"/>
      <c r="DH51" s="108" t="s">
        <v>99</v>
      </c>
      <c r="DI51" s="140">
        <f>DJ51+FQ51+HH51+HN51</f>
        <v>0</v>
      </c>
      <c r="DJ51" s="140">
        <f>DK51+DP51</f>
        <v>0</v>
      </c>
      <c r="DK51" s="140">
        <f>SUM(DL51:DO51)</f>
        <v>0</v>
      </c>
      <c r="DL51" s="100"/>
      <c r="DM51" s="100"/>
      <c r="DN51" s="100"/>
      <c r="DO51" s="100"/>
      <c r="DP51" s="140">
        <f>SUM(DQ51:FP51)</f>
        <v>0</v>
      </c>
      <c r="DQ51" s="100"/>
      <c r="DR51" s="100"/>
      <c r="DS51" s="100"/>
      <c r="DT51" s="100"/>
      <c r="DU51" s="100"/>
      <c r="DV51" s="100"/>
      <c r="DW51" s="100"/>
      <c r="DX51" s="100"/>
      <c r="DY51" s="100"/>
      <c r="DZ51" s="100"/>
      <c r="EA51" s="100"/>
      <c r="EB51" s="100"/>
      <c r="EC51" s="100"/>
      <c r="ED51" s="100"/>
      <c r="EE51" s="100"/>
      <c r="EF51" s="100"/>
      <c r="EG51" s="100"/>
      <c r="EH51" s="100"/>
      <c r="EI51" s="100"/>
      <c r="EJ51" s="100"/>
      <c r="EK51" s="100"/>
      <c r="EL51" s="100"/>
      <c r="EM51" s="100"/>
      <c r="EN51" s="100"/>
      <c r="EO51" s="100"/>
      <c r="EP51" s="100"/>
      <c r="EQ51" s="100"/>
      <c r="ER51" s="100"/>
      <c r="ES51" s="100"/>
      <c r="ET51" s="100"/>
      <c r="EU51" s="100"/>
      <c r="EV51" s="100"/>
      <c r="EW51" s="100"/>
      <c r="EX51" s="100"/>
      <c r="EY51" s="100"/>
      <c r="EZ51" s="100"/>
      <c r="FA51" s="100"/>
      <c r="FB51" s="100"/>
      <c r="FC51" s="100"/>
      <c r="FD51" s="100"/>
      <c r="FE51" s="100"/>
      <c r="FF51" s="100"/>
      <c r="FG51" s="100"/>
      <c r="FH51" s="100"/>
      <c r="FI51" s="100"/>
      <c r="FJ51" s="100"/>
      <c r="FK51" s="100"/>
      <c r="FL51" s="100"/>
      <c r="FM51" s="100"/>
      <c r="FN51" s="100"/>
      <c r="FO51" s="100"/>
      <c r="FP51" s="100"/>
      <c r="FQ51" s="140">
        <f>SUM(FR51:FS51)</f>
        <v>0</v>
      </c>
      <c r="FR51" s="140">
        <f t="shared" ref="FR51" si="143">SUM(FT51:FU51)+FV51+SUM(FX51:GA51)+GM51+HA51</f>
        <v>0</v>
      </c>
      <c r="FS51" s="140">
        <f>FW51+SUM(GB51:GL51)+SUM(GN51:GZ51)+SUM(HB51:HG51)</f>
        <v>0</v>
      </c>
      <c r="FT51" s="100"/>
      <c r="FU51" s="100"/>
      <c r="FV51" s="100"/>
      <c r="FW51" s="100"/>
      <c r="FX51" s="100"/>
      <c r="FY51" s="100"/>
      <c r="FZ51" s="100"/>
      <c r="GA51" s="100"/>
      <c r="GB51" s="100"/>
      <c r="GC51" s="100"/>
      <c r="GD51" s="100"/>
      <c r="GE51" s="100"/>
      <c r="GF51" s="100"/>
      <c r="GG51" s="100"/>
      <c r="GH51" s="100"/>
      <c r="GI51" s="100"/>
      <c r="GJ51" s="100"/>
      <c r="GK51" s="100"/>
      <c r="GL51" s="100"/>
      <c r="GM51" s="100"/>
      <c r="GN51" s="100"/>
      <c r="GO51" s="100"/>
      <c r="GP51" s="100"/>
      <c r="GQ51" s="100"/>
      <c r="GR51" s="100"/>
      <c r="GS51" s="100"/>
      <c r="GT51" s="100"/>
      <c r="GU51" s="100"/>
      <c r="GV51" s="100"/>
      <c r="GW51" s="100"/>
      <c r="GX51" s="100"/>
      <c r="GY51" s="100"/>
      <c r="GZ51" s="100"/>
      <c r="HA51" s="100"/>
      <c r="HB51" s="100"/>
      <c r="HC51" s="100"/>
      <c r="HD51" s="100"/>
      <c r="HE51" s="100"/>
      <c r="HF51" s="100"/>
      <c r="HG51" s="100"/>
      <c r="HH51" s="140">
        <f>SUM(HI51:HJ51)</f>
        <v>0</v>
      </c>
      <c r="HI51" s="140">
        <f>SUM(HK51:HK51)</f>
        <v>0</v>
      </c>
      <c r="HJ51" s="140">
        <f>SUM(HL51:HM51)</f>
        <v>0</v>
      </c>
      <c r="HK51" s="100"/>
      <c r="HL51" s="100"/>
      <c r="HM51" s="100"/>
      <c r="HN51" s="145"/>
      <c r="HO51" s="152">
        <f t="shared" si="119"/>
        <v>0</v>
      </c>
      <c r="HP51" s="152">
        <f t="shared" si="120"/>
        <v>0</v>
      </c>
      <c r="HQ51" s="152">
        <f t="shared" si="121"/>
        <v>0</v>
      </c>
      <c r="HR51" s="152">
        <f t="shared" si="122"/>
        <v>0</v>
      </c>
      <c r="HS51" s="152">
        <f t="shared" si="123"/>
        <v>0</v>
      </c>
      <c r="HX51" s="37">
        <f t="shared" si="38"/>
        <v>0</v>
      </c>
    </row>
    <row r="52" spans="1:234" s="37" customFormat="1" ht="17.25" customHeight="1">
      <c r="A52" s="106"/>
      <c r="B52" s="107" t="s">
        <v>100</v>
      </c>
      <c r="C52" s="145">
        <f>D52+BK52+DB52</f>
        <v>5113147000</v>
      </c>
      <c r="D52" s="145">
        <f>E52+J52</f>
        <v>5113147000</v>
      </c>
      <c r="E52" s="145">
        <f>SUM(F52:I52)</f>
        <v>0</v>
      </c>
      <c r="F52" s="99"/>
      <c r="G52" s="99"/>
      <c r="H52" s="99"/>
      <c r="I52" s="99"/>
      <c r="J52" s="145">
        <f>SUM(K52:BJ52)</f>
        <v>5113147000</v>
      </c>
      <c r="K52" s="99"/>
      <c r="L52" s="99"/>
      <c r="M52" s="99">
        <v>1808848000</v>
      </c>
      <c r="N52" s="99"/>
      <c r="O52" s="99"/>
      <c r="P52" s="99"/>
      <c r="Q52" s="99"/>
      <c r="R52" s="99"/>
      <c r="S52" s="99"/>
      <c r="T52" s="99"/>
      <c r="U52" s="99"/>
      <c r="V52" s="99"/>
      <c r="W52" s="99"/>
      <c r="X52" s="99"/>
      <c r="Y52" s="99"/>
      <c r="Z52" s="99"/>
      <c r="AA52" s="99">
        <f>1827848000-M52</f>
        <v>19000000</v>
      </c>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v>3285299000</v>
      </c>
      <c r="BF52" s="99"/>
      <c r="BG52" s="99"/>
      <c r="BH52" s="99"/>
      <c r="BI52" s="99"/>
      <c r="BJ52" s="99"/>
      <c r="BK52" s="99">
        <f>SUM(BL52:BM52)</f>
        <v>0</v>
      </c>
      <c r="BL52" s="99">
        <f>SUM(BN52:BO52)+BP52+SUM(BR52:BU52)+CG52+CU52</f>
        <v>0</v>
      </c>
      <c r="BM52" s="99">
        <f>BQ52+SUM(BV52:CF52)+SUM(CH52:CT52)+SUM(CV52:DA52)</f>
        <v>0</v>
      </c>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f>SUM(DC52:DD52)</f>
        <v>0</v>
      </c>
      <c r="DC52" s="99">
        <f>SUM(DE52:DE52)</f>
        <v>0</v>
      </c>
      <c r="DD52" s="99">
        <f>SUM(DF52:DG52)</f>
        <v>0</v>
      </c>
      <c r="DE52" s="99"/>
      <c r="DF52" s="99"/>
      <c r="DG52" s="99"/>
      <c r="DH52" s="108" t="s">
        <v>100</v>
      </c>
      <c r="DI52" s="140">
        <f>DJ52+FQ52+HH52+HN52</f>
        <v>4967922246</v>
      </c>
      <c r="DJ52" s="140">
        <f>DK52+DP52</f>
        <v>4967922246</v>
      </c>
      <c r="DK52" s="140">
        <f>SUM(DL52:DO52)</f>
        <v>0</v>
      </c>
      <c r="DL52" s="100"/>
      <c r="DM52" s="100"/>
      <c r="DN52" s="100"/>
      <c r="DO52" s="100"/>
      <c r="DP52" s="140">
        <f>SUM(DQ52:FP52)</f>
        <v>4967922246</v>
      </c>
      <c r="DQ52" s="100"/>
      <c r="DR52" s="100"/>
      <c r="DS52" s="100">
        <f>499980000+803680000+494300000</f>
        <v>1797960000</v>
      </c>
      <c r="DT52" s="100"/>
      <c r="DU52" s="100"/>
      <c r="DV52" s="100"/>
      <c r="DW52" s="100"/>
      <c r="DX52" s="100"/>
      <c r="DY52" s="100"/>
      <c r="DZ52" s="100"/>
      <c r="EA52" s="100"/>
      <c r="EB52" s="100"/>
      <c r="EC52" s="100"/>
      <c r="ED52" s="100"/>
      <c r="EE52" s="100"/>
      <c r="EF52" s="100"/>
      <c r="EG52" s="100">
        <f>1815060000-DS52</f>
        <v>17100000</v>
      </c>
      <c r="EH52" s="100"/>
      <c r="EI52" s="100"/>
      <c r="EJ52" s="100"/>
      <c r="EK52" s="100"/>
      <c r="EL52" s="100"/>
      <c r="EM52" s="100"/>
      <c r="EN52" s="100"/>
      <c r="EO52" s="100"/>
      <c r="EP52" s="100"/>
      <c r="EQ52" s="100"/>
      <c r="ER52" s="100"/>
      <c r="ES52" s="100"/>
      <c r="ET52" s="100"/>
      <c r="EU52" s="100"/>
      <c r="EV52" s="100"/>
      <c r="EW52" s="100"/>
      <c r="EX52" s="100"/>
      <c r="EY52" s="100"/>
      <c r="EZ52" s="100"/>
      <c r="FA52" s="100"/>
      <c r="FB52" s="100"/>
      <c r="FC52" s="100"/>
      <c r="FD52" s="100"/>
      <c r="FE52" s="100"/>
      <c r="FF52" s="100"/>
      <c r="FG52" s="100"/>
      <c r="FH52" s="100"/>
      <c r="FI52" s="100"/>
      <c r="FJ52" s="100"/>
      <c r="FK52" s="100">
        <v>3152862246</v>
      </c>
      <c r="FL52" s="100"/>
      <c r="FM52" s="100"/>
      <c r="FN52" s="100"/>
      <c r="FO52" s="100"/>
      <c r="FP52" s="100"/>
      <c r="FQ52" s="140">
        <f>SUM(FR52:FS52)</f>
        <v>0</v>
      </c>
      <c r="FR52" s="140">
        <f>SUM(FT52:FU52)+FV52+SUM(FX52:GA52)+GM52+HA52</f>
        <v>0</v>
      </c>
      <c r="FS52" s="140">
        <f>FW52+SUM(GB52:GL52)+SUM(GN52:GZ52)+SUM(HB52:HG52)</f>
        <v>0</v>
      </c>
      <c r="FT52" s="100"/>
      <c r="FU52" s="100"/>
      <c r="FV52" s="100"/>
      <c r="FW52" s="100"/>
      <c r="FX52" s="100"/>
      <c r="FY52" s="100"/>
      <c r="FZ52" s="100"/>
      <c r="GA52" s="100"/>
      <c r="GB52" s="100"/>
      <c r="GC52" s="100"/>
      <c r="GD52" s="100"/>
      <c r="GE52" s="100"/>
      <c r="GF52" s="100"/>
      <c r="GG52" s="100"/>
      <c r="GH52" s="100"/>
      <c r="GI52" s="100"/>
      <c r="GJ52" s="100"/>
      <c r="GK52" s="100"/>
      <c r="GL52" s="100"/>
      <c r="GM52" s="100"/>
      <c r="GN52" s="100"/>
      <c r="GO52" s="100"/>
      <c r="GP52" s="100"/>
      <c r="GQ52" s="100"/>
      <c r="GR52" s="100"/>
      <c r="GS52" s="100"/>
      <c r="GT52" s="100"/>
      <c r="GU52" s="100"/>
      <c r="GV52" s="100"/>
      <c r="GW52" s="100"/>
      <c r="GX52" s="100"/>
      <c r="GY52" s="100"/>
      <c r="GZ52" s="100"/>
      <c r="HA52" s="100"/>
      <c r="HB52" s="100"/>
      <c r="HC52" s="100"/>
      <c r="HD52" s="100"/>
      <c r="HE52" s="100"/>
      <c r="HF52" s="100"/>
      <c r="HG52" s="100"/>
      <c r="HH52" s="140">
        <f>SUM(HI52:HJ52)</f>
        <v>0</v>
      </c>
      <c r="HI52" s="140">
        <f>SUM(HK52:HK52)</f>
        <v>0</v>
      </c>
      <c r="HJ52" s="140">
        <f>SUM(HL52:HM52)</f>
        <v>0</v>
      </c>
      <c r="HK52" s="100"/>
      <c r="HL52" s="100"/>
      <c r="HM52" s="100"/>
      <c r="HN52" s="145"/>
      <c r="HO52" s="152">
        <f t="shared" si="119"/>
        <v>0.97159777452124885</v>
      </c>
      <c r="HP52" s="152">
        <f t="shared" si="120"/>
        <v>0</v>
      </c>
      <c r="HQ52" s="152">
        <f t="shared" si="121"/>
        <v>0.97159777452124885</v>
      </c>
      <c r="HR52" s="152">
        <f t="shared" si="122"/>
        <v>0</v>
      </c>
      <c r="HS52" s="152">
        <f t="shared" si="123"/>
        <v>0</v>
      </c>
      <c r="HU52" s="37">
        <f>DI52-HN52</f>
        <v>4967922246</v>
      </c>
      <c r="HV52" s="37">
        <f>C52-DI52</f>
        <v>145224754</v>
      </c>
      <c r="HX52" s="37">
        <f t="shared" si="38"/>
        <v>4967922246</v>
      </c>
    </row>
    <row r="53" spans="1:234" s="66" customFormat="1" ht="17.25" customHeight="1">
      <c r="A53" s="106">
        <v>14</v>
      </c>
      <c r="B53" s="107" t="s">
        <v>68</v>
      </c>
      <c r="C53" s="145">
        <f t="shared" ref="C53:AW53" si="144">C54+C55</f>
        <v>1233525000</v>
      </c>
      <c r="D53" s="145">
        <f t="shared" si="144"/>
        <v>1233525000</v>
      </c>
      <c r="E53" s="145">
        <f t="shared" si="144"/>
        <v>0</v>
      </c>
      <c r="F53" s="99">
        <f t="shared" si="144"/>
        <v>0</v>
      </c>
      <c r="G53" s="99">
        <f t="shared" si="144"/>
        <v>0</v>
      </c>
      <c r="H53" s="99">
        <f t="shared" si="144"/>
        <v>0</v>
      </c>
      <c r="I53" s="99">
        <f t="shared" si="144"/>
        <v>0</v>
      </c>
      <c r="J53" s="145">
        <f t="shared" si="144"/>
        <v>1233525000</v>
      </c>
      <c r="K53" s="99">
        <f t="shared" si="144"/>
        <v>0</v>
      </c>
      <c r="L53" s="99">
        <f t="shared" si="144"/>
        <v>0</v>
      </c>
      <c r="M53" s="99">
        <f t="shared" si="144"/>
        <v>0</v>
      </c>
      <c r="N53" s="99">
        <f t="shared" si="144"/>
        <v>0</v>
      </c>
      <c r="O53" s="99">
        <f t="shared" si="144"/>
        <v>0</v>
      </c>
      <c r="P53" s="99">
        <f t="shared" si="144"/>
        <v>0</v>
      </c>
      <c r="Q53" s="99">
        <f t="shared" si="144"/>
        <v>0</v>
      </c>
      <c r="R53" s="99">
        <f t="shared" si="144"/>
        <v>0</v>
      </c>
      <c r="S53" s="99">
        <f t="shared" si="144"/>
        <v>0</v>
      </c>
      <c r="T53" s="99">
        <f t="shared" si="144"/>
        <v>0</v>
      </c>
      <c r="U53" s="99">
        <f t="shared" si="144"/>
        <v>0</v>
      </c>
      <c r="V53" s="99">
        <f t="shared" si="144"/>
        <v>0</v>
      </c>
      <c r="W53" s="99">
        <f t="shared" si="144"/>
        <v>0</v>
      </c>
      <c r="X53" s="99">
        <f t="shared" si="144"/>
        <v>0</v>
      </c>
      <c r="Y53" s="99">
        <f t="shared" si="144"/>
        <v>0</v>
      </c>
      <c r="Z53" s="99">
        <f t="shared" si="144"/>
        <v>0</v>
      </c>
      <c r="AA53" s="99">
        <f t="shared" si="144"/>
        <v>15320000</v>
      </c>
      <c r="AB53" s="99">
        <f t="shared" si="144"/>
        <v>0</v>
      </c>
      <c r="AC53" s="99">
        <f t="shared" si="144"/>
        <v>0</v>
      </c>
      <c r="AD53" s="99">
        <f t="shared" si="144"/>
        <v>0</v>
      </c>
      <c r="AE53" s="99">
        <f t="shared" si="144"/>
        <v>0</v>
      </c>
      <c r="AF53" s="99">
        <f t="shared" si="144"/>
        <v>0</v>
      </c>
      <c r="AG53" s="99">
        <f t="shared" si="144"/>
        <v>0</v>
      </c>
      <c r="AH53" s="99">
        <f t="shared" si="144"/>
        <v>0</v>
      </c>
      <c r="AI53" s="99">
        <f t="shared" si="144"/>
        <v>0</v>
      </c>
      <c r="AJ53" s="99">
        <f t="shared" si="144"/>
        <v>0</v>
      </c>
      <c r="AK53" s="99">
        <f t="shared" si="144"/>
        <v>0</v>
      </c>
      <c r="AL53" s="99">
        <f t="shared" si="144"/>
        <v>0</v>
      </c>
      <c r="AM53" s="99">
        <f t="shared" si="144"/>
        <v>0</v>
      </c>
      <c r="AN53" s="99">
        <f t="shared" si="144"/>
        <v>0</v>
      </c>
      <c r="AO53" s="99">
        <f t="shared" si="144"/>
        <v>0</v>
      </c>
      <c r="AP53" s="99">
        <f t="shared" si="144"/>
        <v>0</v>
      </c>
      <c r="AQ53" s="99">
        <f t="shared" si="144"/>
        <v>0</v>
      </c>
      <c r="AR53" s="99">
        <f t="shared" si="144"/>
        <v>0</v>
      </c>
      <c r="AS53" s="99">
        <f t="shared" si="144"/>
        <v>0</v>
      </c>
      <c r="AT53" s="99">
        <f t="shared" si="144"/>
        <v>0</v>
      </c>
      <c r="AU53" s="99">
        <f t="shared" si="144"/>
        <v>0</v>
      </c>
      <c r="AV53" s="99">
        <f t="shared" si="144"/>
        <v>0</v>
      </c>
      <c r="AW53" s="99">
        <f t="shared" si="144"/>
        <v>0</v>
      </c>
      <c r="AX53" s="99">
        <f>AX54+AX55</f>
        <v>0</v>
      </c>
      <c r="AY53" s="99">
        <f t="shared" ref="AY53" si="145">AY54+AY55</f>
        <v>0</v>
      </c>
      <c r="AZ53" s="99">
        <f>AZ54+AZ55</f>
        <v>0</v>
      </c>
      <c r="BA53" s="99">
        <f>BA54+BA55</f>
        <v>0</v>
      </c>
      <c r="BB53" s="99">
        <f t="shared" ref="BB53:DG53" si="146">BB54+BB55</f>
        <v>0</v>
      </c>
      <c r="BC53" s="99">
        <f t="shared" si="146"/>
        <v>0</v>
      </c>
      <c r="BD53" s="99">
        <f t="shared" si="146"/>
        <v>0</v>
      </c>
      <c r="BE53" s="99">
        <f t="shared" si="146"/>
        <v>1218205000</v>
      </c>
      <c r="BF53" s="99">
        <f t="shared" si="146"/>
        <v>0</v>
      </c>
      <c r="BG53" s="99">
        <f t="shared" si="146"/>
        <v>0</v>
      </c>
      <c r="BH53" s="99">
        <f t="shared" si="146"/>
        <v>0</v>
      </c>
      <c r="BI53" s="99">
        <f t="shared" si="146"/>
        <v>0</v>
      </c>
      <c r="BJ53" s="99">
        <f t="shared" si="146"/>
        <v>0</v>
      </c>
      <c r="BK53" s="99">
        <f t="shared" si="146"/>
        <v>0</v>
      </c>
      <c r="BL53" s="99">
        <f t="shared" si="146"/>
        <v>0</v>
      </c>
      <c r="BM53" s="99">
        <f t="shared" si="146"/>
        <v>0</v>
      </c>
      <c r="BN53" s="99">
        <f t="shared" si="146"/>
        <v>0</v>
      </c>
      <c r="BO53" s="99">
        <f t="shared" si="146"/>
        <v>0</v>
      </c>
      <c r="BP53" s="99">
        <f t="shared" si="146"/>
        <v>0</v>
      </c>
      <c r="BQ53" s="99">
        <f t="shared" si="146"/>
        <v>0</v>
      </c>
      <c r="BR53" s="99">
        <f>BR54+BR55</f>
        <v>0</v>
      </c>
      <c r="BS53" s="99">
        <f>BS54+BS55</f>
        <v>0</v>
      </c>
      <c r="BT53" s="99">
        <f t="shared" ref="BT53" si="147">BT54+BT55</f>
        <v>0</v>
      </c>
      <c r="BU53" s="99">
        <f t="shared" si="146"/>
        <v>0</v>
      </c>
      <c r="BV53" s="99">
        <f t="shared" si="146"/>
        <v>0</v>
      </c>
      <c r="BW53" s="99">
        <f t="shared" si="146"/>
        <v>0</v>
      </c>
      <c r="BX53" s="99">
        <f t="shared" si="146"/>
        <v>0</v>
      </c>
      <c r="BY53" s="99">
        <f t="shared" si="146"/>
        <v>0</v>
      </c>
      <c r="BZ53" s="99">
        <f t="shared" si="146"/>
        <v>0</v>
      </c>
      <c r="CA53" s="99">
        <f t="shared" si="146"/>
        <v>0</v>
      </c>
      <c r="CB53" s="99">
        <f t="shared" si="146"/>
        <v>0</v>
      </c>
      <c r="CC53" s="99">
        <f t="shared" si="146"/>
        <v>0</v>
      </c>
      <c r="CD53" s="99">
        <f t="shared" si="146"/>
        <v>0</v>
      </c>
      <c r="CE53" s="99">
        <f t="shared" si="146"/>
        <v>0</v>
      </c>
      <c r="CF53" s="99">
        <f t="shared" si="146"/>
        <v>0</v>
      </c>
      <c r="CG53" s="99">
        <f t="shared" si="146"/>
        <v>0</v>
      </c>
      <c r="CH53" s="99">
        <f t="shared" si="146"/>
        <v>0</v>
      </c>
      <c r="CI53" s="99">
        <f t="shared" si="146"/>
        <v>0</v>
      </c>
      <c r="CJ53" s="99">
        <f t="shared" si="146"/>
        <v>0</v>
      </c>
      <c r="CK53" s="99">
        <f t="shared" si="146"/>
        <v>0</v>
      </c>
      <c r="CL53" s="99">
        <f t="shared" si="146"/>
        <v>0</v>
      </c>
      <c r="CM53" s="99">
        <f t="shared" si="146"/>
        <v>0</v>
      </c>
      <c r="CN53" s="99">
        <f t="shared" si="146"/>
        <v>0</v>
      </c>
      <c r="CO53" s="99">
        <f t="shared" si="146"/>
        <v>0</v>
      </c>
      <c r="CP53" s="99">
        <f t="shared" si="146"/>
        <v>0</v>
      </c>
      <c r="CQ53" s="99">
        <f t="shared" si="146"/>
        <v>0</v>
      </c>
      <c r="CR53" s="99">
        <f t="shared" si="146"/>
        <v>0</v>
      </c>
      <c r="CS53" s="99">
        <f t="shared" si="146"/>
        <v>0</v>
      </c>
      <c r="CT53" s="99">
        <f t="shared" si="146"/>
        <v>0</v>
      </c>
      <c r="CU53" s="99">
        <f t="shared" si="146"/>
        <v>0</v>
      </c>
      <c r="CV53" s="99">
        <f t="shared" si="146"/>
        <v>0</v>
      </c>
      <c r="CW53" s="99">
        <f t="shared" si="146"/>
        <v>0</v>
      </c>
      <c r="CX53" s="99">
        <f t="shared" si="146"/>
        <v>0</v>
      </c>
      <c r="CY53" s="99">
        <f t="shared" si="146"/>
        <v>0</v>
      </c>
      <c r="CZ53" s="99">
        <f t="shared" si="146"/>
        <v>0</v>
      </c>
      <c r="DA53" s="99">
        <f t="shared" si="146"/>
        <v>0</v>
      </c>
      <c r="DB53" s="99">
        <f t="shared" si="146"/>
        <v>0</v>
      </c>
      <c r="DC53" s="99">
        <f t="shared" si="146"/>
        <v>0</v>
      </c>
      <c r="DD53" s="99">
        <f t="shared" si="146"/>
        <v>0</v>
      </c>
      <c r="DE53" s="99">
        <f t="shared" si="146"/>
        <v>0</v>
      </c>
      <c r="DF53" s="99">
        <f t="shared" si="146"/>
        <v>0</v>
      </c>
      <c r="DG53" s="99">
        <f t="shared" si="146"/>
        <v>0</v>
      </c>
      <c r="DH53" s="108" t="s">
        <v>68</v>
      </c>
      <c r="DI53" s="140">
        <f t="shared" ref="DI53:GA53" si="148">DI54+DI55</f>
        <v>1232575000</v>
      </c>
      <c r="DJ53" s="140">
        <f t="shared" si="148"/>
        <v>1232575000</v>
      </c>
      <c r="DK53" s="140">
        <f t="shared" si="148"/>
        <v>0</v>
      </c>
      <c r="DL53" s="100">
        <f t="shared" si="148"/>
        <v>0</v>
      </c>
      <c r="DM53" s="100">
        <f t="shared" si="148"/>
        <v>0</v>
      </c>
      <c r="DN53" s="100">
        <f t="shared" si="148"/>
        <v>0</v>
      </c>
      <c r="DO53" s="100">
        <f t="shared" si="148"/>
        <v>0</v>
      </c>
      <c r="DP53" s="140">
        <f t="shared" si="148"/>
        <v>1232575000</v>
      </c>
      <c r="DQ53" s="100">
        <f t="shared" si="148"/>
        <v>0</v>
      </c>
      <c r="DR53" s="100">
        <f t="shared" si="148"/>
        <v>0</v>
      </c>
      <c r="DS53" s="100">
        <f t="shared" si="148"/>
        <v>0</v>
      </c>
      <c r="DT53" s="100">
        <f t="shared" si="148"/>
        <v>0</v>
      </c>
      <c r="DU53" s="100">
        <f t="shared" si="148"/>
        <v>0</v>
      </c>
      <c r="DV53" s="100">
        <f t="shared" si="148"/>
        <v>0</v>
      </c>
      <c r="DW53" s="100">
        <f t="shared" si="148"/>
        <v>0</v>
      </c>
      <c r="DX53" s="100">
        <f t="shared" si="148"/>
        <v>0</v>
      </c>
      <c r="DY53" s="100">
        <f t="shared" si="148"/>
        <v>0</v>
      </c>
      <c r="DZ53" s="100">
        <f t="shared" si="148"/>
        <v>0</v>
      </c>
      <c r="EA53" s="100">
        <f t="shared" si="148"/>
        <v>0</v>
      </c>
      <c r="EB53" s="100">
        <f t="shared" si="148"/>
        <v>0</v>
      </c>
      <c r="EC53" s="100">
        <f t="shared" si="148"/>
        <v>0</v>
      </c>
      <c r="ED53" s="100">
        <f t="shared" si="148"/>
        <v>0</v>
      </c>
      <c r="EE53" s="100">
        <f t="shared" si="148"/>
        <v>0</v>
      </c>
      <c r="EF53" s="100">
        <f t="shared" si="148"/>
        <v>0</v>
      </c>
      <c r="EG53" s="100">
        <f>EG54+EG55</f>
        <v>14620000</v>
      </c>
      <c r="EH53" s="100">
        <f t="shared" si="148"/>
        <v>0</v>
      </c>
      <c r="EI53" s="100">
        <f t="shared" si="148"/>
        <v>0</v>
      </c>
      <c r="EJ53" s="100">
        <f t="shared" si="148"/>
        <v>0</v>
      </c>
      <c r="EK53" s="100">
        <f t="shared" si="148"/>
        <v>0</v>
      </c>
      <c r="EL53" s="100">
        <f t="shared" si="148"/>
        <v>0</v>
      </c>
      <c r="EM53" s="100">
        <f t="shared" si="148"/>
        <v>0</v>
      </c>
      <c r="EN53" s="100">
        <f t="shared" si="148"/>
        <v>0</v>
      </c>
      <c r="EO53" s="100">
        <f t="shared" si="148"/>
        <v>0</v>
      </c>
      <c r="EP53" s="100">
        <f t="shared" si="148"/>
        <v>0</v>
      </c>
      <c r="EQ53" s="100">
        <f t="shared" si="148"/>
        <v>0</v>
      </c>
      <c r="ER53" s="100">
        <f t="shared" si="148"/>
        <v>0</v>
      </c>
      <c r="ES53" s="100">
        <f t="shared" si="148"/>
        <v>0</v>
      </c>
      <c r="ET53" s="100">
        <f t="shared" si="148"/>
        <v>0</v>
      </c>
      <c r="EU53" s="100">
        <f t="shared" si="148"/>
        <v>0</v>
      </c>
      <c r="EV53" s="100">
        <f t="shared" si="148"/>
        <v>0</v>
      </c>
      <c r="EW53" s="100">
        <f t="shared" si="148"/>
        <v>0</v>
      </c>
      <c r="EX53" s="100">
        <f t="shared" si="148"/>
        <v>0</v>
      </c>
      <c r="EY53" s="100">
        <f t="shared" si="148"/>
        <v>0</v>
      </c>
      <c r="EZ53" s="100">
        <f t="shared" si="148"/>
        <v>0</v>
      </c>
      <c r="FA53" s="100">
        <f t="shared" si="148"/>
        <v>0</v>
      </c>
      <c r="FB53" s="100">
        <f t="shared" si="148"/>
        <v>0</v>
      </c>
      <c r="FC53" s="100">
        <f t="shared" si="148"/>
        <v>0</v>
      </c>
      <c r="FD53" s="100">
        <f>FD54+FD55</f>
        <v>0</v>
      </c>
      <c r="FE53" s="100">
        <f t="shared" ref="FE53" si="149">FE54+FE55</f>
        <v>0</v>
      </c>
      <c r="FF53" s="100">
        <f>FF54+FF55</f>
        <v>0</v>
      </c>
      <c r="FG53" s="100">
        <f>FG54+FG55</f>
        <v>0</v>
      </c>
      <c r="FH53" s="100">
        <f t="shared" si="148"/>
        <v>0</v>
      </c>
      <c r="FI53" s="100">
        <f t="shared" si="148"/>
        <v>0</v>
      </c>
      <c r="FJ53" s="100">
        <f t="shared" si="148"/>
        <v>0</v>
      </c>
      <c r="FK53" s="100">
        <f t="shared" si="148"/>
        <v>1217955000</v>
      </c>
      <c r="FL53" s="100">
        <f t="shared" si="148"/>
        <v>0</v>
      </c>
      <c r="FM53" s="100">
        <f t="shared" si="148"/>
        <v>0</v>
      </c>
      <c r="FN53" s="100">
        <f t="shared" si="148"/>
        <v>0</v>
      </c>
      <c r="FO53" s="100">
        <f t="shared" si="148"/>
        <v>0</v>
      </c>
      <c r="FP53" s="100">
        <f t="shared" si="148"/>
        <v>0</v>
      </c>
      <c r="FQ53" s="140">
        <f t="shared" si="148"/>
        <v>0</v>
      </c>
      <c r="FR53" s="140">
        <f t="shared" si="148"/>
        <v>0</v>
      </c>
      <c r="FS53" s="140">
        <f t="shared" si="148"/>
        <v>0</v>
      </c>
      <c r="FT53" s="100">
        <f t="shared" si="148"/>
        <v>0</v>
      </c>
      <c r="FU53" s="100">
        <f t="shared" si="148"/>
        <v>0</v>
      </c>
      <c r="FV53" s="100">
        <f t="shared" si="148"/>
        <v>0</v>
      </c>
      <c r="FW53" s="100">
        <f t="shared" si="148"/>
        <v>0</v>
      </c>
      <c r="FX53" s="100">
        <f>FX54+FX55</f>
        <v>0</v>
      </c>
      <c r="FY53" s="100">
        <f>FY54+FY55</f>
        <v>0</v>
      </c>
      <c r="FZ53" s="100">
        <f t="shared" ref="FZ53" si="150">FZ54+FZ55</f>
        <v>0</v>
      </c>
      <c r="GA53" s="100">
        <f t="shared" si="148"/>
        <v>0</v>
      </c>
      <c r="GB53" s="100">
        <f t="shared" ref="GB53:HM53" si="151">GB54+GB55</f>
        <v>0</v>
      </c>
      <c r="GC53" s="100">
        <f t="shared" si="151"/>
        <v>0</v>
      </c>
      <c r="GD53" s="100">
        <f t="shared" si="151"/>
        <v>0</v>
      </c>
      <c r="GE53" s="100">
        <f t="shared" si="151"/>
        <v>0</v>
      </c>
      <c r="GF53" s="100">
        <f t="shared" si="151"/>
        <v>0</v>
      </c>
      <c r="GG53" s="100">
        <f t="shared" si="151"/>
        <v>0</v>
      </c>
      <c r="GH53" s="100">
        <f t="shared" si="151"/>
        <v>0</v>
      </c>
      <c r="GI53" s="100">
        <f t="shared" si="151"/>
        <v>0</v>
      </c>
      <c r="GJ53" s="100">
        <f t="shared" si="151"/>
        <v>0</v>
      </c>
      <c r="GK53" s="100">
        <f t="shared" si="151"/>
        <v>0</v>
      </c>
      <c r="GL53" s="100">
        <f t="shared" si="151"/>
        <v>0</v>
      </c>
      <c r="GM53" s="100">
        <f t="shared" si="151"/>
        <v>0</v>
      </c>
      <c r="GN53" s="100">
        <f t="shared" si="151"/>
        <v>0</v>
      </c>
      <c r="GO53" s="100">
        <f t="shared" si="151"/>
        <v>0</v>
      </c>
      <c r="GP53" s="100">
        <f t="shared" si="151"/>
        <v>0</v>
      </c>
      <c r="GQ53" s="100">
        <f t="shared" si="151"/>
        <v>0</v>
      </c>
      <c r="GR53" s="100">
        <f t="shared" si="151"/>
        <v>0</v>
      </c>
      <c r="GS53" s="100">
        <f t="shared" si="151"/>
        <v>0</v>
      </c>
      <c r="GT53" s="100">
        <f t="shared" si="151"/>
        <v>0</v>
      </c>
      <c r="GU53" s="100">
        <f t="shared" si="151"/>
        <v>0</v>
      </c>
      <c r="GV53" s="100">
        <f t="shared" si="151"/>
        <v>0</v>
      </c>
      <c r="GW53" s="100">
        <f t="shared" si="151"/>
        <v>0</v>
      </c>
      <c r="GX53" s="100">
        <f t="shared" si="151"/>
        <v>0</v>
      </c>
      <c r="GY53" s="100">
        <f t="shared" si="151"/>
        <v>0</v>
      </c>
      <c r="GZ53" s="100">
        <f t="shared" si="151"/>
        <v>0</v>
      </c>
      <c r="HA53" s="100">
        <f t="shared" si="151"/>
        <v>0</v>
      </c>
      <c r="HB53" s="100">
        <f t="shared" si="151"/>
        <v>0</v>
      </c>
      <c r="HC53" s="100">
        <f t="shared" si="151"/>
        <v>0</v>
      </c>
      <c r="HD53" s="100">
        <f t="shared" si="151"/>
        <v>0</v>
      </c>
      <c r="HE53" s="100">
        <f t="shared" si="151"/>
        <v>0</v>
      </c>
      <c r="HF53" s="100">
        <f t="shared" si="151"/>
        <v>0</v>
      </c>
      <c r="HG53" s="100">
        <f t="shared" si="151"/>
        <v>0</v>
      </c>
      <c r="HH53" s="140">
        <f t="shared" si="151"/>
        <v>0</v>
      </c>
      <c r="HI53" s="140">
        <f t="shared" si="151"/>
        <v>0</v>
      </c>
      <c r="HJ53" s="140">
        <f t="shared" si="151"/>
        <v>0</v>
      </c>
      <c r="HK53" s="100">
        <f t="shared" si="151"/>
        <v>0</v>
      </c>
      <c r="HL53" s="100">
        <f t="shared" si="151"/>
        <v>0</v>
      </c>
      <c r="HM53" s="100">
        <f t="shared" si="151"/>
        <v>0</v>
      </c>
      <c r="HN53" s="145">
        <f>HN54+HN55</f>
        <v>0</v>
      </c>
      <c r="HO53" s="152">
        <f t="shared" si="119"/>
        <v>0.99922984941529358</v>
      </c>
      <c r="HP53" s="152">
        <f t="shared" si="120"/>
        <v>0</v>
      </c>
      <c r="HQ53" s="152">
        <f t="shared" si="121"/>
        <v>0.99922984941529358</v>
      </c>
      <c r="HR53" s="152">
        <f t="shared" si="122"/>
        <v>0</v>
      </c>
      <c r="HS53" s="152">
        <f t="shared" si="123"/>
        <v>0</v>
      </c>
      <c r="HV53" s="37"/>
      <c r="HW53" s="37"/>
      <c r="HX53" s="37">
        <f t="shared" si="38"/>
        <v>1232575000</v>
      </c>
    </row>
    <row r="54" spans="1:234" s="66" customFormat="1" ht="17.25" customHeight="1">
      <c r="A54" s="106"/>
      <c r="B54" s="107" t="s">
        <v>99</v>
      </c>
      <c r="C54" s="145">
        <f>D54+BK54+DB54</f>
        <v>0</v>
      </c>
      <c r="D54" s="145">
        <f>E54+J54</f>
        <v>0</v>
      </c>
      <c r="E54" s="145">
        <f>SUM(F54:I54)</f>
        <v>0</v>
      </c>
      <c r="F54" s="99"/>
      <c r="G54" s="99"/>
      <c r="H54" s="99"/>
      <c r="I54" s="99"/>
      <c r="J54" s="145">
        <f>SUM(K54:BJ54)</f>
        <v>0</v>
      </c>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f>SUM(BL54:BM54)</f>
        <v>0</v>
      </c>
      <c r="BL54" s="99">
        <f t="shared" ref="BL54" si="152">SUM(BN54:BO54)+BP54+SUM(BR54:BU54)+CG54+CU54</f>
        <v>0</v>
      </c>
      <c r="BM54" s="99">
        <f>BQ54+SUM(BV54:CF54)+SUM(CH54:CT54)+SUM(CV54:DA54)</f>
        <v>0</v>
      </c>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f>SUM(DC54:DD54)</f>
        <v>0</v>
      </c>
      <c r="DC54" s="99">
        <f>SUM(DE54:DE54)</f>
        <v>0</v>
      </c>
      <c r="DD54" s="99">
        <f>SUM(DF54:DG54)</f>
        <v>0</v>
      </c>
      <c r="DE54" s="99"/>
      <c r="DF54" s="99"/>
      <c r="DG54" s="99"/>
      <c r="DH54" s="108" t="s">
        <v>99</v>
      </c>
      <c r="DI54" s="140">
        <f>DJ54+FQ54+HH54+HN54</f>
        <v>0</v>
      </c>
      <c r="DJ54" s="140">
        <f>DK54+DP54</f>
        <v>0</v>
      </c>
      <c r="DK54" s="140">
        <f>SUM(DL54:DO54)</f>
        <v>0</v>
      </c>
      <c r="DL54" s="100"/>
      <c r="DM54" s="100"/>
      <c r="DN54" s="100"/>
      <c r="DO54" s="100"/>
      <c r="DP54" s="140">
        <f>SUM(DQ54:FP54)</f>
        <v>0</v>
      </c>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c r="EO54" s="100"/>
      <c r="EP54" s="100"/>
      <c r="EQ54" s="100"/>
      <c r="ER54" s="100"/>
      <c r="ES54" s="100"/>
      <c r="ET54" s="100"/>
      <c r="EU54" s="100"/>
      <c r="EV54" s="100"/>
      <c r="EW54" s="100"/>
      <c r="EX54" s="100"/>
      <c r="EY54" s="100"/>
      <c r="EZ54" s="100"/>
      <c r="FA54" s="100"/>
      <c r="FB54" s="100"/>
      <c r="FC54" s="100"/>
      <c r="FD54" s="100"/>
      <c r="FE54" s="100"/>
      <c r="FF54" s="100"/>
      <c r="FG54" s="100"/>
      <c r="FH54" s="100"/>
      <c r="FI54" s="100"/>
      <c r="FJ54" s="100"/>
      <c r="FK54" s="100"/>
      <c r="FL54" s="100"/>
      <c r="FM54" s="100"/>
      <c r="FN54" s="100"/>
      <c r="FO54" s="100"/>
      <c r="FP54" s="100"/>
      <c r="FQ54" s="140">
        <f>SUM(FR54:FS54)</f>
        <v>0</v>
      </c>
      <c r="FR54" s="140">
        <f t="shared" ref="FR54" si="153">SUM(FT54:FU54)+FV54+SUM(FX54:GA54)+GM54+HA54</f>
        <v>0</v>
      </c>
      <c r="FS54" s="140">
        <f>FW54+SUM(GB54:GL54)+SUM(GN54:GZ54)+SUM(HB54:HG54)</f>
        <v>0</v>
      </c>
      <c r="FT54" s="100"/>
      <c r="FU54" s="100"/>
      <c r="FV54" s="100"/>
      <c r="FW54" s="100"/>
      <c r="FX54" s="100"/>
      <c r="FY54" s="100"/>
      <c r="FZ54" s="100"/>
      <c r="GA54" s="100"/>
      <c r="GB54" s="100"/>
      <c r="GC54" s="100"/>
      <c r="GD54" s="100"/>
      <c r="GE54" s="100"/>
      <c r="GF54" s="100"/>
      <c r="GG54" s="100"/>
      <c r="GH54" s="100"/>
      <c r="GI54" s="100"/>
      <c r="GJ54" s="100"/>
      <c r="GK54" s="100"/>
      <c r="GL54" s="100"/>
      <c r="GM54" s="100"/>
      <c r="GN54" s="100"/>
      <c r="GO54" s="100"/>
      <c r="GP54" s="100"/>
      <c r="GQ54" s="100"/>
      <c r="GR54" s="100"/>
      <c r="GS54" s="100"/>
      <c r="GT54" s="100"/>
      <c r="GU54" s="100"/>
      <c r="GV54" s="100"/>
      <c r="GW54" s="100"/>
      <c r="GX54" s="100"/>
      <c r="GY54" s="100"/>
      <c r="GZ54" s="100"/>
      <c r="HA54" s="100"/>
      <c r="HB54" s="100"/>
      <c r="HC54" s="100"/>
      <c r="HD54" s="100"/>
      <c r="HE54" s="100"/>
      <c r="HF54" s="100"/>
      <c r="HG54" s="100"/>
      <c r="HH54" s="140">
        <f>SUM(HI54:HJ54)</f>
        <v>0</v>
      </c>
      <c r="HI54" s="140">
        <f>SUM(HK54:HK54)</f>
        <v>0</v>
      </c>
      <c r="HJ54" s="140">
        <f>SUM(HL54:HM54)</f>
        <v>0</v>
      </c>
      <c r="HK54" s="100"/>
      <c r="HL54" s="100"/>
      <c r="HM54" s="100"/>
      <c r="HN54" s="145"/>
      <c r="HO54" s="152">
        <f t="shared" si="119"/>
        <v>0</v>
      </c>
      <c r="HP54" s="152">
        <f t="shared" si="120"/>
        <v>0</v>
      </c>
      <c r="HQ54" s="152">
        <f t="shared" si="121"/>
        <v>0</v>
      </c>
      <c r="HR54" s="152">
        <f t="shared" si="122"/>
        <v>0</v>
      </c>
      <c r="HS54" s="152">
        <f t="shared" si="123"/>
        <v>0</v>
      </c>
      <c r="HV54" s="37"/>
      <c r="HW54" s="37"/>
      <c r="HX54" s="37">
        <f t="shared" si="38"/>
        <v>0</v>
      </c>
    </row>
    <row r="55" spans="1:234" s="66" customFormat="1" ht="17.25" customHeight="1">
      <c r="A55" s="106"/>
      <c r="B55" s="107" t="s">
        <v>100</v>
      </c>
      <c r="C55" s="145">
        <f>D55+BK55+DB55</f>
        <v>1233525000</v>
      </c>
      <c r="D55" s="145">
        <f>E55+J55</f>
        <v>1233525000</v>
      </c>
      <c r="E55" s="145">
        <f>SUM(F55:I55)</f>
        <v>0</v>
      </c>
      <c r="F55" s="99"/>
      <c r="G55" s="99"/>
      <c r="H55" s="99"/>
      <c r="I55" s="99"/>
      <c r="J55" s="145">
        <f>SUM(K55:BJ55)</f>
        <v>1233525000</v>
      </c>
      <c r="K55" s="99"/>
      <c r="L55" s="99"/>
      <c r="M55" s="99"/>
      <c r="N55" s="99"/>
      <c r="O55" s="99"/>
      <c r="P55" s="99"/>
      <c r="Q55" s="99"/>
      <c r="R55" s="99"/>
      <c r="S55" s="99"/>
      <c r="T55" s="99"/>
      <c r="U55" s="99"/>
      <c r="V55" s="99"/>
      <c r="W55" s="99"/>
      <c r="X55" s="99"/>
      <c r="Y55" s="99"/>
      <c r="Z55" s="99"/>
      <c r="AA55" s="99">
        <v>15320000</v>
      </c>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v>1218205000</v>
      </c>
      <c r="BF55" s="99"/>
      <c r="BG55" s="99"/>
      <c r="BH55" s="99"/>
      <c r="BI55" s="99"/>
      <c r="BJ55" s="99"/>
      <c r="BK55" s="99">
        <f>SUM(BL55:BM55)</f>
        <v>0</v>
      </c>
      <c r="BL55" s="99">
        <f>SUM(BN55:BO55)+BP55+SUM(BR55:BU55)+CG55+CU55</f>
        <v>0</v>
      </c>
      <c r="BM55" s="99">
        <f>BQ55+SUM(BV55:CF55)+SUM(CH55:CT55)+SUM(CV55:DA55)</f>
        <v>0</v>
      </c>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f>SUM(DC55:DD55)</f>
        <v>0</v>
      </c>
      <c r="DC55" s="99">
        <f>SUM(DE55:DE55)</f>
        <v>0</v>
      </c>
      <c r="DD55" s="99">
        <f>SUM(DF55:DG55)</f>
        <v>0</v>
      </c>
      <c r="DE55" s="99"/>
      <c r="DF55" s="99"/>
      <c r="DG55" s="99"/>
      <c r="DH55" s="108" t="s">
        <v>100</v>
      </c>
      <c r="DI55" s="140">
        <f>DJ55+FQ55+HH55+HN55</f>
        <v>1232575000</v>
      </c>
      <c r="DJ55" s="140">
        <f>DK55+DP55</f>
        <v>1232575000</v>
      </c>
      <c r="DK55" s="140">
        <f>SUM(DL55:DO55)</f>
        <v>0</v>
      </c>
      <c r="DL55" s="100"/>
      <c r="DM55" s="100"/>
      <c r="DN55" s="100"/>
      <c r="DO55" s="100"/>
      <c r="DP55" s="140">
        <f>SUM(DQ55:FP55)</f>
        <v>1232575000</v>
      </c>
      <c r="DQ55" s="100"/>
      <c r="DR55" s="100"/>
      <c r="DS55" s="100"/>
      <c r="DT55" s="100"/>
      <c r="DU55" s="100"/>
      <c r="DV55" s="100"/>
      <c r="DW55" s="100"/>
      <c r="DX55" s="100"/>
      <c r="DY55" s="100"/>
      <c r="DZ55" s="100"/>
      <c r="EA55" s="100"/>
      <c r="EB55" s="100"/>
      <c r="EC55" s="100"/>
      <c r="ED55" s="100"/>
      <c r="EE55" s="100"/>
      <c r="EF55" s="100"/>
      <c r="EG55" s="100">
        <v>14620000</v>
      </c>
      <c r="EH55" s="100"/>
      <c r="EI55" s="100"/>
      <c r="EJ55" s="100"/>
      <c r="EK55" s="100"/>
      <c r="EL55" s="100"/>
      <c r="EM55" s="100"/>
      <c r="EN55" s="100"/>
      <c r="EO55" s="100"/>
      <c r="EP55" s="100"/>
      <c r="EQ55" s="100"/>
      <c r="ER55" s="100"/>
      <c r="ES55" s="100"/>
      <c r="ET55" s="100"/>
      <c r="EU55" s="100"/>
      <c r="EV55" s="100"/>
      <c r="EW55" s="100"/>
      <c r="EX55" s="100"/>
      <c r="EY55" s="100"/>
      <c r="EZ55" s="100"/>
      <c r="FA55" s="100"/>
      <c r="FB55" s="100"/>
      <c r="FC55" s="100"/>
      <c r="FD55" s="100"/>
      <c r="FE55" s="100"/>
      <c r="FF55" s="100"/>
      <c r="FG55" s="100"/>
      <c r="FH55" s="100"/>
      <c r="FI55" s="100"/>
      <c r="FJ55" s="100"/>
      <c r="FK55" s="100">
        <v>1217955000</v>
      </c>
      <c r="FL55" s="100"/>
      <c r="FM55" s="100"/>
      <c r="FN55" s="100"/>
      <c r="FO55" s="100"/>
      <c r="FP55" s="100"/>
      <c r="FQ55" s="140">
        <f>SUM(FR55:FS55)</f>
        <v>0</v>
      </c>
      <c r="FR55" s="140">
        <f>SUM(FT55:FU55)+FV55+SUM(FX55:GA55)+GM55+HA55</f>
        <v>0</v>
      </c>
      <c r="FS55" s="140">
        <f>FW55+SUM(GB55:GL55)+SUM(GN55:GZ55)+SUM(HB55:HG55)</f>
        <v>0</v>
      </c>
      <c r="FT55" s="100"/>
      <c r="FU55" s="100"/>
      <c r="FV55" s="100"/>
      <c r="FW55" s="100"/>
      <c r="FX55" s="100"/>
      <c r="FY55" s="100"/>
      <c r="FZ55" s="100"/>
      <c r="GA55" s="100"/>
      <c r="GB55" s="100"/>
      <c r="GC55" s="100"/>
      <c r="GD55" s="100"/>
      <c r="GE55" s="100"/>
      <c r="GF55" s="100"/>
      <c r="GG55" s="100"/>
      <c r="GH55" s="100"/>
      <c r="GI55" s="100"/>
      <c r="GJ55" s="100"/>
      <c r="GK55" s="100"/>
      <c r="GL55" s="100"/>
      <c r="GM55" s="100"/>
      <c r="GN55" s="100"/>
      <c r="GO55" s="100"/>
      <c r="GP55" s="100"/>
      <c r="GQ55" s="100"/>
      <c r="GR55" s="100"/>
      <c r="GS55" s="100"/>
      <c r="GT55" s="100"/>
      <c r="GU55" s="100"/>
      <c r="GV55" s="100"/>
      <c r="GW55" s="100"/>
      <c r="GX55" s="100"/>
      <c r="GY55" s="100"/>
      <c r="GZ55" s="100"/>
      <c r="HA55" s="100"/>
      <c r="HB55" s="100"/>
      <c r="HC55" s="100"/>
      <c r="HD55" s="100"/>
      <c r="HE55" s="100"/>
      <c r="HF55" s="100"/>
      <c r="HG55" s="100"/>
      <c r="HH55" s="140">
        <f>SUM(HI55:HJ55)</f>
        <v>0</v>
      </c>
      <c r="HI55" s="140">
        <f>SUM(HK55:HK55)</f>
        <v>0</v>
      </c>
      <c r="HJ55" s="140">
        <f>SUM(HL55:HM55)</f>
        <v>0</v>
      </c>
      <c r="HK55" s="100"/>
      <c r="HL55" s="100"/>
      <c r="HM55" s="100"/>
      <c r="HN55" s="145"/>
      <c r="HO55" s="152">
        <f t="shared" si="119"/>
        <v>0.99922984941529358</v>
      </c>
      <c r="HP55" s="152">
        <f t="shared" si="120"/>
        <v>0</v>
      </c>
      <c r="HQ55" s="152">
        <f t="shared" si="121"/>
        <v>0.99922984941529358</v>
      </c>
      <c r="HR55" s="152">
        <f t="shared" si="122"/>
        <v>0</v>
      </c>
      <c r="HS55" s="152">
        <f t="shared" si="123"/>
        <v>0</v>
      </c>
      <c r="HU55" s="37">
        <f>DI55-HN55</f>
        <v>1232575000</v>
      </c>
      <c r="HV55" s="37">
        <f>C55-DI55</f>
        <v>950000</v>
      </c>
      <c r="HW55" s="37"/>
      <c r="HX55" s="37">
        <f t="shared" si="38"/>
        <v>1232575000</v>
      </c>
    </row>
    <row r="56" spans="1:234" s="37" customFormat="1" ht="17.25" customHeight="1">
      <c r="A56" s="106">
        <v>15</v>
      </c>
      <c r="B56" s="107" t="s">
        <v>260</v>
      </c>
      <c r="C56" s="145">
        <f t="shared" ref="C56:AW56" si="154">C57+C58</f>
        <v>6755302000</v>
      </c>
      <c r="D56" s="145">
        <f t="shared" si="154"/>
        <v>6755302000</v>
      </c>
      <c r="E56" s="145">
        <f t="shared" si="154"/>
        <v>0</v>
      </c>
      <c r="F56" s="99">
        <f t="shared" si="154"/>
        <v>0</v>
      </c>
      <c r="G56" s="99">
        <f t="shared" si="154"/>
        <v>0</v>
      </c>
      <c r="H56" s="99">
        <f t="shared" si="154"/>
        <v>0</v>
      </c>
      <c r="I56" s="99">
        <f t="shared" si="154"/>
        <v>0</v>
      </c>
      <c r="J56" s="145">
        <f t="shared" si="154"/>
        <v>6755302000</v>
      </c>
      <c r="K56" s="99">
        <f t="shared" si="154"/>
        <v>0</v>
      </c>
      <c r="L56" s="99">
        <f t="shared" si="154"/>
        <v>0</v>
      </c>
      <c r="M56" s="99">
        <f t="shared" si="154"/>
        <v>0</v>
      </c>
      <c r="N56" s="99">
        <f t="shared" si="154"/>
        <v>0</v>
      </c>
      <c r="O56" s="99">
        <f t="shared" si="154"/>
        <v>0</v>
      </c>
      <c r="P56" s="99">
        <f t="shared" si="154"/>
        <v>0</v>
      </c>
      <c r="Q56" s="99">
        <f t="shared" si="154"/>
        <v>0</v>
      </c>
      <c r="R56" s="99">
        <f t="shared" si="154"/>
        <v>0</v>
      </c>
      <c r="S56" s="99">
        <f t="shared" si="154"/>
        <v>0</v>
      </c>
      <c r="T56" s="99">
        <f t="shared" si="154"/>
        <v>0</v>
      </c>
      <c r="U56" s="99">
        <f t="shared" si="154"/>
        <v>0</v>
      </c>
      <c r="V56" s="99">
        <f t="shared" si="154"/>
        <v>0</v>
      </c>
      <c r="W56" s="99">
        <f t="shared" si="154"/>
        <v>0</v>
      </c>
      <c r="X56" s="99">
        <f t="shared" si="154"/>
        <v>0</v>
      </c>
      <c r="Y56" s="99">
        <f t="shared" si="154"/>
        <v>0</v>
      </c>
      <c r="Z56" s="99">
        <f t="shared" si="154"/>
        <v>0</v>
      </c>
      <c r="AA56" s="99">
        <f t="shared" si="154"/>
        <v>32850000</v>
      </c>
      <c r="AB56" s="99">
        <f t="shared" si="154"/>
        <v>0</v>
      </c>
      <c r="AC56" s="99">
        <f t="shared" si="154"/>
        <v>0</v>
      </c>
      <c r="AD56" s="99">
        <f t="shared" si="154"/>
        <v>2391545000</v>
      </c>
      <c r="AE56" s="99">
        <f t="shared" si="154"/>
        <v>3595444000</v>
      </c>
      <c r="AF56" s="99">
        <f t="shared" si="154"/>
        <v>735463000</v>
      </c>
      <c r="AG56" s="99">
        <f t="shared" si="154"/>
        <v>0</v>
      </c>
      <c r="AH56" s="99">
        <f t="shared" si="154"/>
        <v>0</v>
      </c>
      <c r="AI56" s="99">
        <f t="shared" si="154"/>
        <v>0</v>
      </c>
      <c r="AJ56" s="99">
        <f t="shared" si="154"/>
        <v>0</v>
      </c>
      <c r="AK56" s="99">
        <f t="shared" si="154"/>
        <v>0</v>
      </c>
      <c r="AL56" s="99">
        <f t="shared" si="154"/>
        <v>0</v>
      </c>
      <c r="AM56" s="99"/>
      <c r="AN56" s="99">
        <f t="shared" si="154"/>
        <v>0</v>
      </c>
      <c r="AO56" s="99">
        <f t="shared" si="154"/>
        <v>0</v>
      </c>
      <c r="AP56" s="99">
        <f t="shared" si="154"/>
        <v>0</v>
      </c>
      <c r="AQ56" s="99">
        <f t="shared" si="154"/>
        <v>0</v>
      </c>
      <c r="AR56" s="99">
        <f t="shared" si="154"/>
        <v>0</v>
      </c>
      <c r="AS56" s="99">
        <f t="shared" si="154"/>
        <v>0</v>
      </c>
      <c r="AT56" s="99">
        <f t="shared" si="154"/>
        <v>0</v>
      </c>
      <c r="AU56" s="99">
        <f t="shared" si="154"/>
        <v>0</v>
      </c>
      <c r="AV56" s="99">
        <f t="shared" si="154"/>
        <v>0</v>
      </c>
      <c r="AW56" s="99">
        <f t="shared" si="154"/>
        <v>0</v>
      </c>
      <c r="AX56" s="99">
        <f>AX57+AX58</f>
        <v>0</v>
      </c>
      <c r="AY56" s="99">
        <f>AY57+AY58</f>
        <v>0</v>
      </c>
      <c r="AZ56" s="99">
        <f>AZ57+AZ58</f>
        <v>0</v>
      </c>
      <c r="BA56" s="99">
        <f>BA57+BA58</f>
        <v>0</v>
      </c>
      <c r="BB56" s="99">
        <f t="shared" ref="BB56:DG56" si="155">BB57+BB58</f>
        <v>0</v>
      </c>
      <c r="BC56" s="99">
        <f t="shared" si="155"/>
        <v>0</v>
      </c>
      <c r="BD56" s="99">
        <f t="shared" si="155"/>
        <v>0</v>
      </c>
      <c r="BE56" s="99">
        <f t="shared" si="155"/>
        <v>0</v>
      </c>
      <c r="BF56" s="99">
        <f t="shared" si="155"/>
        <v>0</v>
      </c>
      <c r="BG56" s="99">
        <f t="shared" si="155"/>
        <v>0</v>
      </c>
      <c r="BH56" s="99">
        <f t="shared" si="155"/>
        <v>0</v>
      </c>
      <c r="BI56" s="99">
        <f t="shared" si="155"/>
        <v>0</v>
      </c>
      <c r="BJ56" s="99">
        <f t="shared" si="155"/>
        <v>0</v>
      </c>
      <c r="BK56" s="99">
        <f t="shared" si="155"/>
        <v>0</v>
      </c>
      <c r="BL56" s="99">
        <f t="shared" si="155"/>
        <v>0</v>
      </c>
      <c r="BM56" s="99">
        <f t="shared" si="155"/>
        <v>0</v>
      </c>
      <c r="BN56" s="99">
        <f t="shared" si="155"/>
        <v>0</v>
      </c>
      <c r="BO56" s="99">
        <f t="shared" si="155"/>
        <v>0</v>
      </c>
      <c r="BP56" s="99">
        <f t="shared" si="155"/>
        <v>0</v>
      </c>
      <c r="BQ56" s="99">
        <f t="shared" si="155"/>
        <v>0</v>
      </c>
      <c r="BR56" s="99"/>
      <c r="BS56" s="99">
        <f t="shared" si="155"/>
        <v>0</v>
      </c>
      <c r="BT56" s="99"/>
      <c r="BU56" s="99"/>
      <c r="BV56" s="99">
        <f t="shared" si="155"/>
        <v>0</v>
      </c>
      <c r="BW56" s="99">
        <f t="shared" si="155"/>
        <v>0</v>
      </c>
      <c r="BX56" s="99">
        <f t="shared" si="155"/>
        <v>0</v>
      </c>
      <c r="BY56" s="99">
        <f t="shared" si="155"/>
        <v>0</v>
      </c>
      <c r="BZ56" s="99">
        <f t="shared" si="155"/>
        <v>0</v>
      </c>
      <c r="CA56" s="99">
        <f t="shared" si="155"/>
        <v>0</v>
      </c>
      <c r="CB56" s="99">
        <f t="shared" si="155"/>
        <v>0</v>
      </c>
      <c r="CC56" s="99">
        <f t="shared" si="155"/>
        <v>0</v>
      </c>
      <c r="CD56" s="99">
        <f t="shared" si="155"/>
        <v>0</v>
      </c>
      <c r="CE56" s="99">
        <f t="shared" si="155"/>
        <v>0</v>
      </c>
      <c r="CF56" s="99">
        <f t="shared" si="155"/>
        <v>0</v>
      </c>
      <c r="CG56" s="99">
        <f t="shared" si="155"/>
        <v>0</v>
      </c>
      <c r="CH56" s="99">
        <f t="shared" si="155"/>
        <v>0</v>
      </c>
      <c r="CI56" s="99">
        <f t="shared" si="155"/>
        <v>0</v>
      </c>
      <c r="CJ56" s="99">
        <f t="shared" si="155"/>
        <v>0</v>
      </c>
      <c r="CK56" s="99">
        <f t="shared" si="155"/>
        <v>0</v>
      </c>
      <c r="CL56" s="99">
        <f t="shared" si="155"/>
        <v>0</v>
      </c>
      <c r="CM56" s="99">
        <f t="shared" si="155"/>
        <v>0</v>
      </c>
      <c r="CN56" s="99">
        <f t="shared" si="155"/>
        <v>0</v>
      </c>
      <c r="CO56" s="99">
        <f t="shared" si="155"/>
        <v>0</v>
      </c>
      <c r="CP56" s="99">
        <f t="shared" si="155"/>
        <v>0</v>
      </c>
      <c r="CQ56" s="99">
        <f t="shared" si="155"/>
        <v>0</v>
      </c>
      <c r="CR56" s="99">
        <f t="shared" si="155"/>
        <v>0</v>
      </c>
      <c r="CS56" s="99">
        <f t="shared" si="155"/>
        <v>0</v>
      </c>
      <c r="CT56" s="99">
        <f t="shared" si="155"/>
        <v>0</v>
      </c>
      <c r="CU56" s="99">
        <f t="shared" si="155"/>
        <v>0</v>
      </c>
      <c r="CV56" s="99">
        <f t="shared" si="155"/>
        <v>0</v>
      </c>
      <c r="CW56" s="99">
        <f t="shared" si="155"/>
        <v>0</v>
      </c>
      <c r="CX56" s="99">
        <f t="shared" si="155"/>
        <v>0</v>
      </c>
      <c r="CY56" s="99">
        <f t="shared" si="155"/>
        <v>0</v>
      </c>
      <c r="CZ56" s="99">
        <f t="shared" si="155"/>
        <v>0</v>
      </c>
      <c r="DA56" s="99">
        <f t="shared" si="155"/>
        <v>0</v>
      </c>
      <c r="DB56" s="99">
        <f t="shared" si="155"/>
        <v>0</v>
      </c>
      <c r="DC56" s="99">
        <f t="shared" si="155"/>
        <v>0</v>
      </c>
      <c r="DD56" s="99">
        <f t="shared" si="155"/>
        <v>0</v>
      </c>
      <c r="DE56" s="99">
        <f t="shared" si="155"/>
        <v>0</v>
      </c>
      <c r="DF56" s="99">
        <f t="shared" si="155"/>
        <v>0</v>
      </c>
      <c r="DG56" s="99">
        <f t="shared" si="155"/>
        <v>0</v>
      </c>
      <c r="DH56" s="108" t="s">
        <v>195</v>
      </c>
      <c r="DI56" s="140">
        <f t="shared" ref="DI56:FW56" si="156">DI57+DI58</f>
        <v>6727355011</v>
      </c>
      <c r="DJ56" s="140">
        <f t="shared" si="156"/>
        <v>6726963815</v>
      </c>
      <c r="DK56" s="140">
        <f t="shared" si="156"/>
        <v>0</v>
      </c>
      <c r="DL56" s="100">
        <f t="shared" si="156"/>
        <v>0</v>
      </c>
      <c r="DM56" s="100">
        <f t="shared" si="156"/>
        <v>0</v>
      </c>
      <c r="DN56" s="100">
        <f t="shared" si="156"/>
        <v>0</v>
      </c>
      <c r="DO56" s="100">
        <f t="shared" si="156"/>
        <v>0</v>
      </c>
      <c r="DP56" s="140">
        <f t="shared" si="156"/>
        <v>6726963815</v>
      </c>
      <c r="DQ56" s="100">
        <f t="shared" si="156"/>
        <v>0</v>
      </c>
      <c r="DR56" s="100">
        <f t="shared" si="156"/>
        <v>0</v>
      </c>
      <c r="DS56" s="100">
        <f t="shared" si="156"/>
        <v>0</v>
      </c>
      <c r="DT56" s="100">
        <f t="shared" si="156"/>
        <v>0</v>
      </c>
      <c r="DU56" s="100">
        <f t="shared" si="156"/>
        <v>0</v>
      </c>
      <c r="DV56" s="100">
        <f t="shared" si="156"/>
        <v>0</v>
      </c>
      <c r="DW56" s="100">
        <f t="shared" si="156"/>
        <v>0</v>
      </c>
      <c r="DX56" s="100">
        <f t="shared" si="156"/>
        <v>0</v>
      </c>
      <c r="DY56" s="100">
        <f t="shared" si="156"/>
        <v>0</v>
      </c>
      <c r="DZ56" s="100">
        <f t="shared" si="156"/>
        <v>0</v>
      </c>
      <c r="EA56" s="100">
        <f t="shared" si="156"/>
        <v>0</v>
      </c>
      <c r="EB56" s="100">
        <f t="shared" si="156"/>
        <v>0</v>
      </c>
      <c r="EC56" s="100">
        <f t="shared" si="156"/>
        <v>0</v>
      </c>
      <c r="ED56" s="100">
        <f t="shared" si="156"/>
        <v>0</v>
      </c>
      <c r="EE56" s="100">
        <f t="shared" si="156"/>
        <v>0</v>
      </c>
      <c r="EF56" s="100">
        <f t="shared" si="156"/>
        <v>0</v>
      </c>
      <c r="EG56" s="100">
        <f>EG57+EG58</f>
        <v>28100000</v>
      </c>
      <c r="EH56" s="100">
        <f t="shared" si="156"/>
        <v>0</v>
      </c>
      <c r="EI56" s="100">
        <f t="shared" si="156"/>
        <v>0</v>
      </c>
      <c r="EJ56" s="100">
        <f t="shared" si="156"/>
        <v>2391153800</v>
      </c>
      <c r="EK56" s="100">
        <f t="shared" si="156"/>
        <v>3572251398</v>
      </c>
      <c r="EL56" s="100">
        <f t="shared" si="156"/>
        <v>735458617</v>
      </c>
      <c r="EM56" s="100">
        <f t="shared" si="156"/>
        <v>0</v>
      </c>
      <c r="EN56" s="100">
        <f t="shared" si="156"/>
        <v>0</v>
      </c>
      <c r="EO56" s="100">
        <f t="shared" si="156"/>
        <v>0</v>
      </c>
      <c r="EP56" s="100">
        <f t="shared" si="156"/>
        <v>0</v>
      </c>
      <c r="EQ56" s="100">
        <f t="shared" si="156"/>
        <v>0</v>
      </c>
      <c r="ER56" s="100">
        <f t="shared" si="156"/>
        <v>0</v>
      </c>
      <c r="ES56" s="100"/>
      <c r="ET56" s="100">
        <f t="shared" si="156"/>
        <v>0</v>
      </c>
      <c r="EU56" s="100">
        <f t="shared" si="156"/>
        <v>0</v>
      </c>
      <c r="EV56" s="100">
        <f t="shared" si="156"/>
        <v>0</v>
      </c>
      <c r="EW56" s="100">
        <f t="shared" si="156"/>
        <v>0</v>
      </c>
      <c r="EX56" s="100">
        <f t="shared" si="156"/>
        <v>0</v>
      </c>
      <c r="EY56" s="100">
        <f t="shared" si="156"/>
        <v>0</v>
      </c>
      <c r="EZ56" s="100">
        <f t="shared" si="156"/>
        <v>0</v>
      </c>
      <c r="FA56" s="100">
        <f t="shared" si="156"/>
        <v>0</v>
      </c>
      <c r="FB56" s="100">
        <f t="shared" si="156"/>
        <v>0</v>
      </c>
      <c r="FC56" s="100">
        <f t="shared" si="156"/>
        <v>0</v>
      </c>
      <c r="FD56" s="100">
        <f>FD57+FD58</f>
        <v>0</v>
      </c>
      <c r="FE56" s="100">
        <f>FE57+FE58</f>
        <v>0</v>
      </c>
      <c r="FF56" s="100">
        <f>FF57+FF58</f>
        <v>0</v>
      </c>
      <c r="FG56" s="100">
        <f>FG57+FG58</f>
        <v>0</v>
      </c>
      <c r="FH56" s="100">
        <f t="shared" si="156"/>
        <v>0</v>
      </c>
      <c r="FI56" s="100">
        <f t="shared" si="156"/>
        <v>0</v>
      </c>
      <c r="FJ56" s="100">
        <f t="shared" si="156"/>
        <v>0</v>
      </c>
      <c r="FK56" s="100">
        <f t="shared" si="156"/>
        <v>0</v>
      </c>
      <c r="FL56" s="100">
        <f t="shared" si="156"/>
        <v>0</v>
      </c>
      <c r="FM56" s="100">
        <f t="shared" si="156"/>
        <v>0</v>
      </c>
      <c r="FN56" s="100">
        <f t="shared" si="156"/>
        <v>0</v>
      </c>
      <c r="FO56" s="100">
        <f t="shared" si="156"/>
        <v>0</v>
      </c>
      <c r="FP56" s="100">
        <f t="shared" si="156"/>
        <v>0</v>
      </c>
      <c r="FQ56" s="140">
        <f t="shared" si="156"/>
        <v>0</v>
      </c>
      <c r="FR56" s="140">
        <f t="shared" si="156"/>
        <v>0</v>
      </c>
      <c r="FS56" s="140">
        <f t="shared" si="156"/>
        <v>0</v>
      </c>
      <c r="FT56" s="100">
        <f t="shared" si="156"/>
        <v>0</v>
      </c>
      <c r="FU56" s="100">
        <f t="shared" si="156"/>
        <v>0</v>
      </c>
      <c r="FV56" s="100">
        <f t="shared" si="156"/>
        <v>0</v>
      </c>
      <c r="FW56" s="100">
        <f t="shared" si="156"/>
        <v>0</v>
      </c>
      <c r="FX56" s="100"/>
      <c r="FY56" s="100">
        <f t="shared" ref="FY56:HM56" si="157">FY57+FY58</f>
        <v>0</v>
      </c>
      <c r="FZ56" s="100"/>
      <c r="GA56" s="100"/>
      <c r="GB56" s="100">
        <f t="shared" si="157"/>
        <v>0</v>
      </c>
      <c r="GC56" s="100">
        <f t="shared" si="157"/>
        <v>0</v>
      </c>
      <c r="GD56" s="100">
        <f t="shared" si="157"/>
        <v>0</v>
      </c>
      <c r="GE56" s="100">
        <f t="shared" si="157"/>
        <v>0</v>
      </c>
      <c r="GF56" s="100">
        <f t="shared" si="157"/>
        <v>0</v>
      </c>
      <c r="GG56" s="100">
        <f t="shared" si="157"/>
        <v>0</v>
      </c>
      <c r="GH56" s="100">
        <f t="shared" si="157"/>
        <v>0</v>
      </c>
      <c r="GI56" s="100">
        <f t="shared" si="157"/>
        <v>0</v>
      </c>
      <c r="GJ56" s="100">
        <f t="shared" si="157"/>
        <v>0</v>
      </c>
      <c r="GK56" s="100">
        <f t="shared" si="157"/>
        <v>0</v>
      </c>
      <c r="GL56" s="100">
        <f t="shared" si="157"/>
        <v>0</v>
      </c>
      <c r="GM56" s="100">
        <f t="shared" si="157"/>
        <v>0</v>
      </c>
      <c r="GN56" s="100">
        <f t="shared" si="157"/>
        <v>0</v>
      </c>
      <c r="GO56" s="100">
        <f t="shared" si="157"/>
        <v>0</v>
      </c>
      <c r="GP56" s="100">
        <f t="shared" si="157"/>
        <v>0</v>
      </c>
      <c r="GQ56" s="100">
        <f t="shared" si="157"/>
        <v>0</v>
      </c>
      <c r="GR56" s="100">
        <f t="shared" si="157"/>
        <v>0</v>
      </c>
      <c r="GS56" s="100">
        <f t="shared" si="157"/>
        <v>0</v>
      </c>
      <c r="GT56" s="100">
        <f t="shared" si="157"/>
        <v>0</v>
      </c>
      <c r="GU56" s="100">
        <f t="shared" si="157"/>
        <v>0</v>
      </c>
      <c r="GV56" s="100">
        <f t="shared" si="157"/>
        <v>0</v>
      </c>
      <c r="GW56" s="100">
        <f t="shared" si="157"/>
        <v>0</v>
      </c>
      <c r="GX56" s="100">
        <f t="shared" si="157"/>
        <v>0</v>
      </c>
      <c r="GY56" s="100">
        <f t="shared" si="157"/>
        <v>0</v>
      </c>
      <c r="GZ56" s="100">
        <f t="shared" si="157"/>
        <v>0</v>
      </c>
      <c r="HA56" s="100">
        <f t="shared" si="157"/>
        <v>0</v>
      </c>
      <c r="HB56" s="100">
        <f t="shared" si="157"/>
        <v>0</v>
      </c>
      <c r="HC56" s="100">
        <f t="shared" si="157"/>
        <v>0</v>
      </c>
      <c r="HD56" s="100">
        <f t="shared" si="157"/>
        <v>0</v>
      </c>
      <c r="HE56" s="100">
        <f t="shared" si="157"/>
        <v>0</v>
      </c>
      <c r="HF56" s="100">
        <f t="shared" si="157"/>
        <v>0</v>
      </c>
      <c r="HG56" s="100">
        <f t="shared" si="157"/>
        <v>0</v>
      </c>
      <c r="HH56" s="140">
        <f t="shared" si="157"/>
        <v>0</v>
      </c>
      <c r="HI56" s="140">
        <f t="shared" si="157"/>
        <v>0</v>
      </c>
      <c r="HJ56" s="140">
        <f t="shared" si="157"/>
        <v>0</v>
      </c>
      <c r="HK56" s="100">
        <f t="shared" si="157"/>
        <v>0</v>
      </c>
      <c r="HL56" s="100">
        <f t="shared" si="157"/>
        <v>0</v>
      </c>
      <c r="HM56" s="100">
        <f t="shared" si="157"/>
        <v>0</v>
      </c>
      <c r="HN56" s="145">
        <f>HN57+HN58</f>
        <v>391196</v>
      </c>
      <c r="HO56" s="152">
        <f t="shared" si="119"/>
        <v>0.99586295490564303</v>
      </c>
      <c r="HP56" s="152">
        <f t="shared" si="120"/>
        <v>0</v>
      </c>
      <c r="HQ56" s="152">
        <f t="shared" si="121"/>
        <v>0.9958050454295011</v>
      </c>
      <c r="HR56" s="152">
        <f t="shared" si="122"/>
        <v>0</v>
      </c>
      <c r="HS56" s="152">
        <f t="shared" si="123"/>
        <v>0</v>
      </c>
      <c r="HX56" s="37">
        <f t="shared" si="38"/>
        <v>6726963815</v>
      </c>
    </row>
    <row r="57" spans="1:234" s="37" customFormat="1" ht="17.25" customHeight="1">
      <c r="A57" s="106"/>
      <c r="B57" s="107" t="s">
        <v>99</v>
      </c>
      <c r="C57" s="145">
        <f>D57+BK57+DB57</f>
        <v>0</v>
      </c>
      <c r="D57" s="145">
        <f>E57+J57</f>
        <v>0</v>
      </c>
      <c r="E57" s="145">
        <f>SUM(F57:I57)</f>
        <v>0</v>
      </c>
      <c r="F57" s="99"/>
      <c r="G57" s="99"/>
      <c r="H57" s="99"/>
      <c r="I57" s="99"/>
      <c r="J57" s="145">
        <f>SUM(K57:BJ57)</f>
        <v>0</v>
      </c>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f>SUM(BL57:BM57)</f>
        <v>0</v>
      </c>
      <c r="BL57" s="99">
        <f t="shared" ref="BL57" si="158">SUM(BN57:BO57)+BP57+SUM(BR57:BU57)+CG57+CU57</f>
        <v>0</v>
      </c>
      <c r="BM57" s="99">
        <f>BQ57+SUM(BV57:CF57)+SUM(CH57:CT57)+SUM(CV57:DA57)</f>
        <v>0</v>
      </c>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f>SUM(DC57:DD57)</f>
        <v>0</v>
      </c>
      <c r="DC57" s="99">
        <f>SUM(DE57:DE57)</f>
        <v>0</v>
      </c>
      <c r="DD57" s="99">
        <f>SUM(DF57:DG57)</f>
        <v>0</v>
      </c>
      <c r="DE57" s="99"/>
      <c r="DF57" s="99"/>
      <c r="DG57" s="99"/>
      <c r="DH57" s="108" t="s">
        <v>99</v>
      </c>
      <c r="DI57" s="140">
        <f>DJ57+FQ57+HH57+HN57</f>
        <v>0</v>
      </c>
      <c r="DJ57" s="140">
        <f>DK57+DP57</f>
        <v>0</v>
      </c>
      <c r="DK57" s="140">
        <f>SUM(DL57:DO57)</f>
        <v>0</v>
      </c>
      <c r="DL57" s="100"/>
      <c r="DM57" s="100"/>
      <c r="DN57" s="100"/>
      <c r="DO57" s="100"/>
      <c r="DP57" s="140">
        <f>SUM(DQ57:FP57)</f>
        <v>0</v>
      </c>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c r="EO57" s="100"/>
      <c r="EP57" s="100"/>
      <c r="EQ57" s="100"/>
      <c r="ER57" s="100"/>
      <c r="ES57" s="100"/>
      <c r="ET57" s="100"/>
      <c r="EU57" s="100"/>
      <c r="EV57" s="100"/>
      <c r="EW57" s="100"/>
      <c r="EX57" s="100"/>
      <c r="EY57" s="100"/>
      <c r="EZ57" s="100"/>
      <c r="FA57" s="100"/>
      <c r="FB57" s="100"/>
      <c r="FC57" s="100"/>
      <c r="FD57" s="100"/>
      <c r="FE57" s="100"/>
      <c r="FF57" s="100"/>
      <c r="FG57" s="100"/>
      <c r="FH57" s="100"/>
      <c r="FI57" s="100"/>
      <c r="FJ57" s="100"/>
      <c r="FK57" s="100"/>
      <c r="FL57" s="100"/>
      <c r="FM57" s="100"/>
      <c r="FN57" s="100"/>
      <c r="FO57" s="100"/>
      <c r="FP57" s="100"/>
      <c r="FQ57" s="140">
        <f>SUM(FR57:FS57)</f>
        <v>0</v>
      </c>
      <c r="FR57" s="140">
        <f t="shared" ref="FR57" si="159">SUM(FT57:FU57)+FV57+SUM(FX57:GA57)+GM57+HA57</f>
        <v>0</v>
      </c>
      <c r="FS57" s="140">
        <f>FW57+SUM(GB57:GL57)+SUM(GN57:GZ57)+SUM(HB57:HG57)</f>
        <v>0</v>
      </c>
      <c r="FT57" s="100"/>
      <c r="FU57" s="100"/>
      <c r="FV57" s="100"/>
      <c r="FW57" s="100"/>
      <c r="FX57" s="100"/>
      <c r="FY57" s="100"/>
      <c r="FZ57" s="100"/>
      <c r="GA57" s="100"/>
      <c r="GB57" s="100"/>
      <c r="GC57" s="100"/>
      <c r="GD57" s="100"/>
      <c r="GE57" s="100"/>
      <c r="GF57" s="100"/>
      <c r="GG57" s="100"/>
      <c r="GH57" s="100"/>
      <c r="GI57" s="100"/>
      <c r="GJ57" s="100"/>
      <c r="GK57" s="100"/>
      <c r="GL57" s="100"/>
      <c r="GM57" s="100"/>
      <c r="GN57" s="100"/>
      <c r="GO57" s="100"/>
      <c r="GP57" s="100"/>
      <c r="GQ57" s="100"/>
      <c r="GR57" s="100"/>
      <c r="GS57" s="100"/>
      <c r="GT57" s="100"/>
      <c r="GU57" s="100"/>
      <c r="GV57" s="100"/>
      <c r="GW57" s="100"/>
      <c r="GX57" s="100"/>
      <c r="GY57" s="100"/>
      <c r="GZ57" s="100"/>
      <c r="HA57" s="100"/>
      <c r="HB57" s="100"/>
      <c r="HC57" s="100"/>
      <c r="HD57" s="100"/>
      <c r="HE57" s="100"/>
      <c r="HF57" s="100"/>
      <c r="HG57" s="100"/>
      <c r="HH57" s="140">
        <f>SUM(HI57:HJ57)</f>
        <v>0</v>
      </c>
      <c r="HI57" s="140">
        <f>SUM(HK57:HK57)</f>
        <v>0</v>
      </c>
      <c r="HJ57" s="140">
        <f>SUM(HL57:HM57)</f>
        <v>0</v>
      </c>
      <c r="HK57" s="100"/>
      <c r="HL57" s="100"/>
      <c r="HM57" s="100"/>
      <c r="HN57" s="145"/>
      <c r="HO57" s="152">
        <f t="shared" si="119"/>
        <v>0</v>
      </c>
      <c r="HP57" s="152">
        <f t="shared" si="120"/>
        <v>0</v>
      </c>
      <c r="HQ57" s="152">
        <f t="shared" si="121"/>
        <v>0</v>
      </c>
      <c r="HR57" s="152">
        <f t="shared" si="122"/>
        <v>0</v>
      </c>
      <c r="HS57" s="152">
        <f t="shared" si="123"/>
        <v>0</v>
      </c>
      <c r="HX57" s="37">
        <f t="shared" si="38"/>
        <v>0</v>
      </c>
    </row>
    <row r="58" spans="1:234" s="37" customFormat="1" ht="17.25" customHeight="1">
      <c r="A58" s="106"/>
      <c r="B58" s="107" t="s">
        <v>100</v>
      </c>
      <c r="C58" s="145">
        <f>D58+BK58+DB58</f>
        <v>6755302000</v>
      </c>
      <c r="D58" s="145">
        <f>E58+J58</f>
        <v>6755302000</v>
      </c>
      <c r="E58" s="145">
        <f>SUM(F58:I58)</f>
        <v>0</v>
      </c>
      <c r="F58" s="99"/>
      <c r="G58" s="99"/>
      <c r="H58" s="99"/>
      <c r="I58" s="99"/>
      <c r="J58" s="145">
        <f>SUM(K58:BJ58)</f>
        <v>6755302000</v>
      </c>
      <c r="K58" s="99"/>
      <c r="L58" s="99"/>
      <c r="M58" s="99"/>
      <c r="N58" s="99"/>
      <c r="O58" s="99"/>
      <c r="P58" s="99"/>
      <c r="Q58" s="99"/>
      <c r="R58" s="99"/>
      <c r="S58" s="99"/>
      <c r="T58" s="99"/>
      <c r="U58" s="99"/>
      <c r="V58" s="99"/>
      <c r="W58" s="99"/>
      <c r="X58" s="99"/>
      <c r="Y58" s="99"/>
      <c r="Z58" s="99"/>
      <c r="AA58" s="99">
        <v>32850000</v>
      </c>
      <c r="AB58" s="99"/>
      <c r="AC58" s="99"/>
      <c r="AD58" s="99">
        <f>2398545000-7000000</f>
        <v>2391545000</v>
      </c>
      <c r="AE58" s="99">
        <f>3609444000-14000000</f>
        <v>3595444000</v>
      </c>
      <c r="AF58" s="99">
        <f>738463000-3000000</f>
        <v>735463000</v>
      </c>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f>SUM(BL58:BM58)</f>
        <v>0</v>
      </c>
      <c r="BL58" s="99">
        <f>SUM(BN58:BO58)+BP58+SUM(BR58:BU58)+CG58+CU58</f>
        <v>0</v>
      </c>
      <c r="BM58" s="99">
        <f>BQ58+SUM(BV58:CF58)+SUM(CH58:CT58)+SUM(CV58:DA58)</f>
        <v>0</v>
      </c>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f>SUM(DC58:DD58)</f>
        <v>0</v>
      </c>
      <c r="DC58" s="99">
        <f>SUM(DE58:DE58)</f>
        <v>0</v>
      </c>
      <c r="DD58" s="99">
        <f>SUM(DF58:DG58)</f>
        <v>0</v>
      </c>
      <c r="DE58" s="99"/>
      <c r="DF58" s="99"/>
      <c r="DG58" s="99"/>
      <c r="DH58" s="108" t="s">
        <v>100</v>
      </c>
      <c r="DI58" s="140">
        <f>DJ58+FQ58+HH58+HN58</f>
        <v>6727355011</v>
      </c>
      <c r="DJ58" s="140">
        <f>DK58+DP58</f>
        <v>6726963815</v>
      </c>
      <c r="DK58" s="140">
        <f>SUM(DL58:DO58)</f>
        <v>0</v>
      </c>
      <c r="DL58" s="100"/>
      <c r="DM58" s="100"/>
      <c r="DN58" s="100"/>
      <c r="DO58" s="100"/>
      <c r="DP58" s="140">
        <f>SUM(DQ58:FP58)</f>
        <v>6726963815</v>
      </c>
      <c r="DQ58" s="100"/>
      <c r="DR58" s="100"/>
      <c r="DS58" s="100"/>
      <c r="DT58" s="100"/>
      <c r="DU58" s="100"/>
      <c r="DV58" s="100"/>
      <c r="DW58" s="100"/>
      <c r="DX58" s="100"/>
      <c r="DY58" s="100"/>
      <c r="DZ58" s="100"/>
      <c r="EA58" s="100"/>
      <c r="EB58" s="100"/>
      <c r="EC58" s="100"/>
      <c r="ED58" s="100"/>
      <c r="EE58" s="100"/>
      <c r="EF58" s="100"/>
      <c r="EG58" s="100">
        <v>28100000</v>
      </c>
      <c r="EH58" s="100"/>
      <c r="EI58" s="100"/>
      <c r="EJ58" s="100">
        <v>2391153800</v>
      </c>
      <c r="EK58" s="100">
        <f>2430070000+1070802461+71378937</f>
        <v>3572251398</v>
      </c>
      <c r="EL58" s="100">
        <f>408608000+312825620+14024997</f>
        <v>735458617</v>
      </c>
      <c r="EM58" s="100"/>
      <c r="EN58" s="100"/>
      <c r="EO58" s="100"/>
      <c r="EP58" s="100"/>
      <c r="EQ58" s="100"/>
      <c r="ER58" s="100"/>
      <c r="ES58" s="100"/>
      <c r="ET58" s="100"/>
      <c r="EU58" s="100"/>
      <c r="EV58" s="100"/>
      <c r="EW58" s="100"/>
      <c r="EX58" s="100"/>
      <c r="EY58" s="100"/>
      <c r="EZ58" s="100"/>
      <c r="FA58" s="100"/>
      <c r="FB58" s="100"/>
      <c r="FC58" s="100"/>
      <c r="FD58" s="100"/>
      <c r="FE58" s="100"/>
      <c r="FF58" s="100"/>
      <c r="FG58" s="100"/>
      <c r="FH58" s="100"/>
      <c r="FI58" s="100"/>
      <c r="FJ58" s="100"/>
      <c r="FK58" s="100"/>
      <c r="FL58" s="100"/>
      <c r="FM58" s="100"/>
      <c r="FN58" s="100"/>
      <c r="FO58" s="100"/>
      <c r="FP58" s="100"/>
      <c r="FQ58" s="140">
        <f>SUM(FR58:FS58)</f>
        <v>0</v>
      </c>
      <c r="FR58" s="140">
        <f>SUM(FT58:FU58)+FV58+SUM(FX58:GA58)+GM58+HA58</f>
        <v>0</v>
      </c>
      <c r="FS58" s="140">
        <f>FW58+SUM(GB58:GL58)+SUM(GN58:GZ58)+SUM(HB58:HG58)</f>
        <v>0</v>
      </c>
      <c r="FT58" s="100"/>
      <c r="FU58" s="100"/>
      <c r="FV58" s="100"/>
      <c r="FW58" s="100"/>
      <c r="FX58" s="100"/>
      <c r="FY58" s="100"/>
      <c r="FZ58" s="100"/>
      <c r="GA58" s="100"/>
      <c r="GB58" s="100"/>
      <c r="GC58" s="100"/>
      <c r="GD58" s="100"/>
      <c r="GE58" s="100"/>
      <c r="GF58" s="100"/>
      <c r="GG58" s="100"/>
      <c r="GH58" s="100"/>
      <c r="GI58" s="100"/>
      <c r="GJ58" s="100"/>
      <c r="GK58" s="100"/>
      <c r="GL58" s="100"/>
      <c r="GM58" s="100"/>
      <c r="GN58" s="100"/>
      <c r="GO58" s="100"/>
      <c r="GP58" s="100"/>
      <c r="GQ58" s="100"/>
      <c r="GR58" s="100"/>
      <c r="GS58" s="100"/>
      <c r="GT58" s="100"/>
      <c r="GU58" s="100"/>
      <c r="GV58" s="100"/>
      <c r="GW58" s="100"/>
      <c r="GX58" s="100"/>
      <c r="GY58" s="100"/>
      <c r="GZ58" s="100"/>
      <c r="HA58" s="100"/>
      <c r="HB58" s="100"/>
      <c r="HC58" s="100"/>
      <c r="HD58" s="100"/>
      <c r="HE58" s="100"/>
      <c r="HF58" s="100"/>
      <c r="HG58" s="100"/>
      <c r="HH58" s="140">
        <f>SUM(HI58:HJ58)</f>
        <v>0</v>
      </c>
      <c r="HI58" s="140">
        <f>SUM(HK58:HK58)</f>
        <v>0</v>
      </c>
      <c r="HJ58" s="140">
        <f>SUM(HL58:HM58)</f>
        <v>0</v>
      </c>
      <c r="HK58" s="100"/>
      <c r="HL58" s="100"/>
      <c r="HM58" s="100"/>
      <c r="HN58" s="145">
        <v>391196</v>
      </c>
      <c r="HO58" s="152">
        <f t="shared" si="119"/>
        <v>0.99586295490564303</v>
      </c>
      <c r="HP58" s="152">
        <f t="shared" si="120"/>
        <v>0</v>
      </c>
      <c r="HQ58" s="152">
        <f t="shared" si="121"/>
        <v>0.9958050454295011</v>
      </c>
      <c r="HR58" s="152">
        <f t="shared" si="122"/>
        <v>0</v>
      </c>
      <c r="HS58" s="152">
        <f t="shared" si="123"/>
        <v>0</v>
      </c>
      <c r="HU58" s="37">
        <f>DI58-HN58</f>
        <v>6726963815</v>
      </c>
      <c r="HV58" s="37">
        <f>C58-DI58</f>
        <v>27946989</v>
      </c>
      <c r="HX58" s="37">
        <f t="shared" si="38"/>
        <v>6726963815</v>
      </c>
    </row>
    <row r="59" spans="1:234" s="37" customFormat="1" ht="17.25" customHeight="1">
      <c r="A59" s="106">
        <v>16</v>
      </c>
      <c r="B59" s="107" t="s">
        <v>108</v>
      </c>
      <c r="C59" s="145">
        <f t="shared" ref="C59:BO62" si="160">C60+C61</f>
        <v>11042392820</v>
      </c>
      <c r="D59" s="145">
        <f t="shared" si="160"/>
        <v>1354556000</v>
      </c>
      <c r="E59" s="145">
        <f t="shared" si="160"/>
        <v>0</v>
      </c>
      <c r="F59" s="99">
        <f t="shared" si="160"/>
        <v>0</v>
      </c>
      <c r="G59" s="99">
        <f t="shared" si="160"/>
        <v>0</v>
      </c>
      <c r="H59" s="99">
        <f t="shared" si="160"/>
        <v>0</v>
      </c>
      <c r="I59" s="99">
        <f t="shared" si="160"/>
        <v>0</v>
      </c>
      <c r="J59" s="145">
        <f t="shared" si="160"/>
        <v>1354556000</v>
      </c>
      <c r="K59" s="99">
        <f t="shared" si="160"/>
        <v>0</v>
      </c>
      <c r="L59" s="99">
        <f t="shared" si="160"/>
        <v>0</v>
      </c>
      <c r="M59" s="99">
        <f t="shared" si="160"/>
        <v>0</v>
      </c>
      <c r="N59" s="99">
        <f t="shared" si="160"/>
        <v>0</v>
      </c>
      <c r="O59" s="99">
        <f t="shared" si="160"/>
        <v>0</v>
      </c>
      <c r="P59" s="99">
        <f t="shared" si="160"/>
        <v>0</v>
      </c>
      <c r="Q59" s="99">
        <f t="shared" si="160"/>
        <v>0</v>
      </c>
      <c r="R59" s="99">
        <f t="shared" si="160"/>
        <v>0</v>
      </c>
      <c r="S59" s="99">
        <f t="shared" si="160"/>
        <v>0</v>
      </c>
      <c r="T59" s="99">
        <f t="shared" si="160"/>
        <v>0</v>
      </c>
      <c r="U59" s="99">
        <f t="shared" si="160"/>
        <v>0</v>
      </c>
      <c r="V59" s="99">
        <f t="shared" si="160"/>
        <v>0</v>
      </c>
      <c r="W59" s="99">
        <f t="shared" si="160"/>
        <v>0</v>
      </c>
      <c r="X59" s="99">
        <f t="shared" si="160"/>
        <v>0</v>
      </c>
      <c r="Y59" s="99">
        <f t="shared" si="160"/>
        <v>0</v>
      </c>
      <c r="Z59" s="99">
        <f t="shared" si="160"/>
        <v>0</v>
      </c>
      <c r="AA59" s="99">
        <f t="shared" si="160"/>
        <v>4210000</v>
      </c>
      <c r="AB59" s="99">
        <f t="shared" si="160"/>
        <v>0</v>
      </c>
      <c r="AC59" s="99">
        <f t="shared" si="160"/>
        <v>0</v>
      </c>
      <c r="AD59" s="99">
        <f t="shared" si="160"/>
        <v>0</v>
      </c>
      <c r="AE59" s="99">
        <f t="shared" si="160"/>
        <v>0</v>
      </c>
      <c r="AF59" s="99">
        <f t="shared" si="160"/>
        <v>0</v>
      </c>
      <c r="AG59" s="99">
        <f t="shared" si="160"/>
        <v>0</v>
      </c>
      <c r="AH59" s="99">
        <f t="shared" si="160"/>
        <v>127000000</v>
      </c>
      <c r="AI59" s="99">
        <f t="shared" si="160"/>
        <v>0</v>
      </c>
      <c r="AJ59" s="99">
        <f t="shared" si="160"/>
        <v>0</v>
      </c>
      <c r="AK59" s="99">
        <f t="shared" si="160"/>
        <v>0</v>
      </c>
      <c r="AL59" s="99">
        <f t="shared" si="160"/>
        <v>0</v>
      </c>
      <c r="AM59" s="99">
        <f t="shared" si="160"/>
        <v>0</v>
      </c>
      <c r="AN59" s="99">
        <f t="shared" si="160"/>
        <v>0</v>
      </c>
      <c r="AO59" s="99">
        <f t="shared" si="160"/>
        <v>0</v>
      </c>
      <c r="AP59" s="99">
        <f t="shared" si="160"/>
        <v>0</v>
      </c>
      <c r="AQ59" s="99">
        <f t="shared" si="160"/>
        <v>0</v>
      </c>
      <c r="AR59" s="99">
        <f t="shared" si="160"/>
        <v>0</v>
      </c>
      <c r="AS59" s="99">
        <f t="shared" si="160"/>
        <v>0</v>
      </c>
      <c r="AT59" s="99">
        <f t="shared" si="160"/>
        <v>0</v>
      </c>
      <c r="AU59" s="99">
        <f t="shared" si="160"/>
        <v>0</v>
      </c>
      <c r="AV59" s="99">
        <f t="shared" si="160"/>
        <v>0</v>
      </c>
      <c r="AW59" s="99">
        <f t="shared" si="160"/>
        <v>0</v>
      </c>
      <c r="AX59" s="99">
        <f t="shared" si="160"/>
        <v>0</v>
      </c>
      <c r="AY59" s="99">
        <f>AY60+AY61</f>
        <v>0</v>
      </c>
      <c r="AZ59" s="99">
        <f t="shared" ref="AZ59" si="161">AZ60+AZ61</f>
        <v>0</v>
      </c>
      <c r="BA59" s="99">
        <f t="shared" si="160"/>
        <v>0</v>
      </c>
      <c r="BB59" s="99">
        <f t="shared" si="160"/>
        <v>0</v>
      </c>
      <c r="BC59" s="99">
        <f t="shared" si="160"/>
        <v>0</v>
      </c>
      <c r="BD59" s="99">
        <f t="shared" si="160"/>
        <v>0</v>
      </c>
      <c r="BE59" s="99">
        <f t="shared" si="160"/>
        <v>1223346000</v>
      </c>
      <c r="BF59" s="99">
        <f t="shared" si="160"/>
        <v>0</v>
      </c>
      <c r="BG59" s="99">
        <f t="shared" si="160"/>
        <v>0</v>
      </c>
      <c r="BH59" s="99">
        <f t="shared" si="160"/>
        <v>0</v>
      </c>
      <c r="BI59" s="99">
        <f t="shared" si="160"/>
        <v>0</v>
      </c>
      <c r="BJ59" s="99">
        <f t="shared" si="160"/>
        <v>0</v>
      </c>
      <c r="BK59" s="99">
        <f t="shared" si="160"/>
        <v>9687836820</v>
      </c>
      <c r="BL59" s="99">
        <f t="shared" si="160"/>
        <v>0</v>
      </c>
      <c r="BM59" s="99">
        <f t="shared" si="160"/>
        <v>9687836820</v>
      </c>
      <c r="BN59" s="99">
        <f t="shared" si="160"/>
        <v>0</v>
      </c>
      <c r="BO59" s="99">
        <f t="shared" si="160"/>
        <v>0</v>
      </c>
      <c r="BP59" s="99">
        <f t="shared" ref="BP59:DG59" si="162">BP60+BP61</f>
        <v>0</v>
      </c>
      <c r="BQ59" s="99">
        <f t="shared" si="162"/>
        <v>0</v>
      </c>
      <c r="BR59" s="99">
        <f>BR60+BR61</f>
        <v>0</v>
      </c>
      <c r="BS59" s="99">
        <f>BS60+BS61</f>
        <v>0</v>
      </c>
      <c r="BT59" s="99">
        <f t="shared" ref="BT59" si="163">BT60+BT61</f>
        <v>0</v>
      </c>
      <c r="BU59" s="99">
        <f t="shared" si="162"/>
        <v>0</v>
      </c>
      <c r="BV59" s="99">
        <f t="shared" si="162"/>
        <v>9004464000</v>
      </c>
      <c r="BW59" s="99">
        <f t="shared" si="162"/>
        <v>0</v>
      </c>
      <c r="BX59" s="99">
        <f t="shared" si="162"/>
        <v>0</v>
      </c>
      <c r="BY59" s="99">
        <f t="shared" si="162"/>
        <v>0</v>
      </c>
      <c r="BZ59" s="99">
        <f t="shared" si="162"/>
        <v>0</v>
      </c>
      <c r="CA59" s="99">
        <f t="shared" si="162"/>
        <v>0</v>
      </c>
      <c r="CB59" s="99">
        <f t="shared" si="162"/>
        <v>0</v>
      </c>
      <c r="CC59" s="99">
        <f t="shared" si="162"/>
        <v>448200820</v>
      </c>
      <c r="CD59" s="99">
        <f t="shared" si="162"/>
        <v>115172000</v>
      </c>
      <c r="CE59" s="99">
        <f t="shared" si="162"/>
        <v>0</v>
      </c>
      <c r="CF59" s="99">
        <f t="shared" si="162"/>
        <v>120000000</v>
      </c>
      <c r="CG59" s="99">
        <f t="shared" si="162"/>
        <v>0</v>
      </c>
      <c r="CH59" s="99">
        <f t="shared" si="162"/>
        <v>0</v>
      </c>
      <c r="CI59" s="99">
        <f t="shared" si="162"/>
        <v>0</v>
      </c>
      <c r="CJ59" s="99">
        <f t="shared" si="162"/>
        <v>0</v>
      </c>
      <c r="CK59" s="99">
        <f t="shared" si="162"/>
        <v>0</v>
      </c>
      <c r="CL59" s="99">
        <f t="shared" si="162"/>
        <v>0</v>
      </c>
      <c r="CM59" s="99">
        <f t="shared" si="162"/>
        <v>0</v>
      </c>
      <c r="CN59" s="99">
        <f t="shared" si="162"/>
        <v>0</v>
      </c>
      <c r="CO59" s="99">
        <f t="shared" si="162"/>
        <v>0</v>
      </c>
      <c r="CP59" s="99">
        <f t="shared" si="162"/>
        <v>0</v>
      </c>
      <c r="CQ59" s="99">
        <f t="shared" si="162"/>
        <v>0</v>
      </c>
      <c r="CR59" s="99">
        <f t="shared" si="162"/>
        <v>0</v>
      </c>
      <c r="CS59" s="99">
        <f t="shared" si="162"/>
        <v>0</v>
      </c>
      <c r="CT59" s="99">
        <f t="shared" si="162"/>
        <v>0</v>
      </c>
      <c r="CU59" s="99">
        <f t="shared" si="162"/>
        <v>0</v>
      </c>
      <c r="CV59" s="99">
        <f t="shared" si="162"/>
        <v>0</v>
      </c>
      <c r="CW59" s="99">
        <f t="shared" si="162"/>
        <v>0</v>
      </c>
      <c r="CX59" s="99">
        <f t="shared" si="162"/>
        <v>0</v>
      </c>
      <c r="CY59" s="99">
        <f t="shared" si="162"/>
        <v>0</v>
      </c>
      <c r="CZ59" s="99">
        <f t="shared" si="162"/>
        <v>0</v>
      </c>
      <c r="DA59" s="99">
        <f t="shared" si="162"/>
        <v>0</v>
      </c>
      <c r="DB59" s="99">
        <f t="shared" si="162"/>
        <v>0</v>
      </c>
      <c r="DC59" s="99">
        <f t="shared" si="162"/>
        <v>0</v>
      </c>
      <c r="DD59" s="99">
        <f t="shared" si="162"/>
        <v>0</v>
      </c>
      <c r="DE59" s="99">
        <f t="shared" si="162"/>
        <v>0</v>
      </c>
      <c r="DF59" s="99">
        <f t="shared" si="162"/>
        <v>0</v>
      </c>
      <c r="DG59" s="99">
        <f t="shared" si="162"/>
        <v>0</v>
      </c>
      <c r="DH59" s="108" t="s">
        <v>108</v>
      </c>
      <c r="DI59" s="140">
        <f t="shared" ref="DI59:FV59" si="164">DI60+DI61</f>
        <v>11008294820</v>
      </c>
      <c r="DJ59" s="140">
        <f t="shared" si="164"/>
        <v>1320458000</v>
      </c>
      <c r="DK59" s="140">
        <f t="shared" si="164"/>
        <v>0</v>
      </c>
      <c r="DL59" s="100">
        <f t="shared" si="164"/>
        <v>0</v>
      </c>
      <c r="DM59" s="100">
        <f t="shared" si="164"/>
        <v>0</v>
      </c>
      <c r="DN59" s="100">
        <f t="shared" si="164"/>
        <v>0</v>
      </c>
      <c r="DO59" s="100">
        <f t="shared" si="164"/>
        <v>0</v>
      </c>
      <c r="DP59" s="140">
        <f t="shared" si="164"/>
        <v>1320458000</v>
      </c>
      <c r="DQ59" s="100">
        <f t="shared" si="164"/>
        <v>0</v>
      </c>
      <c r="DR59" s="100">
        <f t="shared" si="164"/>
        <v>0</v>
      </c>
      <c r="DS59" s="100">
        <f t="shared" si="164"/>
        <v>0</v>
      </c>
      <c r="DT59" s="100">
        <f t="shared" si="164"/>
        <v>0</v>
      </c>
      <c r="DU59" s="100">
        <f t="shared" si="164"/>
        <v>0</v>
      </c>
      <c r="DV59" s="100">
        <f t="shared" si="164"/>
        <v>0</v>
      </c>
      <c r="DW59" s="100">
        <f t="shared" si="164"/>
        <v>0</v>
      </c>
      <c r="DX59" s="100">
        <f t="shared" si="164"/>
        <v>0</v>
      </c>
      <c r="DY59" s="100">
        <f t="shared" si="164"/>
        <v>0</v>
      </c>
      <c r="DZ59" s="100">
        <f t="shared" si="164"/>
        <v>0</v>
      </c>
      <c r="EA59" s="100">
        <f t="shared" si="164"/>
        <v>0</v>
      </c>
      <c r="EB59" s="100">
        <f t="shared" si="164"/>
        <v>0</v>
      </c>
      <c r="EC59" s="100">
        <f t="shared" si="164"/>
        <v>0</v>
      </c>
      <c r="ED59" s="100">
        <f t="shared" si="164"/>
        <v>0</v>
      </c>
      <c r="EE59" s="100">
        <f t="shared" si="164"/>
        <v>0</v>
      </c>
      <c r="EF59" s="100">
        <f t="shared" si="164"/>
        <v>0</v>
      </c>
      <c r="EG59" s="100">
        <f t="shared" si="164"/>
        <v>4210000</v>
      </c>
      <c r="EH59" s="100">
        <f t="shared" si="164"/>
        <v>0</v>
      </c>
      <c r="EI59" s="100">
        <f t="shared" si="164"/>
        <v>0</v>
      </c>
      <c r="EJ59" s="100">
        <f t="shared" si="164"/>
        <v>0</v>
      </c>
      <c r="EK59" s="100">
        <f t="shared" si="164"/>
        <v>0</v>
      </c>
      <c r="EL59" s="100">
        <f t="shared" si="164"/>
        <v>0</v>
      </c>
      <c r="EM59" s="100">
        <f t="shared" si="164"/>
        <v>0</v>
      </c>
      <c r="EN59" s="100">
        <f t="shared" si="164"/>
        <v>102900000</v>
      </c>
      <c r="EO59" s="100">
        <f t="shared" si="164"/>
        <v>0</v>
      </c>
      <c r="EP59" s="100">
        <f t="shared" si="164"/>
        <v>0</v>
      </c>
      <c r="EQ59" s="100">
        <f t="shared" si="164"/>
        <v>0</v>
      </c>
      <c r="ER59" s="100">
        <f t="shared" si="164"/>
        <v>0</v>
      </c>
      <c r="ES59" s="100">
        <f t="shared" si="164"/>
        <v>0</v>
      </c>
      <c r="ET59" s="100">
        <f t="shared" si="164"/>
        <v>0</v>
      </c>
      <c r="EU59" s="100">
        <f t="shared" si="164"/>
        <v>0</v>
      </c>
      <c r="EV59" s="100">
        <f t="shared" si="164"/>
        <v>0</v>
      </c>
      <c r="EW59" s="100">
        <f t="shared" si="164"/>
        <v>0</v>
      </c>
      <c r="EX59" s="100">
        <f t="shared" si="164"/>
        <v>0</v>
      </c>
      <c r="EY59" s="100">
        <f t="shared" si="164"/>
        <v>0</v>
      </c>
      <c r="EZ59" s="100">
        <f t="shared" si="164"/>
        <v>0</v>
      </c>
      <c r="FA59" s="100">
        <f t="shared" si="164"/>
        <v>0</v>
      </c>
      <c r="FB59" s="100">
        <f t="shared" si="164"/>
        <v>0</v>
      </c>
      <c r="FC59" s="100">
        <f t="shared" si="164"/>
        <v>0</v>
      </c>
      <c r="FD59" s="100">
        <f t="shared" si="164"/>
        <v>0</v>
      </c>
      <c r="FE59" s="100">
        <f>FE60+FE61</f>
        <v>0</v>
      </c>
      <c r="FF59" s="100">
        <f t="shared" ref="FF59" si="165">FF60+FF61</f>
        <v>0</v>
      </c>
      <c r="FG59" s="100">
        <f t="shared" si="164"/>
        <v>0</v>
      </c>
      <c r="FH59" s="100">
        <f t="shared" si="164"/>
        <v>0</v>
      </c>
      <c r="FI59" s="100">
        <f t="shared" si="164"/>
        <v>0</v>
      </c>
      <c r="FJ59" s="100">
        <f t="shared" si="164"/>
        <v>0</v>
      </c>
      <c r="FK59" s="100">
        <f t="shared" si="164"/>
        <v>1213348000</v>
      </c>
      <c r="FL59" s="100">
        <f t="shared" si="164"/>
        <v>0</v>
      </c>
      <c r="FM59" s="100">
        <f t="shared" si="164"/>
        <v>0</v>
      </c>
      <c r="FN59" s="100">
        <f t="shared" si="164"/>
        <v>0</v>
      </c>
      <c r="FO59" s="100">
        <f t="shared" si="164"/>
        <v>0</v>
      </c>
      <c r="FP59" s="100">
        <f t="shared" si="164"/>
        <v>0</v>
      </c>
      <c r="FQ59" s="140">
        <f t="shared" si="164"/>
        <v>8628330000</v>
      </c>
      <c r="FR59" s="140">
        <f t="shared" si="164"/>
        <v>0</v>
      </c>
      <c r="FS59" s="140">
        <f t="shared" si="164"/>
        <v>8628330000</v>
      </c>
      <c r="FT59" s="100">
        <f t="shared" si="164"/>
        <v>0</v>
      </c>
      <c r="FU59" s="100">
        <f t="shared" si="164"/>
        <v>0</v>
      </c>
      <c r="FV59" s="100">
        <f t="shared" si="164"/>
        <v>0</v>
      </c>
      <c r="FW59" s="100">
        <f t="shared" ref="FW59:HM59" si="166">FW60+FW61</f>
        <v>0</v>
      </c>
      <c r="FX59" s="100">
        <f t="shared" si="166"/>
        <v>0</v>
      </c>
      <c r="FY59" s="100">
        <f t="shared" si="166"/>
        <v>0</v>
      </c>
      <c r="FZ59" s="100">
        <f t="shared" si="166"/>
        <v>0</v>
      </c>
      <c r="GA59" s="100">
        <f t="shared" si="166"/>
        <v>0</v>
      </c>
      <c r="GB59" s="100">
        <f t="shared" si="166"/>
        <v>7987582000</v>
      </c>
      <c r="GC59" s="100">
        <f t="shared" si="166"/>
        <v>0</v>
      </c>
      <c r="GD59" s="100">
        <f t="shared" si="166"/>
        <v>0</v>
      </c>
      <c r="GE59" s="100">
        <f t="shared" si="166"/>
        <v>0</v>
      </c>
      <c r="GF59" s="100">
        <f t="shared" si="166"/>
        <v>0</v>
      </c>
      <c r="GG59" s="100">
        <f t="shared" si="166"/>
        <v>0</v>
      </c>
      <c r="GH59" s="100">
        <f t="shared" si="166"/>
        <v>0</v>
      </c>
      <c r="GI59" s="100">
        <f t="shared" si="166"/>
        <v>448200000</v>
      </c>
      <c r="GJ59" s="100">
        <f t="shared" si="166"/>
        <v>105272000</v>
      </c>
      <c r="GK59" s="100">
        <f t="shared" si="166"/>
        <v>0</v>
      </c>
      <c r="GL59" s="100">
        <f t="shared" si="166"/>
        <v>87276000</v>
      </c>
      <c r="GM59" s="100">
        <f t="shared" si="166"/>
        <v>0</v>
      </c>
      <c r="GN59" s="100">
        <f t="shared" si="166"/>
        <v>0</v>
      </c>
      <c r="GO59" s="100">
        <f t="shared" si="166"/>
        <v>0</v>
      </c>
      <c r="GP59" s="100">
        <f t="shared" si="166"/>
        <v>0</v>
      </c>
      <c r="GQ59" s="100">
        <f t="shared" si="166"/>
        <v>0</v>
      </c>
      <c r="GR59" s="100">
        <f t="shared" si="166"/>
        <v>0</v>
      </c>
      <c r="GS59" s="100">
        <f t="shared" si="166"/>
        <v>0</v>
      </c>
      <c r="GT59" s="100">
        <f t="shared" si="166"/>
        <v>0</v>
      </c>
      <c r="GU59" s="100">
        <f t="shared" si="166"/>
        <v>0</v>
      </c>
      <c r="GV59" s="100">
        <f t="shared" si="166"/>
        <v>0</v>
      </c>
      <c r="GW59" s="100">
        <f t="shared" si="166"/>
        <v>0</v>
      </c>
      <c r="GX59" s="100">
        <f t="shared" si="166"/>
        <v>0</v>
      </c>
      <c r="GY59" s="100">
        <f t="shared" si="166"/>
        <v>0</v>
      </c>
      <c r="GZ59" s="100">
        <f t="shared" si="166"/>
        <v>0</v>
      </c>
      <c r="HA59" s="100">
        <f t="shared" si="166"/>
        <v>0</v>
      </c>
      <c r="HB59" s="100">
        <f t="shared" si="166"/>
        <v>0</v>
      </c>
      <c r="HC59" s="100">
        <f t="shared" si="166"/>
        <v>0</v>
      </c>
      <c r="HD59" s="100">
        <f t="shared" si="166"/>
        <v>0</v>
      </c>
      <c r="HE59" s="100">
        <f t="shared" si="166"/>
        <v>0</v>
      </c>
      <c r="HF59" s="100">
        <f t="shared" si="166"/>
        <v>0</v>
      </c>
      <c r="HG59" s="100">
        <f t="shared" si="166"/>
        <v>0</v>
      </c>
      <c r="HH59" s="140">
        <f t="shared" si="166"/>
        <v>0</v>
      </c>
      <c r="HI59" s="140">
        <f t="shared" si="166"/>
        <v>0</v>
      </c>
      <c r="HJ59" s="140">
        <f t="shared" si="166"/>
        <v>0</v>
      </c>
      <c r="HK59" s="100">
        <f t="shared" si="166"/>
        <v>0</v>
      </c>
      <c r="HL59" s="100">
        <f t="shared" si="166"/>
        <v>0</v>
      </c>
      <c r="HM59" s="100">
        <f t="shared" si="166"/>
        <v>0</v>
      </c>
      <c r="HN59" s="145">
        <f>HN60+HN61</f>
        <v>1059506820</v>
      </c>
      <c r="HO59" s="152">
        <f t="shared" si="119"/>
        <v>0.99691208232166473</v>
      </c>
      <c r="HP59" s="152">
        <f t="shared" si="120"/>
        <v>0</v>
      </c>
      <c r="HQ59" s="152">
        <f t="shared" si="121"/>
        <v>0.97482717584212097</v>
      </c>
      <c r="HR59" s="152">
        <f t="shared" si="122"/>
        <v>0.89063535651088721</v>
      </c>
      <c r="HS59" s="152">
        <f t="shared" si="123"/>
        <v>0</v>
      </c>
      <c r="HX59" s="37">
        <f t="shared" si="38"/>
        <v>9948788000</v>
      </c>
    </row>
    <row r="60" spans="1:234" s="37" customFormat="1" ht="17.25" customHeight="1">
      <c r="A60" s="106"/>
      <c r="B60" s="107" t="s">
        <v>99</v>
      </c>
      <c r="C60" s="145">
        <f>D60+BK60+DB60</f>
        <v>0</v>
      </c>
      <c r="D60" s="145">
        <f>E60+J60</f>
        <v>0</v>
      </c>
      <c r="E60" s="145">
        <f>SUM(F60:I60)</f>
        <v>0</v>
      </c>
      <c r="F60" s="99"/>
      <c r="G60" s="99"/>
      <c r="H60" s="99"/>
      <c r="I60" s="99"/>
      <c r="J60" s="145">
        <f>SUM(K60:BJ60)</f>
        <v>0</v>
      </c>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f t="shared" ref="BK60:BK61" si="167">SUM(BL60:BM60)</f>
        <v>0</v>
      </c>
      <c r="BL60" s="99">
        <f t="shared" ref="BL60" si="168">SUM(BN60:BO60)+BP60+SUM(BR60:BU60)+CG60+CU60</f>
        <v>0</v>
      </c>
      <c r="BM60" s="99">
        <f>BQ60+SUM(BV60:CF60)+SUM(CH60:CT60)+SUM(CV60:DA60)</f>
        <v>0</v>
      </c>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f>SUM(DC60:DD60)</f>
        <v>0</v>
      </c>
      <c r="DC60" s="99">
        <f>SUM(DE60:DE60)</f>
        <v>0</v>
      </c>
      <c r="DD60" s="99">
        <f>SUM(DF60:DG60)</f>
        <v>0</v>
      </c>
      <c r="DE60" s="99"/>
      <c r="DF60" s="99"/>
      <c r="DG60" s="99"/>
      <c r="DH60" s="108" t="s">
        <v>99</v>
      </c>
      <c r="DI60" s="140">
        <f>DJ60+FQ60+HH60+HN60</f>
        <v>0</v>
      </c>
      <c r="DJ60" s="140">
        <f t="shared" ref="DJ60:DJ61" si="169">DK60+DP60</f>
        <v>0</v>
      </c>
      <c r="DK60" s="140">
        <f t="shared" ref="DK60:DK61" si="170">SUM(DL60:DO60)</f>
        <v>0</v>
      </c>
      <c r="DL60" s="100"/>
      <c r="DM60" s="100"/>
      <c r="DN60" s="100"/>
      <c r="DO60" s="100"/>
      <c r="DP60" s="140">
        <f>SUM(DQ60:FP60)</f>
        <v>0</v>
      </c>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40">
        <f t="shared" ref="FQ60:FQ61" si="171">SUM(FR60:FS60)</f>
        <v>0</v>
      </c>
      <c r="FR60" s="140">
        <f t="shared" ref="FR60" si="172">SUM(FT60:FU60)+FV60+SUM(FX60:GA60)+GM60+HA60</f>
        <v>0</v>
      </c>
      <c r="FS60" s="140">
        <f>FW60+SUM(GB60:GL60)+SUM(GN60:GZ60)+SUM(HB60:HG60)</f>
        <v>0</v>
      </c>
      <c r="FT60" s="100"/>
      <c r="FU60" s="100"/>
      <c r="FV60" s="100"/>
      <c r="FW60" s="100"/>
      <c r="FX60" s="100"/>
      <c r="FY60" s="100"/>
      <c r="FZ60" s="100"/>
      <c r="GA60" s="100"/>
      <c r="GB60" s="100"/>
      <c r="GC60" s="100"/>
      <c r="GD60" s="100"/>
      <c r="GE60" s="100"/>
      <c r="GF60" s="100"/>
      <c r="GG60" s="100"/>
      <c r="GH60" s="100"/>
      <c r="GI60" s="100"/>
      <c r="GJ60" s="100"/>
      <c r="GK60" s="100"/>
      <c r="GL60" s="100"/>
      <c r="GM60" s="100"/>
      <c r="GN60" s="100"/>
      <c r="GO60" s="100"/>
      <c r="GP60" s="100"/>
      <c r="GQ60" s="100"/>
      <c r="GR60" s="100"/>
      <c r="GS60" s="100"/>
      <c r="GT60" s="100"/>
      <c r="GU60" s="100"/>
      <c r="GV60" s="100"/>
      <c r="GW60" s="100"/>
      <c r="GX60" s="100"/>
      <c r="GY60" s="100"/>
      <c r="GZ60" s="100"/>
      <c r="HA60" s="100"/>
      <c r="HB60" s="100"/>
      <c r="HC60" s="100"/>
      <c r="HD60" s="100"/>
      <c r="HE60" s="100"/>
      <c r="HF60" s="100"/>
      <c r="HG60" s="100"/>
      <c r="HH60" s="140">
        <f t="shared" ref="HH60:HH61" si="173">SUM(HI60:HJ60)</f>
        <v>0</v>
      </c>
      <c r="HI60" s="140">
        <f t="shared" ref="HI60:HI61" si="174">SUM(HK60:HK60)</f>
        <v>0</v>
      </c>
      <c r="HJ60" s="140">
        <f t="shared" ref="HJ60:HJ61" si="175">SUM(HL60:HM60)</f>
        <v>0</v>
      </c>
      <c r="HK60" s="100"/>
      <c r="HL60" s="115"/>
      <c r="HM60" s="100"/>
      <c r="HN60" s="145"/>
      <c r="HO60" s="152">
        <f t="shared" si="119"/>
        <v>0</v>
      </c>
      <c r="HP60" s="152">
        <f t="shared" si="120"/>
        <v>0</v>
      </c>
      <c r="HQ60" s="152">
        <f t="shared" si="121"/>
        <v>0</v>
      </c>
      <c r="HR60" s="152">
        <f t="shared" si="122"/>
        <v>0</v>
      </c>
      <c r="HS60" s="152">
        <f t="shared" si="123"/>
        <v>0</v>
      </c>
      <c r="HX60" s="37">
        <f t="shared" si="38"/>
        <v>0</v>
      </c>
    </row>
    <row r="61" spans="1:234" s="37" customFormat="1" ht="17.25" customHeight="1">
      <c r="A61" s="106"/>
      <c r="B61" s="107" t="s">
        <v>100</v>
      </c>
      <c r="C61" s="145">
        <f>D61+BK61+DB61</f>
        <v>11042392820</v>
      </c>
      <c r="D61" s="145">
        <f>E61+J61</f>
        <v>1354556000</v>
      </c>
      <c r="E61" s="145">
        <f>SUM(F61:I61)</f>
        <v>0</v>
      </c>
      <c r="F61" s="99"/>
      <c r="G61" s="99"/>
      <c r="H61" s="99"/>
      <c r="I61" s="99"/>
      <c r="J61" s="145">
        <f>SUM(K61:BJ61)</f>
        <v>1354556000</v>
      </c>
      <c r="K61" s="99"/>
      <c r="L61" s="99"/>
      <c r="M61" s="99"/>
      <c r="N61" s="99"/>
      <c r="O61" s="99"/>
      <c r="P61" s="99"/>
      <c r="Q61" s="99"/>
      <c r="R61" s="99"/>
      <c r="S61" s="99"/>
      <c r="T61" s="99"/>
      <c r="U61" s="99"/>
      <c r="V61" s="99"/>
      <c r="W61" s="99"/>
      <c r="X61" s="99"/>
      <c r="Y61" s="99"/>
      <c r="Z61" s="99"/>
      <c r="AA61" s="99">
        <v>4210000</v>
      </c>
      <c r="AB61" s="99"/>
      <c r="AC61" s="99"/>
      <c r="AD61" s="99"/>
      <c r="AE61" s="99"/>
      <c r="AF61" s="99"/>
      <c r="AG61" s="99"/>
      <c r="AH61" s="99">
        <f>102900000+24100000</f>
        <v>127000000</v>
      </c>
      <c r="AI61" s="99"/>
      <c r="AJ61" s="99"/>
      <c r="AK61" s="99"/>
      <c r="AL61" s="99"/>
      <c r="AM61" s="99"/>
      <c r="AN61" s="99"/>
      <c r="AO61" s="99"/>
      <c r="AP61" s="99"/>
      <c r="AQ61" s="99"/>
      <c r="AR61" s="99"/>
      <c r="AS61" s="99"/>
      <c r="AT61" s="99"/>
      <c r="AU61" s="99"/>
      <c r="AV61" s="99"/>
      <c r="AW61" s="99"/>
      <c r="AX61" s="99"/>
      <c r="AY61" s="99"/>
      <c r="AZ61" s="99"/>
      <c r="BA61" s="99"/>
      <c r="BB61" s="99"/>
      <c r="BC61" s="99"/>
      <c r="BD61" s="99"/>
      <c r="BE61" s="99">
        <f>1213348000+9998000</f>
        <v>1223346000</v>
      </c>
      <c r="BF61" s="99"/>
      <c r="BG61" s="99"/>
      <c r="BH61" s="99"/>
      <c r="BI61" s="99"/>
      <c r="BJ61" s="99"/>
      <c r="BK61" s="99">
        <f t="shared" si="167"/>
        <v>9687836820</v>
      </c>
      <c r="BL61" s="99">
        <f>SUM(BN61:BO61)+BP61+SUM(BR61:BU61)+CG61+CU61</f>
        <v>0</v>
      </c>
      <c r="BM61" s="99">
        <f>BQ61+SUM(BV61:CF61)+SUM(CH61:CT61)+SUM(CV61:DA61)</f>
        <v>9687836820</v>
      </c>
      <c r="BN61" s="99"/>
      <c r="BO61" s="99"/>
      <c r="BP61" s="99"/>
      <c r="BQ61" s="99"/>
      <c r="BR61" s="99"/>
      <c r="BS61" s="99"/>
      <c r="BT61" s="99"/>
      <c r="BU61" s="99"/>
      <c r="BV61" s="99">
        <v>9004464000</v>
      </c>
      <c r="BW61" s="99"/>
      <c r="BX61" s="99"/>
      <c r="BY61" s="99"/>
      <c r="BZ61" s="99"/>
      <c r="CA61" s="99"/>
      <c r="CB61" s="99"/>
      <c r="CC61" s="99">
        <v>448200820</v>
      </c>
      <c r="CD61" s="99">
        <v>115172000</v>
      </c>
      <c r="CE61" s="99"/>
      <c r="CF61" s="99">
        <v>120000000</v>
      </c>
      <c r="CG61" s="99"/>
      <c r="CH61" s="99"/>
      <c r="CI61" s="99"/>
      <c r="CJ61" s="99"/>
      <c r="CK61" s="99"/>
      <c r="CL61" s="99"/>
      <c r="CM61" s="99"/>
      <c r="CN61" s="99"/>
      <c r="CO61" s="99"/>
      <c r="CP61" s="99"/>
      <c r="CQ61" s="99"/>
      <c r="CR61" s="99"/>
      <c r="CS61" s="99"/>
      <c r="CT61" s="99"/>
      <c r="CU61" s="99"/>
      <c r="CV61" s="99"/>
      <c r="CW61" s="99"/>
      <c r="CX61" s="99"/>
      <c r="CY61" s="99"/>
      <c r="CZ61" s="99"/>
      <c r="DA61" s="99"/>
      <c r="DB61" s="99">
        <f>SUM(DC61:DD61)</f>
        <v>0</v>
      </c>
      <c r="DC61" s="99">
        <f>SUM(DE61:DE61)</f>
        <v>0</v>
      </c>
      <c r="DD61" s="99">
        <f>SUM(DF61:DG61)</f>
        <v>0</v>
      </c>
      <c r="DE61" s="99"/>
      <c r="DF61" s="99"/>
      <c r="DG61" s="99"/>
      <c r="DH61" s="108" t="s">
        <v>100</v>
      </c>
      <c r="DI61" s="140">
        <f>DJ61+FQ61+HH61+HN61</f>
        <v>11008294820</v>
      </c>
      <c r="DJ61" s="140">
        <f t="shared" si="169"/>
        <v>1320458000</v>
      </c>
      <c r="DK61" s="140">
        <f t="shared" si="170"/>
        <v>0</v>
      </c>
      <c r="DL61" s="100"/>
      <c r="DM61" s="100"/>
      <c r="DN61" s="100"/>
      <c r="DO61" s="100"/>
      <c r="DP61" s="140">
        <f>SUM(DQ61:FP61)</f>
        <v>1320458000</v>
      </c>
      <c r="DQ61" s="100"/>
      <c r="DR61" s="100"/>
      <c r="DS61" s="100"/>
      <c r="DT61" s="100"/>
      <c r="DU61" s="100"/>
      <c r="DV61" s="100"/>
      <c r="DW61" s="100"/>
      <c r="DX61" s="100"/>
      <c r="DY61" s="100"/>
      <c r="DZ61" s="100"/>
      <c r="EA61" s="100"/>
      <c r="EB61" s="100"/>
      <c r="EC61" s="100"/>
      <c r="ED61" s="100"/>
      <c r="EE61" s="100"/>
      <c r="EF61" s="100"/>
      <c r="EG61" s="100">
        <v>4210000</v>
      </c>
      <c r="EH61" s="100"/>
      <c r="EI61" s="100"/>
      <c r="EJ61" s="100"/>
      <c r="EK61" s="100"/>
      <c r="EL61" s="100"/>
      <c r="EM61" s="100"/>
      <c r="EN61" s="100">
        <v>102900000</v>
      </c>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v>1213348000</v>
      </c>
      <c r="FL61" s="100"/>
      <c r="FM61" s="100"/>
      <c r="FN61" s="100"/>
      <c r="FO61" s="100"/>
      <c r="FP61" s="100"/>
      <c r="FQ61" s="140">
        <f t="shared" si="171"/>
        <v>8628330000</v>
      </c>
      <c r="FR61" s="140">
        <f>SUM(FT61:FU61)+FV61+SUM(FX61:GA61)+GM61+HA61</f>
        <v>0</v>
      </c>
      <c r="FS61" s="140">
        <f>FW61+SUM(GB61:GL61)+SUM(GN61:GZ61)+SUM(HB61:HG61)</f>
        <v>8628330000</v>
      </c>
      <c r="FT61" s="100"/>
      <c r="FU61" s="100"/>
      <c r="FV61" s="100"/>
      <c r="FW61" s="100"/>
      <c r="FX61" s="100"/>
      <c r="FY61" s="100"/>
      <c r="FZ61" s="100"/>
      <c r="GA61" s="100"/>
      <c r="GB61" s="100">
        <v>7987582000</v>
      </c>
      <c r="GC61" s="100"/>
      <c r="GD61" s="100"/>
      <c r="GE61" s="100"/>
      <c r="GF61" s="100"/>
      <c r="GG61" s="100"/>
      <c r="GH61" s="100"/>
      <c r="GI61" s="100">
        <v>448200000</v>
      </c>
      <c r="GJ61" s="100">
        <v>105272000</v>
      </c>
      <c r="GK61" s="100"/>
      <c r="GL61" s="100">
        <v>87276000</v>
      </c>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40">
        <f t="shared" si="173"/>
        <v>0</v>
      </c>
      <c r="HI61" s="140">
        <f t="shared" si="174"/>
        <v>0</v>
      </c>
      <c r="HJ61" s="140">
        <f t="shared" si="175"/>
        <v>0</v>
      </c>
      <c r="HK61" s="100"/>
      <c r="HL61" s="115"/>
      <c r="HM61" s="100"/>
      <c r="HN61" s="145">
        <v>1059506820</v>
      </c>
      <c r="HO61" s="152">
        <f t="shared" si="119"/>
        <v>0.99691208232166473</v>
      </c>
      <c r="HP61" s="152">
        <f t="shared" si="120"/>
        <v>0</v>
      </c>
      <c r="HQ61" s="152">
        <f t="shared" si="121"/>
        <v>0.97482717584212097</v>
      </c>
      <c r="HR61" s="152">
        <f t="shared" si="122"/>
        <v>0.89063535651088721</v>
      </c>
      <c r="HS61" s="152">
        <f t="shared" si="123"/>
        <v>0</v>
      </c>
      <c r="HU61" s="37">
        <f>DI61-HN61</f>
        <v>9948788000</v>
      </c>
      <c r="HV61" s="37">
        <f>C61-DI61</f>
        <v>34098000</v>
      </c>
      <c r="HX61" s="37">
        <f t="shared" si="38"/>
        <v>9948788000</v>
      </c>
      <c r="HY61" s="37">
        <v>11695834000</v>
      </c>
      <c r="HZ61" s="37">
        <f>HX61-HY61</f>
        <v>-1747046000</v>
      </c>
    </row>
    <row r="62" spans="1:234" s="37" customFormat="1" ht="17.25" customHeight="1">
      <c r="A62" s="106">
        <v>17</v>
      </c>
      <c r="B62" s="107" t="s">
        <v>193</v>
      </c>
      <c r="C62" s="145">
        <f t="shared" ref="C62:AL62" si="176">C63+C64</f>
        <v>1400777560</v>
      </c>
      <c r="D62" s="145">
        <f t="shared" si="176"/>
        <v>1400777560</v>
      </c>
      <c r="E62" s="145">
        <f t="shared" si="176"/>
        <v>0</v>
      </c>
      <c r="F62" s="99">
        <f t="shared" si="176"/>
        <v>0</v>
      </c>
      <c r="G62" s="99">
        <f t="shared" si="176"/>
        <v>0</v>
      </c>
      <c r="H62" s="99">
        <f t="shared" si="176"/>
        <v>0</v>
      </c>
      <c r="I62" s="99">
        <f t="shared" si="176"/>
        <v>0</v>
      </c>
      <c r="J62" s="145">
        <f t="shared" si="176"/>
        <v>1400777560</v>
      </c>
      <c r="K62" s="99">
        <f t="shared" si="176"/>
        <v>0</v>
      </c>
      <c r="L62" s="99">
        <f t="shared" si="176"/>
        <v>0</v>
      </c>
      <c r="M62" s="99">
        <f t="shared" si="176"/>
        <v>0</v>
      </c>
      <c r="N62" s="99">
        <f t="shared" si="176"/>
        <v>0</v>
      </c>
      <c r="O62" s="99">
        <f t="shared" si="176"/>
        <v>0</v>
      </c>
      <c r="P62" s="99">
        <f t="shared" si="176"/>
        <v>0</v>
      </c>
      <c r="Q62" s="99">
        <f t="shared" si="176"/>
        <v>0</v>
      </c>
      <c r="R62" s="99">
        <f t="shared" si="176"/>
        <v>0</v>
      </c>
      <c r="S62" s="99">
        <f t="shared" si="176"/>
        <v>0</v>
      </c>
      <c r="T62" s="99">
        <f t="shared" si="176"/>
        <v>0</v>
      </c>
      <c r="U62" s="99">
        <f t="shared" si="176"/>
        <v>0</v>
      </c>
      <c r="V62" s="99">
        <f t="shared" si="176"/>
        <v>0</v>
      </c>
      <c r="W62" s="99">
        <f t="shared" si="176"/>
        <v>0</v>
      </c>
      <c r="X62" s="99">
        <f t="shared" si="176"/>
        <v>0</v>
      </c>
      <c r="Y62" s="99">
        <f t="shared" si="176"/>
        <v>0</v>
      </c>
      <c r="Z62" s="99">
        <f t="shared" si="176"/>
        <v>0</v>
      </c>
      <c r="AA62" s="99">
        <f t="shared" si="176"/>
        <v>1400777560</v>
      </c>
      <c r="AB62" s="99">
        <f t="shared" si="176"/>
        <v>0</v>
      </c>
      <c r="AC62" s="99">
        <f t="shared" si="176"/>
        <v>0</v>
      </c>
      <c r="AD62" s="99">
        <f t="shared" si="176"/>
        <v>0</v>
      </c>
      <c r="AE62" s="99">
        <f t="shared" si="176"/>
        <v>0</v>
      </c>
      <c r="AF62" s="99">
        <f t="shared" si="176"/>
        <v>0</v>
      </c>
      <c r="AG62" s="99">
        <f t="shared" si="176"/>
        <v>0</v>
      </c>
      <c r="AH62" s="99">
        <f t="shared" si="176"/>
        <v>0</v>
      </c>
      <c r="AI62" s="99">
        <f t="shared" si="176"/>
        <v>0</v>
      </c>
      <c r="AJ62" s="99">
        <f t="shared" si="176"/>
        <v>0</v>
      </c>
      <c r="AK62" s="99">
        <f t="shared" si="176"/>
        <v>0</v>
      </c>
      <c r="AL62" s="99">
        <f t="shared" si="176"/>
        <v>0</v>
      </c>
      <c r="AM62" s="99">
        <f t="shared" si="160"/>
        <v>0</v>
      </c>
      <c r="AN62" s="99">
        <f t="shared" si="160"/>
        <v>0</v>
      </c>
      <c r="AO62" s="99">
        <f t="shared" si="160"/>
        <v>0</v>
      </c>
      <c r="AP62" s="99">
        <f t="shared" si="160"/>
        <v>0</v>
      </c>
      <c r="AQ62" s="99">
        <f t="shared" si="160"/>
        <v>0</v>
      </c>
      <c r="AR62" s="99">
        <f t="shared" si="160"/>
        <v>0</v>
      </c>
      <c r="AS62" s="99">
        <f t="shared" si="160"/>
        <v>0</v>
      </c>
      <c r="AT62" s="99">
        <f t="shared" si="160"/>
        <v>0</v>
      </c>
      <c r="AU62" s="99">
        <f t="shared" si="160"/>
        <v>0</v>
      </c>
      <c r="AV62" s="99">
        <f t="shared" si="160"/>
        <v>0</v>
      </c>
      <c r="AW62" s="99">
        <f t="shared" si="160"/>
        <v>0</v>
      </c>
      <c r="AX62" s="99">
        <f t="shared" si="160"/>
        <v>0</v>
      </c>
      <c r="AY62" s="99">
        <f>AY63+AY64</f>
        <v>0</v>
      </c>
      <c r="AZ62" s="99">
        <f t="shared" ref="AZ62" si="177">AZ63+AZ64</f>
        <v>0</v>
      </c>
      <c r="BA62" s="99">
        <f t="shared" si="160"/>
        <v>0</v>
      </c>
      <c r="BB62" s="99">
        <f t="shared" si="160"/>
        <v>0</v>
      </c>
      <c r="BC62" s="99">
        <f t="shared" si="160"/>
        <v>0</v>
      </c>
      <c r="BD62" s="99">
        <f t="shared" si="160"/>
        <v>0</v>
      </c>
      <c r="BE62" s="99">
        <f t="shared" si="160"/>
        <v>0</v>
      </c>
      <c r="BF62" s="99">
        <f t="shared" si="160"/>
        <v>0</v>
      </c>
      <c r="BG62" s="99">
        <f t="shared" si="160"/>
        <v>0</v>
      </c>
      <c r="BH62" s="99">
        <f t="shared" si="160"/>
        <v>0</v>
      </c>
      <c r="BI62" s="99">
        <f t="shared" si="160"/>
        <v>0</v>
      </c>
      <c r="BJ62" s="99">
        <f t="shared" si="160"/>
        <v>0</v>
      </c>
      <c r="BK62" s="99">
        <f t="shared" si="160"/>
        <v>0</v>
      </c>
      <c r="BL62" s="99">
        <f t="shared" si="160"/>
        <v>0</v>
      </c>
      <c r="BM62" s="99">
        <f t="shared" si="160"/>
        <v>0</v>
      </c>
      <c r="BN62" s="99">
        <f t="shared" si="160"/>
        <v>0</v>
      </c>
      <c r="BO62" s="99">
        <f t="shared" si="160"/>
        <v>0</v>
      </c>
      <c r="BP62" s="99">
        <f t="shared" ref="BP62:DG62" si="178">BP63+BP64</f>
        <v>0</v>
      </c>
      <c r="BQ62" s="99">
        <f t="shared" si="178"/>
        <v>0</v>
      </c>
      <c r="BR62" s="99">
        <f>BR63+BR64</f>
        <v>0</v>
      </c>
      <c r="BS62" s="99">
        <f>BS63+BS64</f>
        <v>0</v>
      </c>
      <c r="BT62" s="99">
        <f t="shared" ref="BT62" si="179">BT63+BT64</f>
        <v>0</v>
      </c>
      <c r="BU62" s="99">
        <f t="shared" si="178"/>
        <v>0</v>
      </c>
      <c r="BV62" s="99">
        <f t="shared" si="178"/>
        <v>0</v>
      </c>
      <c r="BW62" s="99">
        <f t="shared" si="178"/>
        <v>0</v>
      </c>
      <c r="BX62" s="99">
        <f t="shared" si="178"/>
        <v>0</v>
      </c>
      <c r="BY62" s="99">
        <f t="shared" si="178"/>
        <v>0</v>
      </c>
      <c r="BZ62" s="99">
        <f t="shared" si="178"/>
        <v>0</v>
      </c>
      <c r="CA62" s="99">
        <f t="shared" si="178"/>
        <v>0</v>
      </c>
      <c r="CB62" s="99">
        <f t="shared" si="178"/>
        <v>0</v>
      </c>
      <c r="CC62" s="99">
        <f t="shared" si="178"/>
        <v>0</v>
      </c>
      <c r="CD62" s="99">
        <f t="shared" si="178"/>
        <v>0</v>
      </c>
      <c r="CE62" s="99">
        <f t="shared" si="178"/>
        <v>0</v>
      </c>
      <c r="CF62" s="99">
        <f t="shared" si="178"/>
        <v>0</v>
      </c>
      <c r="CG62" s="99">
        <f t="shared" si="178"/>
        <v>0</v>
      </c>
      <c r="CH62" s="99">
        <f t="shared" si="178"/>
        <v>0</v>
      </c>
      <c r="CI62" s="99">
        <f t="shared" si="178"/>
        <v>0</v>
      </c>
      <c r="CJ62" s="99">
        <f t="shared" si="178"/>
        <v>0</v>
      </c>
      <c r="CK62" s="99">
        <f t="shared" si="178"/>
        <v>0</v>
      </c>
      <c r="CL62" s="99">
        <f t="shared" si="178"/>
        <v>0</v>
      </c>
      <c r="CM62" s="99">
        <f t="shared" si="178"/>
        <v>0</v>
      </c>
      <c r="CN62" s="99">
        <f t="shared" si="178"/>
        <v>0</v>
      </c>
      <c r="CO62" s="99">
        <f t="shared" si="178"/>
        <v>0</v>
      </c>
      <c r="CP62" s="99">
        <f t="shared" si="178"/>
        <v>0</v>
      </c>
      <c r="CQ62" s="99">
        <f t="shared" si="178"/>
        <v>0</v>
      </c>
      <c r="CR62" s="99">
        <f t="shared" si="178"/>
        <v>0</v>
      </c>
      <c r="CS62" s="99">
        <f t="shared" si="178"/>
        <v>0</v>
      </c>
      <c r="CT62" s="99">
        <f t="shared" si="178"/>
        <v>0</v>
      </c>
      <c r="CU62" s="99">
        <f t="shared" si="178"/>
        <v>0</v>
      </c>
      <c r="CV62" s="99">
        <f t="shared" si="178"/>
        <v>0</v>
      </c>
      <c r="CW62" s="99">
        <f t="shared" si="178"/>
        <v>0</v>
      </c>
      <c r="CX62" s="99">
        <f t="shared" si="178"/>
        <v>0</v>
      </c>
      <c r="CY62" s="99">
        <f t="shared" si="178"/>
        <v>0</v>
      </c>
      <c r="CZ62" s="99">
        <f t="shared" si="178"/>
        <v>0</v>
      </c>
      <c r="DA62" s="99">
        <f t="shared" si="178"/>
        <v>0</v>
      </c>
      <c r="DB62" s="99">
        <f t="shared" si="178"/>
        <v>0</v>
      </c>
      <c r="DC62" s="99">
        <f t="shared" si="178"/>
        <v>0</v>
      </c>
      <c r="DD62" s="99">
        <f t="shared" si="178"/>
        <v>0</v>
      </c>
      <c r="DE62" s="99">
        <f t="shared" si="178"/>
        <v>0</v>
      </c>
      <c r="DF62" s="99">
        <f t="shared" si="178"/>
        <v>0</v>
      </c>
      <c r="DG62" s="99">
        <f t="shared" si="178"/>
        <v>0</v>
      </c>
      <c r="DH62" s="108" t="s">
        <v>193</v>
      </c>
      <c r="DI62" s="140">
        <f t="shared" ref="DI62:FV62" si="180">DI63+DI64</f>
        <v>1400777560</v>
      </c>
      <c r="DJ62" s="140">
        <f t="shared" si="180"/>
        <v>1400777560</v>
      </c>
      <c r="DK62" s="140">
        <f t="shared" si="180"/>
        <v>0</v>
      </c>
      <c r="DL62" s="100">
        <f t="shared" si="180"/>
        <v>0</v>
      </c>
      <c r="DM62" s="100">
        <f t="shared" si="180"/>
        <v>0</v>
      </c>
      <c r="DN62" s="100">
        <f t="shared" si="180"/>
        <v>0</v>
      </c>
      <c r="DO62" s="100">
        <f t="shared" si="180"/>
        <v>0</v>
      </c>
      <c r="DP62" s="140">
        <f t="shared" si="180"/>
        <v>1400777560</v>
      </c>
      <c r="DQ62" s="100">
        <f t="shared" si="180"/>
        <v>0</v>
      </c>
      <c r="DR62" s="100">
        <f t="shared" si="180"/>
        <v>0</v>
      </c>
      <c r="DS62" s="100">
        <f t="shared" si="180"/>
        <v>0</v>
      </c>
      <c r="DT62" s="100">
        <f t="shared" si="180"/>
        <v>0</v>
      </c>
      <c r="DU62" s="100">
        <f t="shared" si="180"/>
        <v>0</v>
      </c>
      <c r="DV62" s="100">
        <f t="shared" si="180"/>
        <v>0</v>
      </c>
      <c r="DW62" s="100">
        <f t="shared" si="180"/>
        <v>0</v>
      </c>
      <c r="DX62" s="100">
        <f t="shared" si="180"/>
        <v>0</v>
      </c>
      <c r="DY62" s="100">
        <f t="shared" si="180"/>
        <v>0</v>
      </c>
      <c r="DZ62" s="100">
        <f t="shared" si="180"/>
        <v>0</v>
      </c>
      <c r="EA62" s="100">
        <f t="shared" si="180"/>
        <v>0</v>
      </c>
      <c r="EB62" s="100">
        <f t="shared" si="180"/>
        <v>0</v>
      </c>
      <c r="EC62" s="100">
        <f t="shared" si="180"/>
        <v>0</v>
      </c>
      <c r="ED62" s="100">
        <f t="shared" si="180"/>
        <v>0</v>
      </c>
      <c r="EE62" s="100">
        <f t="shared" si="180"/>
        <v>0</v>
      </c>
      <c r="EF62" s="100">
        <f t="shared" si="180"/>
        <v>0</v>
      </c>
      <c r="EG62" s="100">
        <f t="shared" si="180"/>
        <v>1400777560</v>
      </c>
      <c r="EH62" s="100">
        <f t="shared" si="180"/>
        <v>0</v>
      </c>
      <c r="EI62" s="100">
        <f t="shared" si="180"/>
        <v>0</v>
      </c>
      <c r="EJ62" s="100">
        <f t="shared" si="180"/>
        <v>0</v>
      </c>
      <c r="EK62" s="100">
        <f t="shared" si="180"/>
        <v>0</v>
      </c>
      <c r="EL62" s="100">
        <f t="shared" si="180"/>
        <v>0</v>
      </c>
      <c r="EM62" s="100">
        <f t="shared" si="180"/>
        <v>0</v>
      </c>
      <c r="EN62" s="100">
        <f t="shared" si="180"/>
        <v>0</v>
      </c>
      <c r="EO62" s="100">
        <f t="shared" si="180"/>
        <v>0</v>
      </c>
      <c r="EP62" s="100">
        <f t="shared" si="180"/>
        <v>0</v>
      </c>
      <c r="EQ62" s="100">
        <f t="shared" si="180"/>
        <v>0</v>
      </c>
      <c r="ER62" s="100">
        <f t="shared" si="180"/>
        <v>0</v>
      </c>
      <c r="ES62" s="100">
        <f t="shared" si="180"/>
        <v>0</v>
      </c>
      <c r="ET62" s="100">
        <f t="shared" si="180"/>
        <v>0</v>
      </c>
      <c r="EU62" s="100">
        <f t="shared" si="180"/>
        <v>0</v>
      </c>
      <c r="EV62" s="100">
        <f t="shared" si="180"/>
        <v>0</v>
      </c>
      <c r="EW62" s="100">
        <f t="shared" si="180"/>
        <v>0</v>
      </c>
      <c r="EX62" s="100">
        <f t="shared" si="180"/>
        <v>0</v>
      </c>
      <c r="EY62" s="100">
        <f t="shared" si="180"/>
        <v>0</v>
      </c>
      <c r="EZ62" s="100">
        <f t="shared" si="180"/>
        <v>0</v>
      </c>
      <c r="FA62" s="100">
        <f t="shared" si="180"/>
        <v>0</v>
      </c>
      <c r="FB62" s="100">
        <f t="shared" si="180"/>
        <v>0</v>
      </c>
      <c r="FC62" s="100">
        <f t="shared" si="180"/>
        <v>0</v>
      </c>
      <c r="FD62" s="100">
        <f t="shared" si="180"/>
        <v>0</v>
      </c>
      <c r="FE62" s="100">
        <f>FE63+FE64</f>
        <v>0</v>
      </c>
      <c r="FF62" s="100">
        <f t="shared" ref="FF62" si="181">FF63+FF64</f>
        <v>0</v>
      </c>
      <c r="FG62" s="100">
        <f t="shared" si="180"/>
        <v>0</v>
      </c>
      <c r="FH62" s="100">
        <f t="shared" si="180"/>
        <v>0</v>
      </c>
      <c r="FI62" s="100">
        <f t="shared" si="180"/>
        <v>0</v>
      </c>
      <c r="FJ62" s="100">
        <f t="shared" si="180"/>
        <v>0</v>
      </c>
      <c r="FK62" s="100">
        <f t="shared" si="180"/>
        <v>0</v>
      </c>
      <c r="FL62" s="100">
        <f t="shared" si="180"/>
        <v>0</v>
      </c>
      <c r="FM62" s="100">
        <f t="shared" si="180"/>
        <v>0</v>
      </c>
      <c r="FN62" s="100">
        <f t="shared" si="180"/>
        <v>0</v>
      </c>
      <c r="FO62" s="100">
        <f t="shared" si="180"/>
        <v>0</v>
      </c>
      <c r="FP62" s="100">
        <f t="shared" si="180"/>
        <v>0</v>
      </c>
      <c r="FQ62" s="140">
        <f t="shared" si="180"/>
        <v>0</v>
      </c>
      <c r="FR62" s="140">
        <f t="shared" si="180"/>
        <v>0</v>
      </c>
      <c r="FS62" s="140">
        <f t="shared" si="180"/>
        <v>0</v>
      </c>
      <c r="FT62" s="100">
        <f t="shared" si="180"/>
        <v>0</v>
      </c>
      <c r="FU62" s="100">
        <f t="shared" si="180"/>
        <v>0</v>
      </c>
      <c r="FV62" s="100">
        <f t="shared" si="180"/>
        <v>0</v>
      </c>
      <c r="FW62" s="100">
        <f t="shared" ref="FW62:HN62" si="182">FW63+FW64</f>
        <v>0</v>
      </c>
      <c r="FX62" s="100">
        <f t="shared" si="182"/>
        <v>0</v>
      </c>
      <c r="FY62" s="100">
        <f t="shared" si="182"/>
        <v>0</v>
      </c>
      <c r="FZ62" s="100">
        <f t="shared" si="182"/>
        <v>0</v>
      </c>
      <c r="GA62" s="100">
        <f t="shared" si="182"/>
        <v>0</v>
      </c>
      <c r="GB62" s="100">
        <f t="shared" si="182"/>
        <v>0</v>
      </c>
      <c r="GC62" s="100">
        <f t="shared" si="182"/>
        <v>0</v>
      </c>
      <c r="GD62" s="100">
        <f t="shared" si="182"/>
        <v>0</v>
      </c>
      <c r="GE62" s="100">
        <f t="shared" si="182"/>
        <v>0</v>
      </c>
      <c r="GF62" s="100">
        <f t="shared" si="182"/>
        <v>0</v>
      </c>
      <c r="GG62" s="100">
        <f t="shared" si="182"/>
        <v>0</v>
      </c>
      <c r="GH62" s="100">
        <f t="shared" si="182"/>
        <v>0</v>
      </c>
      <c r="GI62" s="100">
        <f t="shared" si="182"/>
        <v>0</v>
      </c>
      <c r="GJ62" s="100">
        <f t="shared" si="182"/>
        <v>0</v>
      </c>
      <c r="GK62" s="100">
        <f t="shared" si="182"/>
        <v>0</v>
      </c>
      <c r="GL62" s="100">
        <f t="shared" si="182"/>
        <v>0</v>
      </c>
      <c r="GM62" s="100">
        <f t="shared" si="182"/>
        <v>0</v>
      </c>
      <c r="GN62" s="100">
        <f t="shared" si="182"/>
        <v>0</v>
      </c>
      <c r="GO62" s="100">
        <f t="shared" si="182"/>
        <v>0</v>
      </c>
      <c r="GP62" s="100">
        <f t="shared" si="182"/>
        <v>0</v>
      </c>
      <c r="GQ62" s="100">
        <f t="shared" si="182"/>
        <v>0</v>
      </c>
      <c r="GR62" s="100">
        <f t="shared" si="182"/>
        <v>0</v>
      </c>
      <c r="GS62" s="100">
        <f t="shared" si="182"/>
        <v>0</v>
      </c>
      <c r="GT62" s="100">
        <f t="shared" si="182"/>
        <v>0</v>
      </c>
      <c r="GU62" s="100">
        <f t="shared" si="182"/>
        <v>0</v>
      </c>
      <c r="GV62" s="100">
        <f t="shared" si="182"/>
        <v>0</v>
      </c>
      <c r="GW62" s="100">
        <f t="shared" si="182"/>
        <v>0</v>
      </c>
      <c r="GX62" s="100">
        <f t="shared" si="182"/>
        <v>0</v>
      </c>
      <c r="GY62" s="100">
        <f t="shared" si="182"/>
        <v>0</v>
      </c>
      <c r="GZ62" s="100">
        <f t="shared" si="182"/>
        <v>0</v>
      </c>
      <c r="HA62" s="100">
        <f t="shared" si="182"/>
        <v>0</v>
      </c>
      <c r="HB62" s="100">
        <f t="shared" si="182"/>
        <v>0</v>
      </c>
      <c r="HC62" s="100">
        <f t="shared" si="182"/>
        <v>0</v>
      </c>
      <c r="HD62" s="100">
        <f t="shared" si="182"/>
        <v>0</v>
      </c>
      <c r="HE62" s="100">
        <f t="shared" si="182"/>
        <v>0</v>
      </c>
      <c r="HF62" s="100">
        <f t="shared" si="182"/>
        <v>0</v>
      </c>
      <c r="HG62" s="100">
        <f t="shared" si="182"/>
        <v>0</v>
      </c>
      <c r="HH62" s="140">
        <f t="shared" si="182"/>
        <v>0</v>
      </c>
      <c r="HI62" s="140">
        <f t="shared" si="182"/>
        <v>0</v>
      </c>
      <c r="HJ62" s="140">
        <f t="shared" si="182"/>
        <v>0</v>
      </c>
      <c r="HK62" s="100">
        <f t="shared" si="182"/>
        <v>0</v>
      </c>
      <c r="HL62" s="100">
        <f t="shared" si="182"/>
        <v>0</v>
      </c>
      <c r="HM62" s="100">
        <f t="shared" si="182"/>
        <v>0</v>
      </c>
      <c r="HN62" s="145">
        <f t="shared" si="182"/>
        <v>0</v>
      </c>
      <c r="HO62" s="152">
        <f t="shared" si="119"/>
        <v>1</v>
      </c>
      <c r="HP62" s="152">
        <f t="shared" si="120"/>
        <v>0</v>
      </c>
      <c r="HQ62" s="152">
        <f t="shared" si="121"/>
        <v>1</v>
      </c>
      <c r="HR62" s="152">
        <f t="shared" si="122"/>
        <v>0</v>
      </c>
      <c r="HS62" s="152">
        <f t="shared" si="123"/>
        <v>0</v>
      </c>
      <c r="HX62" s="37">
        <f t="shared" si="38"/>
        <v>1400777560</v>
      </c>
    </row>
    <row r="63" spans="1:234" s="37" customFormat="1" ht="17.25" customHeight="1">
      <c r="A63" s="106"/>
      <c r="B63" s="107" t="s">
        <v>99</v>
      </c>
      <c r="C63" s="145">
        <f>D63+BK63+DB63</f>
        <v>0</v>
      </c>
      <c r="D63" s="145">
        <f>E63+J63</f>
        <v>0</v>
      </c>
      <c r="E63" s="145">
        <f>SUM(F63:I63)</f>
        <v>0</v>
      </c>
      <c r="F63" s="99"/>
      <c r="G63" s="99"/>
      <c r="H63" s="99"/>
      <c r="I63" s="99"/>
      <c r="J63" s="145">
        <f>SUM(K63:BJ63)</f>
        <v>0</v>
      </c>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f t="shared" ref="BK63:BK64" si="183">SUM(BL63:BM63)</f>
        <v>0</v>
      </c>
      <c r="BL63" s="99">
        <f t="shared" ref="BL63" si="184">SUM(BN63:BO63)+BP63+SUM(BR63:BU63)+CG63+CU63</f>
        <v>0</v>
      </c>
      <c r="BM63" s="99">
        <f>BQ63+SUM(BV63:CF63)+SUM(CH63:CT63)+SUM(CV63:DA63)</f>
        <v>0</v>
      </c>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f>SUM(DC63:DD63)</f>
        <v>0</v>
      </c>
      <c r="DC63" s="99">
        <f>SUM(DE63:DE63)</f>
        <v>0</v>
      </c>
      <c r="DD63" s="99">
        <f>SUM(DF63:DG63)</f>
        <v>0</v>
      </c>
      <c r="DE63" s="99"/>
      <c r="DF63" s="99"/>
      <c r="DG63" s="99"/>
      <c r="DH63" s="108" t="s">
        <v>99</v>
      </c>
      <c r="DI63" s="140">
        <f>DJ63+FQ63+HH63+HN63</f>
        <v>0</v>
      </c>
      <c r="DJ63" s="140">
        <f t="shared" ref="DJ63:DJ64" si="185">DK63+DP63</f>
        <v>0</v>
      </c>
      <c r="DK63" s="140">
        <f t="shared" ref="DK63:DK64" si="186">SUM(DL63:DO63)</f>
        <v>0</v>
      </c>
      <c r="DL63" s="100"/>
      <c r="DM63" s="100"/>
      <c r="DN63" s="100"/>
      <c r="DO63" s="100"/>
      <c r="DP63" s="140">
        <f>SUM(DQ63:FP63)</f>
        <v>0</v>
      </c>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c r="EQ63" s="100"/>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40">
        <f t="shared" ref="FQ63:FQ64" si="187">SUM(FR63:FS63)</f>
        <v>0</v>
      </c>
      <c r="FR63" s="140">
        <f t="shared" ref="FR63" si="188">SUM(FT63:FU63)+FV63+SUM(FX63:GA63)+GM63+HA63</f>
        <v>0</v>
      </c>
      <c r="FS63" s="140">
        <f>FW63+SUM(GB63:GL63)+SUM(GN63:GZ63)+SUM(HB63:HG63)</f>
        <v>0</v>
      </c>
      <c r="FT63" s="100"/>
      <c r="FU63" s="100"/>
      <c r="FV63" s="100"/>
      <c r="FW63" s="100"/>
      <c r="FX63" s="100"/>
      <c r="FY63" s="100"/>
      <c r="FZ63" s="100"/>
      <c r="GA63" s="100"/>
      <c r="GB63" s="100"/>
      <c r="GC63" s="100"/>
      <c r="GD63" s="100"/>
      <c r="GE63" s="100"/>
      <c r="GF63" s="100"/>
      <c r="GG63" s="100"/>
      <c r="GH63" s="100"/>
      <c r="GI63" s="100"/>
      <c r="GJ63" s="100"/>
      <c r="GK63" s="100"/>
      <c r="GL63" s="100"/>
      <c r="GM63" s="100"/>
      <c r="GN63" s="100"/>
      <c r="GO63" s="100"/>
      <c r="GP63" s="100"/>
      <c r="GQ63" s="100"/>
      <c r="GR63" s="100"/>
      <c r="GS63" s="100"/>
      <c r="GT63" s="100"/>
      <c r="GU63" s="100"/>
      <c r="GV63" s="100"/>
      <c r="GW63" s="100"/>
      <c r="GX63" s="100"/>
      <c r="GY63" s="100"/>
      <c r="GZ63" s="100"/>
      <c r="HA63" s="100"/>
      <c r="HB63" s="100"/>
      <c r="HC63" s="100"/>
      <c r="HD63" s="100"/>
      <c r="HE63" s="100"/>
      <c r="HF63" s="100"/>
      <c r="HG63" s="100"/>
      <c r="HH63" s="140">
        <f t="shared" ref="HH63:HH64" si="189">SUM(HI63:HJ63)</f>
        <v>0</v>
      </c>
      <c r="HI63" s="140">
        <f t="shared" ref="HI63:HI64" si="190">SUM(HK63:HK63)</f>
        <v>0</v>
      </c>
      <c r="HJ63" s="140">
        <f t="shared" ref="HJ63:HJ64" si="191">SUM(HL63:HM63)</f>
        <v>0</v>
      </c>
      <c r="HK63" s="100"/>
      <c r="HL63" s="115"/>
      <c r="HM63" s="100"/>
      <c r="HN63" s="145"/>
      <c r="HO63" s="152">
        <f t="shared" si="119"/>
        <v>0</v>
      </c>
      <c r="HP63" s="152">
        <f t="shared" si="120"/>
        <v>0</v>
      </c>
      <c r="HQ63" s="152">
        <f t="shared" si="121"/>
        <v>0</v>
      </c>
      <c r="HR63" s="152">
        <f t="shared" si="122"/>
        <v>0</v>
      </c>
      <c r="HS63" s="152">
        <f t="shared" si="123"/>
        <v>0</v>
      </c>
      <c r="HX63" s="37">
        <f t="shared" si="38"/>
        <v>0</v>
      </c>
    </row>
    <row r="64" spans="1:234" s="37" customFormat="1" ht="17.25" customHeight="1">
      <c r="A64" s="106"/>
      <c r="B64" s="107" t="s">
        <v>100</v>
      </c>
      <c r="C64" s="145">
        <f>D64+BK64+DB64</f>
        <v>1400777560</v>
      </c>
      <c r="D64" s="145">
        <f>E64+J64</f>
        <v>1400777560</v>
      </c>
      <c r="E64" s="145">
        <f>SUM(F64:I64)</f>
        <v>0</v>
      </c>
      <c r="F64" s="99"/>
      <c r="G64" s="99"/>
      <c r="H64" s="99"/>
      <c r="I64" s="99"/>
      <c r="J64" s="145">
        <f>SUM(K64:BJ64)</f>
        <v>1400777560</v>
      </c>
      <c r="K64" s="99"/>
      <c r="L64" s="99"/>
      <c r="M64" s="99"/>
      <c r="N64" s="99"/>
      <c r="O64" s="99"/>
      <c r="P64" s="99"/>
      <c r="Q64" s="99"/>
      <c r="R64" s="99"/>
      <c r="S64" s="99"/>
      <c r="T64" s="99"/>
      <c r="U64" s="99"/>
      <c r="V64" s="99"/>
      <c r="W64" s="99"/>
      <c r="X64" s="99"/>
      <c r="Y64" s="99"/>
      <c r="Z64" s="99"/>
      <c r="AA64" s="99">
        <v>1400777560</v>
      </c>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f t="shared" si="183"/>
        <v>0</v>
      </c>
      <c r="BL64" s="99">
        <f>SUM(BN64:BO64)+BP64+SUM(BR64:BU64)+CG64+CU64</f>
        <v>0</v>
      </c>
      <c r="BM64" s="99">
        <f>BQ64+SUM(BV64:CF64)+SUM(CH64:CT64)+SUM(CV64:DA64)</f>
        <v>0</v>
      </c>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f>SUM(DC64:DD64)</f>
        <v>0</v>
      </c>
      <c r="DC64" s="99">
        <f>SUM(DE64:DE64)</f>
        <v>0</v>
      </c>
      <c r="DD64" s="99">
        <f>SUM(DF64:DG64)</f>
        <v>0</v>
      </c>
      <c r="DE64" s="99"/>
      <c r="DF64" s="99"/>
      <c r="DG64" s="99"/>
      <c r="DH64" s="108" t="s">
        <v>100</v>
      </c>
      <c r="DI64" s="140">
        <f>DJ64+FQ64+HH64+HN64</f>
        <v>1400777560</v>
      </c>
      <c r="DJ64" s="140">
        <f t="shared" si="185"/>
        <v>1400777560</v>
      </c>
      <c r="DK64" s="140">
        <f t="shared" si="186"/>
        <v>0</v>
      </c>
      <c r="DL64" s="100"/>
      <c r="DM64" s="100"/>
      <c r="DN64" s="100"/>
      <c r="DO64" s="100"/>
      <c r="DP64" s="140">
        <f>SUM(DQ64:FP64)</f>
        <v>1400777560</v>
      </c>
      <c r="DQ64" s="100"/>
      <c r="DR64" s="100"/>
      <c r="DS64" s="100"/>
      <c r="DT64" s="100"/>
      <c r="DU64" s="100"/>
      <c r="DV64" s="100"/>
      <c r="DW64" s="100"/>
      <c r="DX64" s="100"/>
      <c r="DY64" s="100"/>
      <c r="DZ64" s="100"/>
      <c r="EA64" s="100"/>
      <c r="EB64" s="100"/>
      <c r="EC64" s="100"/>
      <c r="ED64" s="100"/>
      <c r="EE64" s="100"/>
      <c r="EF64" s="100"/>
      <c r="EG64" s="100">
        <v>1400777560</v>
      </c>
      <c r="EH64" s="100"/>
      <c r="EI64" s="100"/>
      <c r="EJ64" s="100"/>
      <c r="EK64" s="100"/>
      <c r="EL64" s="100"/>
      <c r="EM64" s="100"/>
      <c r="EN64" s="100"/>
      <c r="EO64" s="100"/>
      <c r="EP64" s="100"/>
      <c r="EQ64" s="100"/>
      <c r="ER64" s="100"/>
      <c r="ES64" s="100"/>
      <c r="ET64" s="100"/>
      <c r="EU64" s="100"/>
      <c r="EV64" s="100"/>
      <c r="EW64" s="100"/>
      <c r="EX64" s="100"/>
      <c r="EY64" s="100"/>
      <c r="EZ64" s="100"/>
      <c r="FA64" s="100"/>
      <c r="FB64" s="100"/>
      <c r="FC64" s="100"/>
      <c r="FD64" s="100"/>
      <c r="FE64" s="100"/>
      <c r="FF64" s="100"/>
      <c r="FG64" s="100"/>
      <c r="FH64" s="100"/>
      <c r="FI64" s="100"/>
      <c r="FJ64" s="100"/>
      <c r="FK64" s="100"/>
      <c r="FL64" s="100"/>
      <c r="FM64" s="100"/>
      <c r="FN64" s="100"/>
      <c r="FO64" s="100"/>
      <c r="FP64" s="100"/>
      <c r="FQ64" s="140">
        <f t="shared" si="187"/>
        <v>0</v>
      </c>
      <c r="FR64" s="140">
        <f>SUM(FT64:FU64)+FV64+SUM(FX64:GA64)+GM64+HA64</f>
        <v>0</v>
      </c>
      <c r="FS64" s="140">
        <f>FW64+SUM(GB64:GL64)+SUM(GN64:GZ64)+SUM(HB64:HG64)</f>
        <v>0</v>
      </c>
      <c r="FT64" s="100"/>
      <c r="FU64" s="100"/>
      <c r="FV64" s="100"/>
      <c r="FW64" s="100"/>
      <c r="FX64" s="100"/>
      <c r="FY64" s="100"/>
      <c r="FZ64" s="100"/>
      <c r="GA64" s="100"/>
      <c r="GB64" s="100"/>
      <c r="GC64" s="100"/>
      <c r="GD64" s="100"/>
      <c r="GE64" s="100"/>
      <c r="GF64" s="100"/>
      <c r="GG64" s="100"/>
      <c r="GH64" s="100"/>
      <c r="GI64" s="100"/>
      <c r="GJ64" s="100"/>
      <c r="GK64" s="100"/>
      <c r="GL64" s="100"/>
      <c r="GM64" s="100"/>
      <c r="GN64" s="100"/>
      <c r="GO64" s="100"/>
      <c r="GP64" s="100"/>
      <c r="GQ64" s="100"/>
      <c r="GR64" s="100"/>
      <c r="GS64" s="100"/>
      <c r="GT64" s="100"/>
      <c r="GU64" s="100"/>
      <c r="GV64" s="100"/>
      <c r="GW64" s="100"/>
      <c r="GX64" s="100"/>
      <c r="GY64" s="100"/>
      <c r="GZ64" s="100"/>
      <c r="HA64" s="100"/>
      <c r="HB64" s="100"/>
      <c r="HC64" s="100"/>
      <c r="HD64" s="100"/>
      <c r="HE64" s="100"/>
      <c r="HF64" s="100"/>
      <c r="HG64" s="100"/>
      <c r="HH64" s="140">
        <f t="shared" si="189"/>
        <v>0</v>
      </c>
      <c r="HI64" s="140">
        <f t="shared" si="190"/>
        <v>0</v>
      </c>
      <c r="HJ64" s="140">
        <f t="shared" si="191"/>
        <v>0</v>
      </c>
      <c r="HK64" s="100"/>
      <c r="HL64" s="115"/>
      <c r="HM64" s="100"/>
      <c r="HN64" s="145"/>
      <c r="HO64" s="152">
        <f t="shared" si="119"/>
        <v>1</v>
      </c>
      <c r="HP64" s="152">
        <f t="shared" si="120"/>
        <v>0</v>
      </c>
      <c r="HQ64" s="152">
        <f t="shared" si="121"/>
        <v>1</v>
      </c>
      <c r="HR64" s="152">
        <f t="shared" si="122"/>
        <v>0</v>
      </c>
      <c r="HS64" s="152">
        <f t="shared" si="123"/>
        <v>0</v>
      </c>
      <c r="HU64" s="37">
        <f>DI64-HN64</f>
        <v>1400777560</v>
      </c>
      <c r="HV64" s="37">
        <f>C64-DI64</f>
        <v>0</v>
      </c>
      <c r="HX64" s="37">
        <f t="shared" si="38"/>
        <v>1400777560</v>
      </c>
    </row>
    <row r="65" spans="1:232" s="66" customFormat="1" ht="17.25" customHeight="1">
      <c r="A65" s="106">
        <v>18</v>
      </c>
      <c r="B65" s="107" t="s">
        <v>361</v>
      </c>
      <c r="C65" s="145">
        <f t="shared" ref="C65:AW65" si="192">C66+C67</f>
        <v>1747778000</v>
      </c>
      <c r="D65" s="145">
        <f t="shared" si="192"/>
        <v>1747778000</v>
      </c>
      <c r="E65" s="145">
        <f t="shared" si="192"/>
        <v>0</v>
      </c>
      <c r="F65" s="99">
        <f t="shared" si="192"/>
        <v>0</v>
      </c>
      <c r="G65" s="99">
        <f t="shared" si="192"/>
        <v>0</v>
      </c>
      <c r="H65" s="99">
        <f t="shared" si="192"/>
        <v>0</v>
      </c>
      <c r="I65" s="99">
        <f t="shared" si="192"/>
        <v>0</v>
      </c>
      <c r="J65" s="145">
        <f t="shared" si="192"/>
        <v>1747778000</v>
      </c>
      <c r="K65" s="99">
        <f t="shared" si="192"/>
        <v>0</v>
      </c>
      <c r="L65" s="99">
        <f t="shared" si="192"/>
        <v>0</v>
      </c>
      <c r="M65" s="99">
        <f t="shared" si="192"/>
        <v>0</v>
      </c>
      <c r="N65" s="99">
        <f t="shared" si="192"/>
        <v>0</v>
      </c>
      <c r="O65" s="99">
        <f t="shared" si="192"/>
        <v>0</v>
      </c>
      <c r="P65" s="99">
        <f t="shared" si="192"/>
        <v>0</v>
      </c>
      <c r="Q65" s="99">
        <f t="shared" si="192"/>
        <v>0</v>
      </c>
      <c r="R65" s="99">
        <f t="shared" si="192"/>
        <v>0</v>
      </c>
      <c r="S65" s="99">
        <f t="shared" si="192"/>
        <v>0</v>
      </c>
      <c r="T65" s="99">
        <f t="shared" si="192"/>
        <v>0</v>
      </c>
      <c r="U65" s="99">
        <f t="shared" si="192"/>
        <v>0</v>
      </c>
      <c r="V65" s="99">
        <f t="shared" si="192"/>
        <v>0</v>
      </c>
      <c r="W65" s="99">
        <f t="shared" si="192"/>
        <v>0</v>
      </c>
      <c r="X65" s="99">
        <f t="shared" si="192"/>
        <v>0</v>
      </c>
      <c r="Y65" s="99">
        <f t="shared" si="192"/>
        <v>0</v>
      </c>
      <c r="Z65" s="99">
        <f t="shared" si="192"/>
        <v>0</v>
      </c>
      <c r="AA65" s="99">
        <f t="shared" si="192"/>
        <v>42956000</v>
      </c>
      <c r="AB65" s="99">
        <f t="shared" si="192"/>
        <v>0</v>
      </c>
      <c r="AC65" s="99">
        <f t="shared" si="192"/>
        <v>0</v>
      </c>
      <c r="AD65" s="99">
        <f t="shared" si="192"/>
        <v>0</v>
      </c>
      <c r="AE65" s="99">
        <f t="shared" si="192"/>
        <v>0</v>
      </c>
      <c r="AF65" s="99">
        <f t="shared" si="192"/>
        <v>0</v>
      </c>
      <c r="AG65" s="99">
        <f t="shared" si="192"/>
        <v>0</v>
      </c>
      <c r="AH65" s="99">
        <f t="shared" si="192"/>
        <v>0</v>
      </c>
      <c r="AI65" s="99">
        <f t="shared" si="192"/>
        <v>0</v>
      </c>
      <c r="AJ65" s="99">
        <f t="shared" si="192"/>
        <v>0</v>
      </c>
      <c r="AK65" s="99">
        <f t="shared" si="192"/>
        <v>0</v>
      </c>
      <c r="AL65" s="99">
        <f t="shared" si="192"/>
        <v>0</v>
      </c>
      <c r="AM65" s="99">
        <f t="shared" si="192"/>
        <v>0</v>
      </c>
      <c r="AN65" s="99">
        <f t="shared" si="192"/>
        <v>0</v>
      </c>
      <c r="AO65" s="99">
        <f t="shared" si="192"/>
        <v>0</v>
      </c>
      <c r="AP65" s="99">
        <f t="shared" si="192"/>
        <v>0</v>
      </c>
      <c r="AQ65" s="99">
        <f t="shared" si="192"/>
        <v>0</v>
      </c>
      <c r="AR65" s="99">
        <f t="shared" si="192"/>
        <v>0</v>
      </c>
      <c r="AS65" s="99">
        <f t="shared" si="192"/>
        <v>0</v>
      </c>
      <c r="AT65" s="99">
        <f t="shared" si="192"/>
        <v>0</v>
      </c>
      <c r="AU65" s="99">
        <f t="shared" si="192"/>
        <v>0</v>
      </c>
      <c r="AV65" s="99">
        <f t="shared" si="192"/>
        <v>0</v>
      </c>
      <c r="AW65" s="99">
        <f t="shared" si="192"/>
        <v>0</v>
      </c>
      <c r="AX65" s="99">
        <f>AX66+AX67</f>
        <v>0</v>
      </c>
      <c r="AY65" s="99">
        <f t="shared" ref="AY65" si="193">AY66+AY67</f>
        <v>0</v>
      </c>
      <c r="AZ65" s="99">
        <f>AZ66+AZ67</f>
        <v>0</v>
      </c>
      <c r="BA65" s="99">
        <f>BA66+BA67</f>
        <v>0</v>
      </c>
      <c r="BB65" s="99">
        <f t="shared" ref="BB65:BQ65" si="194">BB66+BB67</f>
        <v>0</v>
      </c>
      <c r="BC65" s="99">
        <f t="shared" si="194"/>
        <v>0</v>
      </c>
      <c r="BD65" s="99">
        <f t="shared" si="194"/>
        <v>0</v>
      </c>
      <c r="BE65" s="99">
        <f t="shared" si="194"/>
        <v>0</v>
      </c>
      <c r="BF65" s="99">
        <f t="shared" si="194"/>
        <v>0</v>
      </c>
      <c r="BG65" s="99">
        <v>1704822000</v>
      </c>
      <c r="BH65" s="99">
        <f t="shared" si="194"/>
        <v>0</v>
      </c>
      <c r="BI65" s="99">
        <f t="shared" si="194"/>
        <v>0</v>
      </c>
      <c r="BJ65" s="99">
        <f t="shared" si="194"/>
        <v>0</v>
      </c>
      <c r="BK65" s="99">
        <f t="shared" si="194"/>
        <v>0</v>
      </c>
      <c r="BL65" s="99">
        <f t="shared" si="194"/>
        <v>0</v>
      </c>
      <c r="BM65" s="99">
        <f t="shared" si="194"/>
        <v>0</v>
      </c>
      <c r="BN65" s="99">
        <f t="shared" si="194"/>
        <v>0</v>
      </c>
      <c r="BO65" s="99">
        <f t="shared" si="194"/>
        <v>0</v>
      </c>
      <c r="BP65" s="99">
        <f t="shared" si="194"/>
        <v>0</v>
      </c>
      <c r="BQ65" s="99">
        <f t="shared" si="194"/>
        <v>0</v>
      </c>
      <c r="BR65" s="99">
        <f>BR66+BR67</f>
        <v>0</v>
      </c>
      <c r="BS65" s="99">
        <f>BS66+BS67</f>
        <v>0</v>
      </c>
      <c r="BT65" s="99">
        <f t="shared" ref="BT65:DG65" si="195">BT66+BT67</f>
        <v>0</v>
      </c>
      <c r="BU65" s="99">
        <f t="shared" si="195"/>
        <v>0</v>
      </c>
      <c r="BV65" s="99">
        <f t="shared" si="195"/>
        <v>0</v>
      </c>
      <c r="BW65" s="99">
        <f t="shared" si="195"/>
        <v>0</v>
      </c>
      <c r="BX65" s="99">
        <f t="shared" si="195"/>
        <v>0</v>
      </c>
      <c r="BY65" s="99">
        <f t="shared" si="195"/>
        <v>0</v>
      </c>
      <c r="BZ65" s="99">
        <f t="shared" si="195"/>
        <v>0</v>
      </c>
      <c r="CA65" s="99">
        <f t="shared" si="195"/>
        <v>0</v>
      </c>
      <c r="CB65" s="99">
        <f t="shared" si="195"/>
        <v>0</v>
      </c>
      <c r="CC65" s="99">
        <f t="shared" si="195"/>
        <v>0</v>
      </c>
      <c r="CD65" s="99">
        <f t="shared" si="195"/>
        <v>0</v>
      </c>
      <c r="CE65" s="99">
        <f t="shared" si="195"/>
        <v>0</v>
      </c>
      <c r="CF65" s="99">
        <f t="shared" si="195"/>
        <v>0</v>
      </c>
      <c r="CG65" s="99">
        <f t="shared" si="195"/>
        <v>0</v>
      </c>
      <c r="CH65" s="99">
        <f t="shared" si="195"/>
        <v>0</v>
      </c>
      <c r="CI65" s="99">
        <f t="shared" si="195"/>
        <v>0</v>
      </c>
      <c r="CJ65" s="99">
        <f t="shared" si="195"/>
        <v>0</v>
      </c>
      <c r="CK65" s="99">
        <f t="shared" si="195"/>
        <v>0</v>
      </c>
      <c r="CL65" s="99">
        <f t="shared" si="195"/>
        <v>0</v>
      </c>
      <c r="CM65" s="99">
        <f t="shared" si="195"/>
        <v>0</v>
      </c>
      <c r="CN65" s="99">
        <f t="shared" si="195"/>
        <v>0</v>
      </c>
      <c r="CO65" s="99">
        <f t="shared" si="195"/>
        <v>0</v>
      </c>
      <c r="CP65" s="99">
        <f t="shared" si="195"/>
        <v>0</v>
      </c>
      <c r="CQ65" s="99">
        <f t="shared" si="195"/>
        <v>0</v>
      </c>
      <c r="CR65" s="99">
        <f t="shared" si="195"/>
        <v>0</v>
      </c>
      <c r="CS65" s="99">
        <f t="shared" si="195"/>
        <v>0</v>
      </c>
      <c r="CT65" s="99">
        <f t="shared" si="195"/>
        <v>0</v>
      </c>
      <c r="CU65" s="99">
        <f t="shared" si="195"/>
        <v>0</v>
      </c>
      <c r="CV65" s="99">
        <f t="shared" si="195"/>
        <v>0</v>
      </c>
      <c r="CW65" s="99">
        <f t="shared" si="195"/>
        <v>0</v>
      </c>
      <c r="CX65" s="99">
        <f t="shared" si="195"/>
        <v>0</v>
      </c>
      <c r="CY65" s="99">
        <f t="shared" si="195"/>
        <v>0</v>
      </c>
      <c r="CZ65" s="99">
        <f t="shared" si="195"/>
        <v>0</v>
      </c>
      <c r="DA65" s="99">
        <f t="shared" si="195"/>
        <v>0</v>
      </c>
      <c r="DB65" s="99">
        <f t="shared" si="195"/>
        <v>0</v>
      </c>
      <c r="DC65" s="99">
        <f t="shared" si="195"/>
        <v>0</v>
      </c>
      <c r="DD65" s="99">
        <f t="shared" si="195"/>
        <v>0</v>
      </c>
      <c r="DE65" s="99">
        <f t="shared" si="195"/>
        <v>0</v>
      </c>
      <c r="DF65" s="99">
        <f t="shared" si="195"/>
        <v>0</v>
      </c>
      <c r="DG65" s="99">
        <f t="shared" si="195"/>
        <v>0</v>
      </c>
      <c r="DH65" s="108" t="s">
        <v>361</v>
      </c>
      <c r="DI65" s="140">
        <f t="shared" ref="DI65:EF65" si="196">DI66+DI67</f>
        <v>1745337654</v>
      </c>
      <c r="DJ65" s="140">
        <f t="shared" si="196"/>
        <v>1745337654</v>
      </c>
      <c r="DK65" s="140">
        <f t="shared" si="196"/>
        <v>0</v>
      </c>
      <c r="DL65" s="100">
        <f t="shared" si="196"/>
        <v>0</v>
      </c>
      <c r="DM65" s="100">
        <f t="shared" si="196"/>
        <v>0</v>
      </c>
      <c r="DN65" s="100">
        <f t="shared" si="196"/>
        <v>0</v>
      </c>
      <c r="DO65" s="100">
        <f t="shared" si="196"/>
        <v>0</v>
      </c>
      <c r="DP65" s="140">
        <f t="shared" si="196"/>
        <v>1745337654</v>
      </c>
      <c r="DQ65" s="100">
        <f t="shared" si="196"/>
        <v>0</v>
      </c>
      <c r="DR65" s="100">
        <f t="shared" si="196"/>
        <v>0</v>
      </c>
      <c r="DS65" s="100">
        <f t="shared" si="196"/>
        <v>0</v>
      </c>
      <c r="DT65" s="100">
        <f t="shared" si="196"/>
        <v>0</v>
      </c>
      <c r="DU65" s="100">
        <f t="shared" si="196"/>
        <v>0</v>
      </c>
      <c r="DV65" s="100">
        <f t="shared" si="196"/>
        <v>0</v>
      </c>
      <c r="DW65" s="100">
        <f t="shared" si="196"/>
        <v>0</v>
      </c>
      <c r="DX65" s="100">
        <f t="shared" si="196"/>
        <v>0</v>
      </c>
      <c r="DY65" s="100">
        <f t="shared" si="196"/>
        <v>0</v>
      </c>
      <c r="DZ65" s="100">
        <f t="shared" si="196"/>
        <v>0</v>
      </c>
      <c r="EA65" s="100">
        <f t="shared" si="196"/>
        <v>0</v>
      </c>
      <c r="EB65" s="100">
        <f t="shared" si="196"/>
        <v>0</v>
      </c>
      <c r="EC65" s="100">
        <f t="shared" si="196"/>
        <v>0</v>
      </c>
      <c r="ED65" s="100">
        <f t="shared" si="196"/>
        <v>0</v>
      </c>
      <c r="EE65" s="100">
        <f t="shared" si="196"/>
        <v>0</v>
      </c>
      <c r="EF65" s="100">
        <f t="shared" si="196"/>
        <v>0</v>
      </c>
      <c r="EG65" s="100">
        <f>EG66+EG67</f>
        <v>42956000</v>
      </c>
      <c r="EH65" s="100">
        <f t="shared" ref="EH65:FC65" si="197">EH66+EH67</f>
        <v>0</v>
      </c>
      <c r="EI65" s="100">
        <f t="shared" si="197"/>
        <v>0</v>
      </c>
      <c r="EJ65" s="100">
        <f t="shared" si="197"/>
        <v>0</v>
      </c>
      <c r="EK65" s="100">
        <f t="shared" si="197"/>
        <v>0</v>
      </c>
      <c r="EL65" s="100">
        <f t="shared" si="197"/>
        <v>0</v>
      </c>
      <c r="EM65" s="100">
        <f t="shared" si="197"/>
        <v>0</v>
      </c>
      <c r="EN65" s="100">
        <f t="shared" si="197"/>
        <v>0</v>
      </c>
      <c r="EO65" s="100">
        <f t="shared" si="197"/>
        <v>0</v>
      </c>
      <c r="EP65" s="100">
        <f t="shared" si="197"/>
        <v>0</v>
      </c>
      <c r="EQ65" s="100">
        <f t="shared" si="197"/>
        <v>0</v>
      </c>
      <c r="ER65" s="100">
        <f t="shared" si="197"/>
        <v>0</v>
      </c>
      <c r="ES65" s="100">
        <f t="shared" si="197"/>
        <v>0</v>
      </c>
      <c r="ET65" s="100">
        <f t="shared" si="197"/>
        <v>0</v>
      </c>
      <c r="EU65" s="100">
        <f t="shared" si="197"/>
        <v>0</v>
      </c>
      <c r="EV65" s="100">
        <f t="shared" si="197"/>
        <v>0</v>
      </c>
      <c r="EW65" s="100">
        <f t="shared" si="197"/>
        <v>0</v>
      </c>
      <c r="EX65" s="100">
        <f t="shared" si="197"/>
        <v>0</v>
      </c>
      <c r="EY65" s="100">
        <f t="shared" si="197"/>
        <v>0</v>
      </c>
      <c r="EZ65" s="100">
        <f t="shared" si="197"/>
        <v>0</v>
      </c>
      <c r="FA65" s="100">
        <f t="shared" si="197"/>
        <v>0</v>
      </c>
      <c r="FB65" s="100">
        <f t="shared" si="197"/>
        <v>0</v>
      </c>
      <c r="FC65" s="100">
        <f t="shared" si="197"/>
        <v>0</v>
      </c>
      <c r="FD65" s="100">
        <f>FD66+FD67</f>
        <v>0</v>
      </c>
      <c r="FE65" s="100">
        <f t="shared" ref="FE65" si="198">FE66+FE67</f>
        <v>0</v>
      </c>
      <c r="FF65" s="100">
        <f>FF66+FF67</f>
        <v>0</v>
      </c>
      <c r="FG65" s="100">
        <f>FG66+FG67</f>
        <v>0</v>
      </c>
      <c r="FH65" s="100">
        <f t="shared" ref="FH65:FW65" si="199">FH66+FH67</f>
        <v>0</v>
      </c>
      <c r="FI65" s="100">
        <f t="shared" si="199"/>
        <v>0</v>
      </c>
      <c r="FJ65" s="100">
        <f t="shared" si="199"/>
        <v>0</v>
      </c>
      <c r="FK65" s="100">
        <f t="shared" si="199"/>
        <v>0</v>
      </c>
      <c r="FL65" s="100">
        <f t="shared" si="199"/>
        <v>0</v>
      </c>
      <c r="FM65" s="100">
        <f t="shared" si="199"/>
        <v>1702381654</v>
      </c>
      <c r="FN65" s="100">
        <f t="shared" si="199"/>
        <v>0</v>
      </c>
      <c r="FO65" s="100">
        <f t="shared" si="199"/>
        <v>0</v>
      </c>
      <c r="FP65" s="100">
        <f t="shared" si="199"/>
        <v>0</v>
      </c>
      <c r="FQ65" s="140">
        <f t="shared" si="199"/>
        <v>0</v>
      </c>
      <c r="FR65" s="140">
        <f t="shared" si="199"/>
        <v>0</v>
      </c>
      <c r="FS65" s="140">
        <f t="shared" si="199"/>
        <v>0</v>
      </c>
      <c r="FT65" s="100">
        <f t="shared" si="199"/>
        <v>0</v>
      </c>
      <c r="FU65" s="100">
        <f t="shared" si="199"/>
        <v>0</v>
      </c>
      <c r="FV65" s="100">
        <f t="shared" si="199"/>
        <v>0</v>
      </c>
      <c r="FW65" s="100">
        <f t="shared" si="199"/>
        <v>0</v>
      </c>
      <c r="FX65" s="100">
        <f>FX66+FX67</f>
        <v>0</v>
      </c>
      <c r="FY65" s="100">
        <f>FY66+FY67</f>
        <v>0</v>
      </c>
      <c r="FZ65" s="100">
        <f t="shared" ref="FZ65:HN65" si="200">FZ66+FZ67</f>
        <v>0</v>
      </c>
      <c r="GA65" s="100">
        <f t="shared" si="200"/>
        <v>0</v>
      </c>
      <c r="GB65" s="100">
        <f t="shared" si="200"/>
        <v>0</v>
      </c>
      <c r="GC65" s="100">
        <f t="shared" si="200"/>
        <v>0</v>
      </c>
      <c r="GD65" s="100">
        <f t="shared" si="200"/>
        <v>0</v>
      </c>
      <c r="GE65" s="100">
        <f t="shared" si="200"/>
        <v>0</v>
      </c>
      <c r="GF65" s="100">
        <f t="shared" si="200"/>
        <v>0</v>
      </c>
      <c r="GG65" s="100">
        <f t="shared" si="200"/>
        <v>0</v>
      </c>
      <c r="GH65" s="100">
        <f t="shared" si="200"/>
        <v>0</v>
      </c>
      <c r="GI65" s="100">
        <f t="shared" si="200"/>
        <v>0</v>
      </c>
      <c r="GJ65" s="100">
        <f t="shared" si="200"/>
        <v>0</v>
      </c>
      <c r="GK65" s="100">
        <f t="shared" si="200"/>
        <v>0</v>
      </c>
      <c r="GL65" s="100">
        <f t="shared" si="200"/>
        <v>0</v>
      </c>
      <c r="GM65" s="100">
        <f t="shared" si="200"/>
        <v>0</v>
      </c>
      <c r="GN65" s="100">
        <f t="shared" si="200"/>
        <v>0</v>
      </c>
      <c r="GO65" s="100">
        <f t="shared" si="200"/>
        <v>0</v>
      </c>
      <c r="GP65" s="100">
        <f t="shared" si="200"/>
        <v>0</v>
      </c>
      <c r="GQ65" s="100">
        <f t="shared" si="200"/>
        <v>0</v>
      </c>
      <c r="GR65" s="100">
        <f t="shared" si="200"/>
        <v>0</v>
      </c>
      <c r="GS65" s="100">
        <f t="shared" si="200"/>
        <v>0</v>
      </c>
      <c r="GT65" s="100">
        <f t="shared" si="200"/>
        <v>0</v>
      </c>
      <c r="GU65" s="100">
        <f t="shared" si="200"/>
        <v>0</v>
      </c>
      <c r="GV65" s="100">
        <f t="shared" si="200"/>
        <v>0</v>
      </c>
      <c r="GW65" s="100">
        <f t="shared" si="200"/>
        <v>0</v>
      </c>
      <c r="GX65" s="100">
        <f t="shared" si="200"/>
        <v>0</v>
      </c>
      <c r="GY65" s="100">
        <f t="shared" si="200"/>
        <v>0</v>
      </c>
      <c r="GZ65" s="100">
        <f t="shared" si="200"/>
        <v>0</v>
      </c>
      <c r="HA65" s="100">
        <f t="shared" si="200"/>
        <v>0</v>
      </c>
      <c r="HB65" s="100">
        <f t="shared" si="200"/>
        <v>0</v>
      </c>
      <c r="HC65" s="100">
        <f t="shared" si="200"/>
        <v>0</v>
      </c>
      <c r="HD65" s="100">
        <f t="shared" si="200"/>
        <v>0</v>
      </c>
      <c r="HE65" s="100">
        <f t="shared" si="200"/>
        <v>0</v>
      </c>
      <c r="HF65" s="100">
        <f t="shared" si="200"/>
        <v>0</v>
      </c>
      <c r="HG65" s="100">
        <f t="shared" si="200"/>
        <v>0</v>
      </c>
      <c r="HH65" s="140">
        <f t="shared" si="200"/>
        <v>0</v>
      </c>
      <c r="HI65" s="140">
        <f t="shared" si="200"/>
        <v>0</v>
      </c>
      <c r="HJ65" s="140">
        <f t="shared" si="200"/>
        <v>0</v>
      </c>
      <c r="HK65" s="100">
        <f t="shared" si="200"/>
        <v>0</v>
      </c>
      <c r="HL65" s="100">
        <f t="shared" si="200"/>
        <v>0</v>
      </c>
      <c r="HM65" s="100">
        <f t="shared" si="200"/>
        <v>0</v>
      </c>
      <c r="HN65" s="145">
        <f t="shared" si="200"/>
        <v>0</v>
      </c>
      <c r="HO65" s="152">
        <f t="shared" si="119"/>
        <v>0.99860374372488958</v>
      </c>
      <c r="HP65" s="152">
        <f t="shared" si="120"/>
        <v>0</v>
      </c>
      <c r="HQ65" s="152">
        <f t="shared" si="121"/>
        <v>0.99860374372488958</v>
      </c>
      <c r="HR65" s="152">
        <f t="shared" si="122"/>
        <v>0</v>
      </c>
      <c r="HS65" s="152">
        <f t="shared" si="123"/>
        <v>0</v>
      </c>
      <c r="HV65" s="37"/>
      <c r="HW65" s="37"/>
      <c r="HX65" s="37">
        <f t="shared" si="38"/>
        <v>1745337654</v>
      </c>
    </row>
    <row r="66" spans="1:232" s="66" customFormat="1" ht="17.25" customHeight="1">
      <c r="A66" s="106"/>
      <c r="B66" s="107" t="s">
        <v>99</v>
      </c>
      <c r="C66" s="145">
        <f>D66+BK66+DB66</f>
        <v>0</v>
      </c>
      <c r="D66" s="145">
        <f>E66+J66</f>
        <v>0</v>
      </c>
      <c r="E66" s="145">
        <f>SUM(F66:I66)</f>
        <v>0</v>
      </c>
      <c r="F66" s="99"/>
      <c r="G66" s="99"/>
      <c r="H66" s="99"/>
      <c r="I66" s="99"/>
      <c r="J66" s="145">
        <f>SUM(K66:BJ66)</f>
        <v>0</v>
      </c>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f>SUM(BL66:BM66)</f>
        <v>0</v>
      </c>
      <c r="BL66" s="99">
        <f t="shared" ref="BL66" si="201">SUM(BN66:BO66)+BP66+SUM(BR66:BU66)+CG66+CU66</f>
        <v>0</v>
      </c>
      <c r="BM66" s="99">
        <f>BQ66+SUM(BV66:CF66)+SUM(CH66:CT66)+SUM(CV66:DA66)</f>
        <v>0</v>
      </c>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f>SUM(DC66:DD66)</f>
        <v>0</v>
      </c>
      <c r="DC66" s="99">
        <f>SUM(DE66:DE66)</f>
        <v>0</v>
      </c>
      <c r="DD66" s="99">
        <f>SUM(DF66:DG66)</f>
        <v>0</v>
      </c>
      <c r="DE66" s="99"/>
      <c r="DF66" s="99"/>
      <c r="DG66" s="99"/>
      <c r="DH66" s="108" t="s">
        <v>99</v>
      </c>
      <c r="DI66" s="140">
        <f>DJ66+FQ66+HH66+HN66</f>
        <v>0</v>
      </c>
      <c r="DJ66" s="140">
        <f>DK66+DP66</f>
        <v>0</v>
      </c>
      <c r="DK66" s="140">
        <f>SUM(DL66:DO66)</f>
        <v>0</v>
      </c>
      <c r="DL66" s="100"/>
      <c r="DM66" s="100"/>
      <c r="DN66" s="100"/>
      <c r="DO66" s="100"/>
      <c r="DP66" s="140">
        <f>SUM(DQ66:FP66)</f>
        <v>0</v>
      </c>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0"/>
      <c r="FF66" s="100"/>
      <c r="FG66" s="100"/>
      <c r="FH66" s="100"/>
      <c r="FI66" s="100"/>
      <c r="FJ66" s="100"/>
      <c r="FK66" s="100"/>
      <c r="FL66" s="100"/>
      <c r="FM66" s="100"/>
      <c r="FN66" s="100"/>
      <c r="FO66" s="100"/>
      <c r="FP66" s="100"/>
      <c r="FQ66" s="140">
        <f>SUM(FR66:FS66)</f>
        <v>0</v>
      </c>
      <c r="FR66" s="140">
        <f t="shared" ref="FR66" si="202">SUM(FT66:FU66)+FV66+SUM(FX66:GA66)+GM66+HA66</f>
        <v>0</v>
      </c>
      <c r="FS66" s="140">
        <f>FW66+SUM(GB66:GL66)+SUM(GN66:GZ66)+SUM(HB66:HG66)</f>
        <v>0</v>
      </c>
      <c r="FT66" s="100"/>
      <c r="FU66" s="100"/>
      <c r="FV66" s="100"/>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40">
        <f>SUM(HI66:HJ66)</f>
        <v>0</v>
      </c>
      <c r="HI66" s="140">
        <f>SUM(HK66:HK66)</f>
        <v>0</v>
      </c>
      <c r="HJ66" s="140">
        <f>SUM(HL66:HM66)</f>
        <v>0</v>
      </c>
      <c r="HK66" s="100"/>
      <c r="HL66" s="100"/>
      <c r="HM66" s="100"/>
      <c r="HN66" s="145"/>
      <c r="HO66" s="152">
        <f t="shared" si="119"/>
        <v>0</v>
      </c>
      <c r="HP66" s="152">
        <f t="shared" si="120"/>
        <v>0</v>
      </c>
      <c r="HQ66" s="152">
        <f t="shared" si="121"/>
        <v>0</v>
      </c>
      <c r="HR66" s="152">
        <f t="shared" si="122"/>
        <v>0</v>
      </c>
      <c r="HS66" s="152">
        <f t="shared" si="123"/>
        <v>0</v>
      </c>
      <c r="HV66" s="37"/>
      <c r="HW66" s="37"/>
      <c r="HX66" s="37">
        <f t="shared" si="38"/>
        <v>0</v>
      </c>
    </row>
    <row r="67" spans="1:232" s="66" customFormat="1" ht="17.25" customHeight="1">
      <c r="A67" s="106"/>
      <c r="B67" s="107" t="s">
        <v>100</v>
      </c>
      <c r="C67" s="145">
        <f>D67+BK67+DB67</f>
        <v>1747778000</v>
      </c>
      <c r="D67" s="145">
        <f>E67+J67</f>
        <v>1747778000</v>
      </c>
      <c r="E67" s="145">
        <f>SUM(F67:I67)</f>
        <v>0</v>
      </c>
      <c r="F67" s="99"/>
      <c r="G67" s="99"/>
      <c r="H67" s="99"/>
      <c r="I67" s="99"/>
      <c r="J67" s="145">
        <f>SUM(K67:BJ67)</f>
        <v>1747778000</v>
      </c>
      <c r="K67" s="99"/>
      <c r="L67" s="99"/>
      <c r="M67" s="99"/>
      <c r="N67" s="99"/>
      <c r="O67" s="99"/>
      <c r="P67" s="99"/>
      <c r="Q67" s="99"/>
      <c r="R67" s="99"/>
      <c r="S67" s="99"/>
      <c r="T67" s="99"/>
      <c r="U67" s="99"/>
      <c r="V67" s="99"/>
      <c r="W67" s="99"/>
      <c r="X67" s="99"/>
      <c r="Y67" s="99"/>
      <c r="Z67" s="99"/>
      <c r="AA67" s="99">
        <v>42956000</v>
      </c>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v>1704822000</v>
      </c>
      <c r="BH67" s="99"/>
      <c r="BI67" s="99"/>
      <c r="BJ67" s="99"/>
      <c r="BK67" s="99">
        <f>SUM(BL67:BM67)</f>
        <v>0</v>
      </c>
      <c r="BL67" s="99">
        <f>SUM(BN67:BO67)+BP67+SUM(BR67:BU67)+CG67+CU67</f>
        <v>0</v>
      </c>
      <c r="BM67" s="99">
        <f>BQ67+SUM(BV67:CF67)+SUM(CH67:CT67)+SUM(CV67:DA67)</f>
        <v>0</v>
      </c>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f>SUM(DC67:DD67)</f>
        <v>0</v>
      </c>
      <c r="DC67" s="99">
        <f>SUM(DE67:DE67)</f>
        <v>0</v>
      </c>
      <c r="DD67" s="99">
        <f>SUM(DF67:DG67)</f>
        <v>0</v>
      </c>
      <c r="DE67" s="99"/>
      <c r="DF67" s="99"/>
      <c r="DG67" s="99"/>
      <c r="DH67" s="108" t="s">
        <v>100</v>
      </c>
      <c r="DI67" s="140">
        <f>DJ67+FQ67+HH67+HN67</f>
        <v>1745337654</v>
      </c>
      <c r="DJ67" s="140">
        <f>DK67+DP67</f>
        <v>1745337654</v>
      </c>
      <c r="DK67" s="140">
        <f>SUM(DL67:DO67)</f>
        <v>0</v>
      </c>
      <c r="DL67" s="100"/>
      <c r="DM67" s="100"/>
      <c r="DN67" s="100"/>
      <c r="DO67" s="100"/>
      <c r="DP67" s="140">
        <f>SUM(DQ67:FP67)</f>
        <v>1745337654</v>
      </c>
      <c r="DQ67" s="100"/>
      <c r="DR67" s="100"/>
      <c r="DS67" s="100"/>
      <c r="DT67" s="100"/>
      <c r="DU67" s="100"/>
      <c r="DV67" s="100"/>
      <c r="DW67" s="100"/>
      <c r="DX67" s="100"/>
      <c r="DY67" s="100"/>
      <c r="DZ67" s="100"/>
      <c r="EA67" s="100"/>
      <c r="EB67" s="100"/>
      <c r="EC67" s="100"/>
      <c r="ED67" s="100"/>
      <c r="EE67" s="100"/>
      <c r="EF67" s="100"/>
      <c r="EG67" s="100">
        <v>42956000</v>
      </c>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v>1702381654</v>
      </c>
      <c r="FN67" s="100"/>
      <c r="FO67" s="100"/>
      <c r="FP67" s="100"/>
      <c r="FQ67" s="140">
        <f>SUM(FR67:FS67)</f>
        <v>0</v>
      </c>
      <c r="FR67" s="140">
        <f>SUM(FT67:FU67)+FV67+SUM(FX67:GA67)+GM67+HA67</f>
        <v>0</v>
      </c>
      <c r="FS67" s="140">
        <f>FW67+SUM(GB67:GL67)+SUM(GN67:GZ67)+SUM(HB67:HG67)</f>
        <v>0</v>
      </c>
      <c r="FT67" s="100"/>
      <c r="FU67" s="100"/>
      <c r="FV67" s="100"/>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40">
        <f>SUM(HI67:HJ67)</f>
        <v>0</v>
      </c>
      <c r="HI67" s="140">
        <f>SUM(HK67:HK67)</f>
        <v>0</v>
      </c>
      <c r="HJ67" s="140">
        <f>SUM(HL67:HM67)</f>
        <v>0</v>
      </c>
      <c r="HK67" s="100"/>
      <c r="HL67" s="100"/>
      <c r="HM67" s="100"/>
      <c r="HN67" s="145"/>
      <c r="HO67" s="152">
        <f t="shared" si="119"/>
        <v>0.99860374372488958</v>
      </c>
      <c r="HP67" s="152">
        <f t="shared" si="120"/>
        <v>0</v>
      </c>
      <c r="HQ67" s="152">
        <f t="shared" si="121"/>
        <v>0.99860374372488958</v>
      </c>
      <c r="HR67" s="152">
        <f t="shared" si="122"/>
        <v>0</v>
      </c>
      <c r="HS67" s="152">
        <f t="shared" si="123"/>
        <v>0</v>
      </c>
      <c r="HU67" s="37">
        <f>DI67-HN67</f>
        <v>1745337654</v>
      </c>
      <c r="HV67" s="37">
        <f>C67-DI67</f>
        <v>2440346</v>
      </c>
      <c r="HW67" s="37"/>
      <c r="HX67" s="37">
        <f t="shared" si="38"/>
        <v>1745337654</v>
      </c>
    </row>
    <row r="68" spans="1:232" s="66" customFormat="1" ht="17.25" customHeight="1">
      <c r="A68" s="106">
        <v>19</v>
      </c>
      <c r="B68" s="107" t="s">
        <v>362</v>
      </c>
      <c r="C68" s="145">
        <f t="shared" ref="C68:AW68" si="203">C69+C70</f>
        <v>1228527000</v>
      </c>
      <c r="D68" s="145">
        <f t="shared" si="203"/>
        <v>1228527000</v>
      </c>
      <c r="E68" s="145">
        <f t="shared" si="203"/>
        <v>0</v>
      </c>
      <c r="F68" s="99">
        <f t="shared" si="203"/>
        <v>0</v>
      </c>
      <c r="G68" s="99">
        <f t="shared" si="203"/>
        <v>0</v>
      </c>
      <c r="H68" s="99">
        <f t="shared" si="203"/>
        <v>0</v>
      </c>
      <c r="I68" s="99">
        <f t="shared" si="203"/>
        <v>0</v>
      </c>
      <c r="J68" s="145">
        <f t="shared" si="203"/>
        <v>1228527000</v>
      </c>
      <c r="K68" s="99">
        <f t="shared" si="203"/>
        <v>0</v>
      </c>
      <c r="L68" s="99">
        <f t="shared" si="203"/>
        <v>0</v>
      </c>
      <c r="M68" s="99">
        <f t="shared" si="203"/>
        <v>0</v>
      </c>
      <c r="N68" s="99">
        <f t="shared" si="203"/>
        <v>0</v>
      </c>
      <c r="O68" s="99">
        <f t="shared" si="203"/>
        <v>0</v>
      </c>
      <c r="P68" s="99">
        <f t="shared" si="203"/>
        <v>0</v>
      </c>
      <c r="Q68" s="99">
        <f t="shared" si="203"/>
        <v>0</v>
      </c>
      <c r="R68" s="99">
        <f t="shared" si="203"/>
        <v>0</v>
      </c>
      <c r="S68" s="99">
        <f t="shared" si="203"/>
        <v>0</v>
      </c>
      <c r="T68" s="99">
        <f t="shared" si="203"/>
        <v>0</v>
      </c>
      <c r="U68" s="99">
        <f t="shared" si="203"/>
        <v>0</v>
      </c>
      <c r="V68" s="99">
        <f t="shared" si="203"/>
        <v>0</v>
      </c>
      <c r="W68" s="99">
        <f t="shared" si="203"/>
        <v>0</v>
      </c>
      <c r="X68" s="99">
        <f t="shared" si="203"/>
        <v>0</v>
      </c>
      <c r="Y68" s="99">
        <f t="shared" si="203"/>
        <v>0</v>
      </c>
      <c r="Z68" s="99">
        <f t="shared" si="203"/>
        <v>0</v>
      </c>
      <c r="AA68" s="99">
        <f t="shared" si="203"/>
        <v>4000000</v>
      </c>
      <c r="AB68" s="99">
        <f t="shared" si="203"/>
        <v>0</v>
      </c>
      <c r="AC68" s="99">
        <f t="shared" si="203"/>
        <v>0</v>
      </c>
      <c r="AD68" s="99">
        <f t="shared" si="203"/>
        <v>0</v>
      </c>
      <c r="AE68" s="99">
        <f t="shared" si="203"/>
        <v>0</v>
      </c>
      <c r="AF68" s="99">
        <f t="shared" si="203"/>
        <v>0</v>
      </c>
      <c r="AG68" s="99">
        <f t="shared" si="203"/>
        <v>0</v>
      </c>
      <c r="AH68" s="99">
        <f t="shared" si="203"/>
        <v>0</v>
      </c>
      <c r="AI68" s="99">
        <f t="shared" si="203"/>
        <v>0</v>
      </c>
      <c r="AJ68" s="99">
        <f t="shared" si="203"/>
        <v>0</v>
      </c>
      <c r="AK68" s="99">
        <f t="shared" si="203"/>
        <v>0</v>
      </c>
      <c r="AL68" s="99">
        <f t="shared" si="203"/>
        <v>0</v>
      </c>
      <c r="AM68" s="99">
        <f t="shared" si="203"/>
        <v>0</v>
      </c>
      <c r="AN68" s="99">
        <f t="shared" si="203"/>
        <v>0</v>
      </c>
      <c r="AO68" s="99">
        <f t="shared" si="203"/>
        <v>0</v>
      </c>
      <c r="AP68" s="99">
        <f t="shared" si="203"/>
        <v>0</v>
      </c>
      <c r="AQ68" s="99">
        <f t="shared" si="203"/>
        <v>0</v>
      </c>
      <c r="AR68" s="99">
        <f t="shared" si="203"/>
        <v>0</v>
      </c>
      <c r="AS68" s="99">
        <f t="shared" si="203"/>
        <v>0</v>
      </c>
      <c r="AT68" s="99">
        <f t="shared" si="203"/>
        <v>0</v>
      </c>
      <c r="AU68" s="99">
        <f t="shared" si="203"/>
        <v>0</v>
      </c>
      <c r="AV68" s="99">
        <f t="shared" si="203"/>
        <v>0</v>
      </c>
      <c r="AW68" s="99">
        <f t="shared" si="203"/>
        <v>0</v>
      </c>
      <c r="AX68" s="99">
        <f>AX69+AX70</f>
        <v>0</v>
      </c>
      <c r="AY68" s="99">
        <f t="shared" ref="AY68" si="204">AY69+AY70</f>
        <v>0</v>
      </c>
      <c r="AZ68" s="99">
        <f>AZ69+AZ70</f>
        <v>0</v>
      </c>
      <c r="BA68" s="99">
        <f>BA69+BA70</f>
        <v>0</v>
      </c>
      <c r="BB68" s="99">
        <f t="shared" ref="BB68:BQ68" si="205">BB69+BB70</f>
        <v>0</v>
      </c>
      <c r="BC68" s="99">
        <f t="shared" si="205"/>
        <v>0</v>
      </c>
      <c r="BD68" s="99">
        <f t="shared" si="205"/>
        <v>0</v>
      </c>
      <c r="BE68" s="99">
        <f t="shared" si="205"/>
        <v>0</v>
      </c>
      <c r="BF68" s="99">
        <f t="shared" si="205"/>
        <v>0</v>
      </c>
      <c r="BG68" s="99">
        <v>1154047000</v>
      </c>
      <c r="BH68" s="99">
        <f t="shared" si="205"/>
        <v>70480000</v>
      </c>
      <c r="BI68" s="99">
        <f t="shared" si="205"/>
        <v>0</v>
      </c>
      <c r="BJ68" s="99">
        <f t="shared" si="205"/>
        <v>0</v>
      </c>
      <c r="BK68" s="99">
        <f t="shared" si="205"/>
        <v>0</v>
      </c>
      <c r="BL68" s="99">
        <f t="shared" si="205"/>
        <v>0</v>
      </c>
      <c r="BM68" s="99">
        <f t="shared" si="205"/>
        <v>0</v>
      </c>
      <c r="BN68" s="99">
        <f t="shared" si="205"/>
        <v>0</v>
      </c>
      <c r="BO68" s="99">
        <f t="shared" si="205"/>
        <v>0</v>
      </c>
      <c r="BP68" s="99">
        <f t="shared" si="205"/>
        <v>0</v>
      </c>
      <c r="BQ68" s="99">
        <f t="shared" si="205"/>
        <v>0</v>
      </c>
      <c r="BR68" s="99">
        <f>BR69+BR70</f>
        <v>0</v>
      </c>
      <c r="BS68" s="99">
        <f>BS69+BS70</f>
        <v>0</v>
      </c>
      <c r="BT68" s="99">
        <f t="shared" ref="BT68:DG68" si="206">BT69+BT70</f>
        <v>0</v>
      </c>
      <c r="BU68" s="99">
        <f t="shared" si="206"/>
        <v>0</v>
      </c>
      <c r="BV68" s="99">
        <f t="shared" si="206"/>
        <v>0</v>
      </c>
      <c r="BW68" s="99">
        <f t="shared" si="206"/>
        <v>0</v>
      </c>
      <c r="BX68" s="99">
        <f t="shared" si="206"/>
        <v>0</v>
      </c>
      <c r="BY68" s="99">
        <f t="shared" si="206"/>
        <v>0</v>
      </c>
      <c r="BZ68" s="99">
        <f t="shared" si="206"/>
        <v>0</v>
      </c>
      <c r="CA68" s="99">
        <f t="shared" si="206"/>
        <v>0</v>
      </c>
      <c r="CB68" s="99">
        <f t="shared" si="206"/>
        <v>0</v>
      </c>
      <c r="CC68" s="99">
        <f t="shared" si="206"/>
        <v>0</v>
      </c>
      <c r="CD68" s="99">
        <f t="shared" si="206"/>
        <v>0</v>
      </c>
      <c r="CE68" s="99">
        <f t="shared" si="206"/>
        <v>0</v>
      </c>
      <c r="CF68" s="99">
        <f t="shared" si="206"/>
        <v>0</v>
      </c>
      <c r="CG68" s="99">
        <f t="shared" si="206"/>
        <v>0</v>
      </c>
      <c r="CH68" s="99">
        <f t="shared" si="206"/>
        <v>0</v>
      </c>
      <c r="CI68" s="99">
        <f t="shared" si="206"/>
        <v>0</v>
      </c>
      <c r="CJ68" s="99">
        <f t="shared" si="206"/>
        <v>0</v>
      </c>
      <c r="CK68" s="99">
        <f t="shared" si="206"/>
        <v>0</v>
      </c>
      <c r="CL68" s="99">
        <f t="shared" si="206"/>
        <v>0</v>
      </c>
      <c r="CM68" s="99">
        <f t="shared" si="206"/>
        <v>0</v>
      </c>
      <c r="CN68" s="99">
        <f t="shared" si="206"/>
        <v>0</v>
      </c>
      <c r="CO68" s="99">
        <f t="shared" si="206"/>
        <v>0</v>
      </c>
      <c r="CP68" s="99">
        <f t="shared" si="206"/>
        <v>0</v>
      </c>
      <c r="CQ68" s="99">
        <f t="shared" si="206"/>
        <v>0</v>
      </c>
      <c r="CR68" s="99">
        <f t="shared" si="206"/>
        <v>0</v>
      </c>
      <c r="CS68" s="99">
        <f t="shared" si="206"/>
        <v>0</v>
      </c>
      <c r="CT68" s="99">
        <f t="shared" si="206"/>
        <v>0</v>
      </c>
      <c r="CU68" s="99">
        <f t="shared" si="206"/>
        <v>0</v>
      </c>
      <c r="CV68" s="99">
        <f t="shared" si="206"/>
        <v>0</v>
      </c>
      <c r="CW68" s="99">
        <f t="shared" si="206"/>
        <v>0</v>
      </c>
      <c r="CX68" s="99">
        <f t="shared" si="206"/>
        <v>0</v>
      </c>
      <c r="CY68" s="99">
        <f t="shared" si="206"/>
        <v>0</v>
      </c>
      <c r="CZ68" s="99">
        <f t="shared" si="206"/>
        <v>0</v>
      </c>
      <c r="DA68" s="99">
        <f t="shared" si="206"/>
        <v>0</v>
      </c>
      <c r="DB68" s="99">
        <f t="shared" si="206"/>
        <v>0</v>
      </c>
      <c r="DC68" s="99">
        <f t="shared" si="206"/>
        <v>0</v>
      </c>
      <c r="DD68" s="99">
        <f t="shared" si="206"/>
        <v>0</v>
      </c>
      <c r="DE68" s="99">
        <f t="shared" si="206"/>
        <v>0</v>
      </c>
      <c r="DF68" s="99">
        <f t="shared" si="206"/>
        <v>0</v>
      </c>
      <c r="DG68" s="99">
        <f t="shared" si="206"/>
        <v>0</v>
      </c>
      <c r="DH68" s="108" t="s">
        <v>362</v>
      </c>
      <c r="DI68" s="140">
        <f t="shared" ref="DI68:EF68" si="207">DI69+DI70</f>
        <v>1225345520</v>
      </c>
      <c r="DJ68" s="140">
        <f t="shared" si="207"/>
        <v>1224545520</v>
      </c>
      <c r="DK68" s="140">
        <f t="shared" si="207"/>
        <v>0</v>
      </c>
      <c r="DL68" s="100">
        <f t="shared" si="207"/>
        <v>0</v>
      </c>
      <c r="DM68" s="100">
        <f t="shared" si="207"/>
        <v>0</v>
      </c>
      <c r="DN68" s="100">
        <f t="shared" si="207"/>
        <v>0</v>
      </c>
      <c r="DO68" s="100">
        <f t="shared" si="207"/>
        <v>0</v>
      </c>
      <c r="DP68" s="140">
        <f t="shared" si="207"/>
        <v>1224545520</v>
      </c>
      <c r="DQ68" s="100">
        <f t="shared" si="207"/>
        <v>0</v>
      </c>
      <c r="DR68" s="100">
        <f t="shared" si="207"/>
        <v>0</v>
      </c>
      <c r="DS68" s="100">
        <f t="shared" si="207"/>
        <v>0</v>
      </c>
      <c r="DT68" s="100">
        <f t="shared" si="207"/>
        <v>0</v>
      </c>
      <c r="DU68" s="100">
        <f t="shared" si="207"/>
        <v>0</v>
      </c>
      <c r="DV68" s="100">
        <f t="shared" si="207"/>
        <v>0</v>
      </c>
      <c r="DW68" s="100">
        <f t="shared" si="207"/>
        <v>0</v>
      </c>
      <c r="DX68" s="100">
        <f t="shared" si="207"/>
        <v>0</v>
      </c>
      <c r="DY68" s="100">
        <f t="shared" si="207"/>
        <v>0</v>
      </c>
      <c r="DZ68" s="100">
        <f t="shared" si="207"/>
        <v>0</v>
      </c>
      <c r="EA68" s="100">
        <f t="shared" si="207"/>
        <v>0</v>
      </c>
      <c r="EB68" s="100">
        <f t="shared" si="207"/>
        <v>0</v>
      </c>
      <c r="EC68" s="100">
        <f t="shared" si="207"/>
        <v>0</v>
      </c>
      <c r="ED68" s="100">
        <f t="shared" si="207"/>
        <v>0</v>
      </c>
      <c r="EE68" s="100">
        <f t="shared" si="207"/>
        <v>0</v>
      </c>
      <c r="EF68" s="100">
        <f t="shared" si="207"/>
        <v>0</v>
      </c>
      <c r="EG68" s="100">
        <f>EG69+EG70</f>
        <v>4000000</v>
      </c>
      <c r="EH68" s="100">
        <f t="shared" ref="EH68:FC68" si="208">EH69+EH70</f>
        <v>0</v>
      </c>
      <c r="EI68" s="100">
        <f t="shared" si="208"/>
        <v>0</v>
      </c>
      <c r="EJ68" s="100">
        <f t="shared" si="208"/>
        <v>0</v>
      </c>
      <c r="EK68" s="100">
        <f t="shared" si="208"/>
        <v>0</v>
      </c>
      <c r="EL68" s="100">
        <f t="shared" si="208"/>
        <v>0</v>
      </c>
      <c r="EM68" s="100">
        <f t="shared" si="208"/>
        <v>0</v>
      </c>
      <c r="EN68" s="100">
        <f t="shared" si="208"/>
        <v>0</v>
      </c>
      <c r="EO68" s="100">
        <f t="shared" si="208"/>
        <v>0</v>
      </c>
      <c r="EP68" s="100">
        <f t="shared" si="208"/>
        <v>0</v>
      </c>
      <c r="EQ68" s="100">
        <f t="shared" si="208"/>
        <v>0</v>
      </c>
      <c r="ER68" s="100">
        <f t="shared" si="208"/>
        <v>0</v>
      </c>
      <c r="ES68" s="100">
        <f t="shared" si="208"/>
        <v>0</v>
      </c>
      <c r="ET68" s="100">
        <f t="shared" si="208"/>
        <v>0</v>
      </c>
      <c r="EU68" s="100">
        <f t="shared" si="208"/>
        <v>0</v>
      </c>
      <c r="EV68" s="100">
        <f t="shared" si="208"/>
        <v>0</v>
      </c>
      <c r="EW68" s="100">
        <f t="shared" si="208"/>
        <v>0</v>
      </c>
      <c r="EX68" s="100">
        <f t="shared" si="208"/>
        <v>0</v>
      </c>
      <c r="EY68" s="100">
        <f t="shared" si="208"/>
        <v>0</v>
      </c>
      <c r="EZ68" s="100">
        <f t="shared" si="208"/>
        <v>0</v>
      </c>
      <c r="FA68" s="100">
        <f t="shared" si="208"/>
        <v>0</v>
      </c>
      <c r="FB68" s="100">
        <f t="shared" si="208"/>
        <v>0</v>
      </c>
      <c r="FC68" s="100">
        <f t="shared" si="208"/>
        <v>0</v>
      </c>
      <c r="FD68" s="100">
        <f>FD69+FD70</f>
        <v>0</v>
      </c>
      <c r="FE68" s="100">
        <f t="shared" ref="FE68" si="209">FE69+FE70</f>
        <v>0</v>
      </c>
      <c r="FF68" s="100">
        <f>FF69+FF70</f>
        <v>0</v>
      </c>
      <c r="FG68" s="100">
        <f>FG69+FG70</f>
        <v>0</v>
      </c>
      <c r="FH68" s="100">
        <f t="shared" ref="FH68:FW68" si="210">FH69+FH70</f>
        <v>0</v>
      </c>
      <c r="FI68" s="100">
        <f t="shared" si="210"/>
        <v>0</v>
      </c>
      <c r="FJ68" s="100">
        <f t="shared" si="210"/>
        <v>0</v>
      </c>
      <c r="FK68" s="100">
        <f t="shared" si="210"/>
        <v>0</v>
      </c>
      <c r="FL68" s="100">
        <f t="shared" si="210"/>
        <v>0</v>
      </c>
      <c r="FM68" s="100">
        <f t="shared" si="210"/>
        <v>1150970720</v>
      </c>
      <c r="FN68" s="100">
        <f t="shared" si="210"/>
        <v>69574800</v>
      </c>
      <c r="FO68" s="100">
        <f t="shared" si="210"/>
        <v>0</v>
      </c>
      <c r="FP68" s="100">
        <f t="shared" si="210"/>
        <v>0</v>
      </c>
      <c r="FQ68" s="140">
        <f t="shared" si="210"/>
        <v>0</v>
      </c>
      <c r="FR68" s="140">
        <f t="shared" si="210"/>
        <v>0</v>
      </c>
      <c r="FS68" s="140">
        <f t="shared" si="210"/>
        <v>0</v>
      </c>
      <c r="FT68" s="100">
        <f t="shared" si="210"/>
        <v>0</v>
      </c>
      <c r="FU68" s="100">
        <f t="shared" si="210"/>
        <v>0</v>
      </c>
      <c r="FV68" s="100">
        <f t="shared" si="210"/>
        <v>0</v>
      </c>
      <c r="FW68" s="100">
        <f t="shared" si="210"/>
        <v>0</v>
      </c>
      <c r="FX68" s="100">
        <f>FX69+FX70</f>
        <v>0</v>
      </c>
      <c r="FY68" s="100">
        <f>FY69+FY70</f>
        <v>0</v>
      </c>
      <c r="FZ68" s="100">
        <f t="shared" ref="FZ68:HN68" si="211">FZ69+FZ70</f>
        <v>0</v>
      </c>
      <c r="GA68" s="100">
        <f t="shared" si="211"/>
        <v>0</v>
      </c>
      <c r="GB68" s="100">
        <f t="shared" si="211"/>
        <v>0</v>
      </c>
      <c r="GC68" s="100">
        <f t="shared" si="211"/>
        <v>0</v>
      </c>
      <c r="GD68" s="100">
        <f t="shared" si="211"/>
        <v>0</v>
      </c>
      <c r="GE68" s="100">
        <f t="shared" si="211"/>
        <v>0</v>
      </c>
      <c r="GF68" s="100">
        <f t="shared" si="211"/>
        <v>0</v>
      </c>
      <c r="GG68" s="100">
        <f t="shared" si="211"/>
        <v>0</v>
      </c>
      <c r="GH68" s="100">
        <f t="shared" si="211"/>
        <v>0</v>
      </c>
      <c r="GI68" s="100">
        <f t="shared" si="211"/>
        <v>0</v>
      </c>
      <c r="GJ68" s="100">
        <f t="shared" si="211"/>
        <v>0</v>
      </c>
      <c r="GK68" s="100">
        <f t="shared" si="211"/>
        <v>0</v>
      </c>
      <c r="GL68" s="100">
        <f t="shared" si="211"/>
        <v>0</v>
      </c>
      <c r="GM68" s="100">
        <f t="shared" si="211"/>
        <v>0</v>
      </c>
      <c r="GN68" s="100">
        <f t="shared" si="211"/>
        <v>0</v>
      </c>
      <c r="GO68" s="100">
        <f t="shared" si="211"/>
        <v>0</v>
      </c>
      <c r="GP68" s="100">
        <f t="shared" si="211"/>
        <v>0</v>
      </c>
      <c r="GQ68" s="100">
        <f t="shared" si="211"/>
        <v>0</v>
      </c>
      <c r="GR68" s="100">
        <f t="shared" si="211"/>
        <v>0</v>
      </c>
      <c r="GS68" s="100">
        <f t="shared" si="211"/>
        <v>0</v>
      </c>
      <c r="GT68" s="100">
        <f t="shared" si="211"/>
        <v>0</v>
      </c>
      <c r="GU68" s="100">
        <f t="shared" si="211"/>
        <v>0</v>
      </c>
      <c r="GV68" s="100">
        <f t="shared" si="211"/>
        <v>0</v>
      </c>
      <c r="GW68" s="100">
        <f t="shared" si="211"/>
        <v>0</v>
      </c>
      <c r="GX68" s="100">
        <f t="shared" si="211"/>
        <v>0</v>
      </c>
      <c r="GY68" s="100">
        <f t="shared" si="211"/>
        <v>0</v>
      </c>
      <c r="GZ68" s="100">
        <f t="shared" si="211"/>
        <v>0</v>
      </c>
      <c r="HA68" s="100">
        <f t="shared" si="211"/>
        <v>0</v>
      </c>
      <c r="HB68" s="100">
        <f t="shared" si="211"/>
        <v>0</v>
      </c>
      <c r="HC68" s="100">
        <f t="shared" si="211"/>
        <v>0</v>
      </c>
      <c r="HD68" s="100">
        <f t="shared" si="211"/>
        <v>0</v>
      </c>
      <c r="HE68" s="100">
        <f t="shared" si="211"/>
        <v>0</v>
      </c>
      <c r="HF68" s="100">
        <f t="shared" si="211"/>
        <v>0</v>
      </c>
      <c r="HG68" s="100">
        <f t="shared" si="211"/>
        <v>0</v>
      </c>
      <c r="HH68" s="140">
        <f t="shared" si="211"/>
        <v>0</v>
      </c>
      <c r="HI68" s="140">
        <f t="shared" si="211"/>
        <v>0</v>
      </c>
      <c r="HJ68" s="140">
        <f t="shared" si="211"/>
        <v>0</v>
      </c>
      <c r="HK68" s="100">
        <f t="shared" si="211"/>
        <v>0</v>
      </c>
      <c r="HL68" s="100">
        <f t="shared" si="211"/>
        <v>0</v>
      </c>
      <c r="HM68" s="100">
        <f t="shared" si="211"/>
        <v>0</v>
      </c>
      <c r="HN68" s="145">
        <f t="shared" si="211"/>
        <v>800000</v>
      </c>
      <c r="HO68" s="152">
        <f t="shared" si="119"/>
        <v>0.99741032960610554</v>
      </c>
      <c r="HP68" s="152">
        <f t="shared" si="120"/>
        <v>0</v>
      </c>
      <c r="HQ68" s="152">
        <f t="shared" si="121"/>
        <v>0.99675914326669257</v>
      </c>
      <c r="HR68" s="152">
        <f t="shared" si="122"/>
        <v>0</v>
      </c>
      <c r="HS68" s="152">
        <f t="shared" si="123"/>
        <v>0</v>
      </c>
      <c r="HV68" s="37"/>
      <c r="HW68" s="37"/>
      <c r="HX68" s="37">
        <f t="shared" si="38"/>
        <v>1224545520</v>
      </c>
    </row>
    <row r="69" spans="1:232" s="66" customFormat="1" ht="17.25" customHeight="1">
      <c r="A69" s="106"/>
      <c r="B69" s="107" t="s">
        <v>99</v>
      </c>
      <c r="C69" s="145">
        <f>D69+BK69+DB69</f>
        <v>0</v>
      </c>
      <c r="D69" s="145">
        <f>E69+J69</f>
        <v>0</v>
      </c>
      <c r="E69" s="145">
        <f>SUM(F69:I69)</f>
        <v>0</v>
      </c>
      <c r="F69" s="99"/>
      <c r="G69" s="99"/>
      <c r="H69" s="99"/>
      <c r="I69" s="99"/>
      <c r="J69" s="145">
        <f>SUM(K69:BJ69)</f>
        <v>0</v>
      </c>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f>SUM(BL69:BM69)</f>
        <v>0</v>
      </c>
      <c r="BL69" s="99">
        <f t="shared" ref="BL69" si="212">SUM(BN69:BO69)+BP69+SUM(BR69:BU69)+CG69+CU69</f>
        <v>0</v>
      </c>
      <c r="BM69" s="99">
        <f>BQ69+SUM(BV69:CF69)+SUM(CH69:CT69)+SUM(CV69:DA69)</f>
        <v>0</v>
      </c>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f>SUM(DC69:DD69)</f>
        <v>0</v>
      </c>
      <c r="DC69" s="99">
        <f>SUM(DE69:DE69)</f>
        <v>0</v>
      </c>
      <c r="DD69" s="99">
        <f>SUM(DF69:DG69)</f>
        <v>0</v>
      </c>
      <c r="DE69" s="99"/>
      <c r="DF69" s="99"/>
      <c r="DG69" s="99"/>
      <c r="DH69" s="108" t="s">
        <v>99</v>
      </c>
      <c r="DI69" s="140">
        <f>DJ69+FQ69+HH69+HN69</f>
        <v>0</v>
      </c>
      <c r="DJ69" s="140">
        <f>DK69+DP69</f>
        <v>0</v>
      </c>
      <c r="DK69" s="140">
        <f>SUM(DL69:DO69)</f>
        <v>0</v>
      </c>
      <c r="DL69" s="100"/>
      <c r="DM69" s="100"/>
      <c r="DN69" s="100"/>
      <c r="DO69" s="100"/>
      <c r="DP69" s="140">
        <f>SUM(DQ69:FP69)</f>
        <v>0</v>
      </c>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40">
        <f>SUM(FR69:FS69)</f>
        <v>0</v>
      </c>
      <c r="FR69" s="140">
        <f t="shared" ref="FR69" si="213">SUM(FT69:FU69)+FV69+SUM(FX69:GA69)+GM69+HA69</f>
        <v>0</v>
      </c>
      <c r="FS69" s="140">
        <f>FW69+SUM(GB69:GL69)+SUM(GN69:GZ69)+SUM(HB69:HG69)</f>
        <v>0</v>
      </c>
      <c r="FT69" s="100"/>
      <c r="FU69" s="100"/>
      <c r="FV69" s="100"/>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40">
        <f>SUM(HI69:HJ69)</f>
        <v>0</v>
      </c>
      <c r="HI69" s="140">
        <f>SUM(HK69:HK69)</f>
        <v>0</v>
      </c>
      <c r="HJ69" s="140">
        <f>SUM(HL69:HM69)</f>
        <v>0</v>
      </c>
      <c r="HK69" s="100"/>
      <c r="HL69" s="100"/>
      <c r="HM69" s="100"/>
      <c r="HN69" s="145"/>
      <c r="HO69" s="152">
        <f t="shared" si="119"/>
        <v>0</v>
      </c>
      <c r="HP69" s="152">
        <f t="shared" si="120"/>
        <v>0</v>
      </c>
      <c r="HQ69" s="152">
        <f t="shared" si="121"/>
        <v>0</v>
      </c>
      <c r="HR69" s="152">
        <f t="shared" si="122"/>
        <v>0</v>
      </c>
      <c r="HS69" s="152">
        <f t="shared" si="123"/>
        <v>0</v>
      </c>
      <c r="HV69" s="37"/>
      <c r="HW69" s="37"/>
      <c r="HX69" s="37">
        <f t="shared" si="38"/>
        <v>0</v>
      </c>
    </row>
    <row r="70" spans="1:232" s="66" customFormat="1" ht="17.25" customHeight="1">
      <c r="A70" s="106"/>
      <c r="B70" s="107" t="s">
        <v>100</v>
      </c>
      <c r="C70" s="145">
        <f>D70+BK70+DB70</f>
        <v>1228527000</v>
      </c>
      <c r="D70" s="145">
        <f>E70+J70</f>
        <v>1228527000</v>
      </c>
      <c r="E70" s="145">
        <f>SUM(F70:I70)</f>
        <v>0</v>
      </c>
      <c r="F70" s="99"/>
      <c r="G70" s="99"/>
      <c r="H70" s="99"/>
      <c r="I70" s="99"/>
      <c r="J70" s="145">
        <f>SUM(K70:BJ70)</f>
        <v>1228527000</v>
      </c>
      <c r="K70" s="99"/>
      <c r="L70" s="99"/>
      <c r="M70" s="99"/>
      <c r="N70" s="99"/>
      <c r="O70" s="99"/>
      <c r="P70" s="99"/>
      <c r="Q70" s="99"/>
      <c r="R70" s="99"/>
      <c r="S70" s="99"/>
      <c r="T70" s="99"/>
      <c r="U70" s="99"/>
      <c r="V70" s="99"/>
      <c r="W70" s="99"/>
      <c r="X70" s="99"/>
      <c r="Y70" s="99"/>
      <c r="Z70" s="99"/>
      <c r="AA70" s="99">
        <v>4000000</v>
      </c>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v>1154047000</v>
      </c>
      <c r="BH70" s="99">
        <v>70480000</v>
      </c>
      <c r="BI70" s="99"/>
      <c r="BJ70" s="99"/>
      <c r="BK70" s="99">
        <f>SUM(BL70:BM70)</f>
        <v>0</v>
      </c>
      <c r="BL70" s="99">
        <f>SUM(BN70:BO70)+BP70+SUM(BR70:BU70)+CG70+CU70</f>
        <v>0</v>
      </c>
      <c r="BM70" s="99">
        <f>BQ70+SUM(BV70:CF70)+SUM(CH70:CT70)+SUM(CV70:DA70)</f>
        <v>0</v>
      </c>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f>SUM(DC70:DD70)</f>
        <v>0</v>
      </c>
      <c r="DC70" s="99">
        <f>SUM(DE70:DE70)</f>
        <v>0</v>
      </c>
      <c r="DD70" s="99">
        <f>SUM(DF70:DG70)</f>
        <v>0</v>
      </c>
      <c r="DE70" s="99"/>
      <c r="DF70" s="99"/>
      <c r="DG70" s="99"/>
      <c r="DH70" s="108" t="s">
        <v>100</v>
      </c>
      <c r="DI70" s="140">
        <f>DJ70+FQ70+HH70+HN70</f>
        <v>1225345520</v>
      </c>
      <c r="DJ70" s="140">
        <f>DK70+DP70</f>
        <v>1224545520</v>
      </c>
      <c r="DK70" s="140">
        <f>SUM(DL70:DO70)</f>
        <v>0</v>
      </c>
      <c r="DL70" s="100"/>
      <c r="DM70" s="100"/>
      <c r="DN70" s="100"/>
      <c r="DO70" s="100"/>
      <c r="DP70" s="140">
        <f>SUM(DQ70:FP70)</f>
        <v>1224545520</v>
      </c>
      <c r="DQ70" s="100"/>
      <c r="DR70" s="100"/>
      <c r="DS70" s="100"/>
      <c r="DT70" s="100"/>
      <c r="DU70" s="100"/>
      <c r="DV70" s="100"/>
      <c r="DW70" s="100"/>
      <c r="DX70" s="100"/>
      <c r="DY70" s="100"/>
      <c r="DZ70" s="100"/>
      <c r="EA70" s="100"/>
      <c r="EB70" s="100"/>
      <c r="EC70" s="100"/>
      <c r="ED70" s="100"/>
      <c r="EE70" s="100"/>
      <c r="EF70" s="100"/>
      <c r="EG70" s="100">
        <v>4000000</v>
      </c>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v>1150970720</v>
      </c>
      <c r="FN70" s="100">
        <v>69574800</v>
      </c>
      <c r="FO70" s="100"/>
      <c r="FP70" s="100"/>
      <c r="FQ70" s="140">
        <f>SUM(FR70:FS70)</f>
        <v>0</v>
      </c>
      <c r="FR70" s="140">
        <f>SUM(FT70:FU70)+FV70+SUM(FX70:GA70)+GM70+HA70</f>
        <v>0</v>
      </c>
      <c r="FS70" s="140">
        <f>FW70+SUM(GB70:GL70)+SUM(GN70:GZ70)+SUM(HB70:HG70)</f>
        <v>0</v>
      </c>
      <c r="FT70" s="100"/>
      <c r="FU70" s="100"/>
      <c r="FV70" s="100"/>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40">
        <f>SUM(HI70:HJ70)</f>
        <v>0</v>
      </c>
      <c r="HI70" s="140">
        <f>SUM(HK70:HK70)</f>
        <v>0</v>
      </c>
      <c r="HJ70" s="140">
        <f>SUM(HL70:HM70)</f>
        <v>0</v>
      </c>
      <c r="HK70" s="100"/>
      <c r="HL70" s="100"/>
      <c r="HM70" s="100"/>
      <c r="HN70" s="145">
        <v>800000</v>
      </c>
      <c r="HO70" s="152">
        <f t="shared" si="119"/>
        <v>0.99741032960610554</v>
      </c>
      <c r="HP70" s="152">
        <f t="shared" si="120"/>
        <v>0</v>
      </c>
      <c r="HQ70" s="152">
        <f t="shared" si="121"/>
        <v>0.99675914326669257</v>
      </c>
      <c r="HR70" s="152">
        <f t="shared" si="122"/>
        <v>0</v>
      </c>
      <c r="HS70" s="152">
        <f t="shared" si="123"/>
        <v>0</v>
      </c>
      <c r="HU70" s="37">
        <f>DI70-HN70</f>
        <v>1224545520</v>
      </c>
      <c r="HV70" s="37">
        <f>C70-DI70</f>
        <v>3181480</v>
      </c>
      <c r="HW70" s="37"/>
      <c r="HX70" s="37">
        <f t="shared" si="38"/>
        <v>1224545520</v>
      </c>
    </row>
    <row r="71" spans="1:232" s="66" customFormat="1" ht="17.25" customHeight="1">
      <c r="A71" s="106">
        <v>20</v>
      </c>
      <c r="B71" s="107" t="s">
        <v>364</v>
      </c>
      <c r="C71" s="145">
        <f t="shared" ref="C71:AW71" si="214">C72+C73</f>
        <v>1899471490</v>
      </c>
      <c r="D71" s="145">
        <f t="shared" si="214"/>
        <v>1128728000</v>
      </c>
      <c r="E71" s="145">
        <f t="shared" si="214"/>
        <v>0</v>
      </c>
      <c r="F71" s="99">
        <f t="shared" si="214"/>
        <v>0</v>
      </c>
      <c r="G71" s="99">
        <f t="shared" si="214"/>
        <v>0</v>
      </c>
      <c r="H71" s="99">
        <f t="shared" si="214"/>
        <v>0</v>
      </c>
      <c r="I71" s="99">
        <f t="shared" si="214"/>
        <v>0</v>
      </c>
      <c r="J71" s="145">
        <f t="shared" si="214"/>
        <v>1128728000</v>
      </c>
      <c r="K71" s="99">
        <f t="shared" si="214"/>
        <v>0</v>
      </c>
      <c r="L71" s="99">
        <f t="shared" si="214"/>
        <v>0</v>
      </c>
      <c r="M71" s="99">
        <f t="shared" si="214"/>
        <v>0</v>
      </c>
      <c r="N71" s="99">
        <f t="shared" si="214"/>
        <v>0</v>
      </c>
      <c r="O71" s="99">
        <f t="shared" si="214"/>
        <v>0</v>
      </c>
      <c r="P71" s="99">
        <f t="shared" si="214"/>
        <v>0</v>
      </c>
      <c r="Q71" s="99">
        <f t="shared" si="214"/>
        <v>0</v>
      </c>
      <c r="R71" s="99">
        <f t="shared" si="214"/>
        <v>0</v>
      </c>
      <c r="S71" s="99">
        <f t="shared" si="214"/>
        <v>0</v>
      </c>
      <c r="T71" s="99">
        <f t="shared" si="214"/>
        <v>0</v>
      </c>
      <c r="U71" s="99">
        <f t="shared" si="214"/>
        <v>0</v>
      </c>
      <c r="V71" s="99">
        <f t="shared" si="214"/>
        <v>0</v>
      </c>
      <c r="W71" s="99">
        <f t="shared" si="214"/>
        <v>0</v>
      </c>
      <c r="X71" s="99">
        <f t="shared" si="214"/>
        <v>0</v>
      </c>
      <c r="Y71" s="99">
        <f t="shared" si="214"/>
        <v>0</v>
      </c>
      <c r="Z71" s="99">
        <f t="shared" si="214"/>
        <v>0</v>
      </c>
      <c r="AA71" s="99">
        <f t="shared" si="214"/>
        <v>0</v>
      </c>
      <c r="AB71" s="99">
        <f t="shared" si="214"/>
        <v>0</v>
      </c>
      <c r="AC71" s="99">
        <f t="shared" si="214"/>
        <v>0</v>
      </c>
      <c r="AD71" s="99">
        <f t="shared" si="214"/>
        <v>0</v>
      </c>
      <c r="AE71" s="99">
        <f t="shared" si="214"/>
        <v>0</v>
      </c>
      <c r="AF71" s="99">
        <f t="shared" si="214"/>
        <v>0</v>
      </c>
      <c r="AG71" s="99">
        <f t="shared" si="214"/>
        <v>0</v>
      </c>
      <c r="AH71" s="99">
        <f t="shared" si="214"/>
        <v>0</v>
      </c>
      <c r="AI71" s="99">
        <f t="shared" si="214"/>
        <v>0</v>
      </c>
      <c r="AJ71" s="99">
        <f t="shared" si="214"/>
        <v>0</v>
      </c>
      <c r="AK71" s="99">
        <f t="shared" si="214"/>
        <v>0</v>
      </c>
      <c r="AL71" s="99">
        <f t="shared" si="214"/>
        <v>0</v>
      </c>
      <c r="AM71" s="99">
        <f t="shared" si="214"/>
        <v>0</v>
      </c>
      <c r="AN71" s="99">
        <f t="shared" si="214"/>
        <v>0</v>
      </c>
      <c r="AO71" s="99">
        <f t="shared" si="214"/>
        <v>0</v>
      </c>
      <c r="AP71" s="99">
        <f t="shared" si="214"/>
        <v>0</v>
      </c>
      <c r="AQ71" s="99">
        <f t="shared" si="214"/>
        <v>0</v>
      </c>
      <c r="AR71" s="99">
        <f t="shared" si="214"/>
        <v>0</v>
      </c>
      <c r="AS71" s="99">
        <f t="shared" si="214"/>
        <v>0</v>
      </c>
      <c r="AT71" s="99">
        <f t="shared" si="214"/>
        <v>0</v>
      </c>
      <c r="AU71" s="99">
        <f t="shared" si="214"/>
        <v>0</v>
      </c>
      <c r="AV71" s="99">
        <f t="shared" si="214"/>
        <v>0</v>
      </c>
      <c r="AW71" s="99">
        <f t="shared" si="214"/>
        <v>0</v>
      </c>
      <c r="AX71" s="99">
        <f>AX72+AX73</f>
        <v>0</v>
      </c>
      <c r="AY71" s="99">
        <f t="shared" ref="AY71" si="215">AY72+AY73</f>
        <v>0</v>
      </c>
      <c r="AZ71" s="99">
        <f>AZ72+AZ73</f>
        <v>0</v>
      </c>
      <c r="BA71" s="99">
        <f>BA72+BA73</f>
        <v>0</v>
      </c>
      <c r="BB71" s="99">
        <f t="shared" ref="BB71:BQ71" si="216">BB72+BB73</f>
        <v>0</v>
      </c>
      <c r="BC71" s="99">
        <f t="shared" si="216"/>
        <v>0</v>
      </c>
      <c r="BD71" s="99">
        <f t="shared" si="216"/>
        <v>0</v>
      </c>
      <c r="BE71" s="99">
        <f t="shared" si="216"/>
        <v>0</v>
      </c>
      <c r="BF71" s="99">
        <f t="shared" si="216"/>
        <v>0</v>
      </c>
      <c r="BG71" s="99">
        <v>1128728000</v>
      </c>
      <c r="BH71" s="99">
        <f t="shared" si="216"/>
        <v>0</v>
      </c>
      <c r="BI71" s="99">
        <f t="shared" si="216"/>
        <v>0</v>
      </c>
      <c r="BJ71" s="99">
        <f t="shared" si="216"/>
        <v>0</v>
      </c>
      <c r="BK71" s="99">
        <f t="shared" si="216"/>
        <v>770743490</v>
      </c>
      <c r="BL71" s="99">
        <f t="shared" si="216"/>
        <v>0</v>
      </c>
      <c r="BM71" s="99">
        <f t="shared" si="216"/>
        <v>770743490</v>
      </c>
      <c r="BN71" s="99">
        <f t="shared" si="216"/>
        <v>0</v>
      </c>
      <c r="BO71" s="99">
        <f t="shared" si="216"/>
        <v>0</v>
      </c>
      <c r="BP71" s="99">
        <f t="shared" si="216"/>
        <v>0</v>
      </c>
      <c r="BQ71" s="99">
        <f t="shared" si="216"/>
        <v>0</v>
      </c>
      <c r="BR71" s="99">
        <f>BR72+BR73</f>
        <v>0</v>
      </c>
      <c r="BS71" s="99">
        <f>BS72+BS73</f>
        <v>0</v>
      </c>
      <c r="BT71" s="99">
        <f t="shared" ref="BT71:DG71" si="217">BT72+BT73</f>
        <v>0</v>
      </c>
      <c r="BU71" s="99">
        <f t="shared" si="217"/>
        <v>0</v>
      </c>
      <c r="BV71" s="99">
        <f t="shared" si="217"/>
        <v>0</v>
      </c>
      <c r="BW71" s="99">
        <f t="shared" si="217"/>
        <v>0</v>
      </c>
      <c r="BX71" s="99">
        <f t="shared" si="217"/>
        <v>0</v>
      </c>
      <c r="BY71" s="99">
        <f t="shared" si="217"/>
        <v>0</v>
      </c>
      <c r="BZ71" s="99">
        <f t="shared" si="217"/>
        <v>0</v>
      </c>
      <c r="CA71" s="99">
        <f t="shared" si="217"/>
        <v>0</v>
      </c>
      <c r="CB71" s="99">
        <f t="shared" si="217"/>
        <v>770743490</v>
      </c>
      <c r="CC71" s="99">
        <f t="shared" si="217"/>
        <v>0</v>
      </c>
      <c r="CD71" s="99">
        <f t="shared" si="217"/>
        <v>0</v>
      </c>
      <c r="CE71" s="99">
        <f t="shared" si="217"/>
        <v>0</v>
      </c>
      <c r="CF71" s="99">
        <f t="shared" si="217"/>
        <v>0</v>
      </c>
      <c r="CG71" s="99">
        <f t="shared" si="217"/>
        <v>0</v>
      </c>
      <c r="CH71" s="99">
        <f t="shared" si="217"/>
        <v>0</v>
      </c>
      <c r="CI71" s="99">
        <f t="shared" si="217"/>
        <v>0</v>
      </c>
      <c r="CJ71" s="99">
        <f t="shared" si="217"/>
        <v>0</v>
      </c>
      <c r="CK71" s="99">
        <f t="shared" si="217"/>
        <v>0</v>
      </c>
      <c r="CL71" s="99">
        <f t="shared" si="217"/>
        <v>0</v>
      </c>
      <c r="CM71" s="99">
        <f t="shared" si="217"/>
        <v>0</v>
      </c>
      <c r="CN71" s="99">
        <f t="shared" si="217"/>
        <v>0</v>
      </c>
      <c r="CO71" s="99">
        <f t="shared" si="217"/>
        <v>0</v>
      </c>
      <c r="CP71" s="99">
        <f t="shared" si="217"/>
        <v>0</v>
      </c>
      <c r="CQ71" s="99">
        <f t="shared" si="217"/>
        <v>0</v>
      </c>
      <c r="CR71" s="99">
        <f t="shared" si="217"/>
        <v>0</v>
      </c>
      <c r="CS71" s="99">
        <f t="shared" si="217"/>
        <v>0</v>
      </c>
      <c r="CT71" s="99">
        <f t="shared" si="217"/>
        <v>0</v>
      </c>
      <c r="CU71" s="99">
        <f t="shared" si="217"/>
        <v>0</v>
      </c>
      <c r="CV71" s="99">
        <f t="shared" si="217"/>
        <v>0</v>
      </c>
      <c r="CW71" s="99">
        <f t="shared" si="217"/>
        <v>0</v>
      </c>
      <c r="CX71" s="99">
        <f t="shared" si="217"/>
        <v>0</v>
      </c>
      <c r="CY71" s="99">
        <f t="shared" si="217"/>
        <v>0</v>
      </c>
      <c r="CZ71" s="99">
        <f t="shared" si="217"/>
        <v>0</v>
      </c>
      <c r="DA71" s="99">
        <f t="shared" si="217"/>
        <v>0</v>
      </c>
      <c r="DB71" s="99">
        <f t="shared" si="217"/>
        <v>0</v>
      </c>
      <c r="DC71" s="99">
        <f t="shared" si="217"/>
        <v>0</v>
      </c>
      <c r="DD71" s="99">
        <f t="shared" si="217"/>
        <v>0</v>
      </c>
      <c r="DE71" s="99">
        <f t="shared" si="217"/>
        <v>0</v>
      </c>
      <c r="DF71" s="99">
        <f t="shared" si="217"/>
        <v>0</v>
      </c>
      <c r="DG71" s="99">
        <f t="shared" si="217"/>
        <v>0</v>
      </c>
      <c r="DH71" s="108" t="s">
        <v>364</v>
      </c>
      <c r="DI71" s="140">
        <f t="shared" ref="DI71:EF71" si="218">DI72+DI73</f>
        <v>1898491450</v>
      </c>
      <c r="DJ71" s="140">
        <f t="shared" si="218"/>
        <v>1127747960</v>
      </c>
      <c r="DK71" s="140">
        <f t="shared" si="218"/>
        <v>0</v>
      </c>
      <c r="DL71" s="100">
        <f t="shared" si="218"/>
        <v>0</v>
      </c>
      <c r="DM71" s="100">
        <f t="shared" si="218"/>
        <v>0</v>
      </c>
      <c r="DN71" s="100">
        <f t="shared" si="218"/>
        <v>0</v>
      </c>
      <c r="DO71" s="100">
        <f t="shared" si="218"/>
        <v>0</v>
      </c>
      <c r="DP71" s="140">
        <f t="shared" si="218"/>
        <v>1127747960</v>
      </c>
      <c r="DQ71" s="100">
        <f t="shared" si="218"/>
        <v>0</v>
      </c>
      <c r="DR71" s="100">
        <f t="shared" si="218"/>
        <v>0</v>
      </c>
      <c r="DS71" s="100">
        <f t="shared" si="218"/>
        <v>0</v>
      </c>
      <c r="DT71" s="100">
        <f t="shared" si="218"/>
        <v>0</v>
      </c>
      <c r="DU71" s="100">
        <f t="shared" si="218"/>
        <v>0</v>
      </c>
      <c r="DV71" s="100">
        <f t="shared" si="218"/>
        <v>0</v>
      </c>
      <c r="DW71" s="100">
        <f t="shared" si="218"/>
        <v>0</v>
      </c>
      <c r="DX71" s="100">
        <f t="shared" si="218"/>
        <v>0</v>
      </c>
      <c r="DY71" s="100">
        <f t="shared" si="218"/>
        <v>0</v>
      </c>
      <c r="DZ71" s="100">
        <f t="shared" si="218"/>
        <v>0</v>
      </c>
      <c r="EA71" s="100">
        <f t="shared" si="218"/>
        <v>0</v>
      </c>
      <c r="EB71" s="100">
        <f t="shared" si="218"/>
        <v>0</v>
      </c>
      <c r="EC71" s="100">
        <f t="shared" si="218"/>
        <v>0</v>
      </c>
      <c r="ED71" s="100">
        <f t="shared" si="218"/>
        <v>0</v>
      </c>
      <c r="EE71" s="100">
        <f t="shared" si="218"/>
        <v>0</v>
      </c>
      <c r="EF71" s="100">
        <f t="shared" si="218"/>
        <v>0</v>
      </c>
      <c r="EG71" s="100">
        <f>EG72+EG73</f>
        <v>0</v>
      </c>
      <c r="EH71" s="100">
        <f t="shared" ref="EH71:FC71" si="219">EH72+EH73</f>
        <v>0</v>
      </c>
      <c r="EI71" s="100">
        <f t="shared" si="219"/>
        <v>0</v>
      </c>
      <c r="EJ71" s="100">
        <f t="shared" si="219"/>
        <v>0</v>
      </c>
      <c r="EK71" s="100">
        <f t="shared" si="219"/>
        <v>0</v>
      </c>
      <c r="EL71" s="100">
        <f t="shared" si="219"/>
        <v>0</v>
      </c>
      <c r="EM71" s="100">
        <f t="shared" si="219"/>
        <v>0</v>
      </c>
      <c r="EN71" s="100">
        <f t="shared" si="219"/>
        <v>0</v>
      </c>
      <c r="EO71" s="100">
        <f t="shared" si="219"/>
        <v>0</v>
      </c>
      <c r="EP71" s="100">
        <f t="shared" si="219"/>
        <v>0</v>
      </c>
      <c r="EQ71" s="100">
        <f t="shared" si="219"/>
        <v>0</v>
      </c>
      <c r="ER71" s="100">
        <f t="shared" si="219"/>
        <v>0</v>
      </c>
      <c r="ES71" s="100">
        <f t="shared" si="219"/>
        <v>0</v>
      </c>
      <c r="ET71" s="100">
        <f t="shared" si="219"/>
        <v>0</v>
      </c>
      <c r="EU71" s="100">
        <f t="shared" si="219"/>
        <v>0</v>
      </c>
      <c r="EV71" s="100">
        <f t="shared" si="219"/>
        <v>0</v>
      </c>
      <c r="EW71" s="100">
        <f t="shared" si="219"/>
        <v>0</v>
      </c>
      <c r="EX71" s="100">
        <f t="shared" si="219"/>
        <v>0</v>
      </c>
      <c r="EY71" s="100">
        <f t="shared" si="219"/>
        <v>0</v>
      </c>
      <c r="EZ71" s="100">
        <f t="shared" si="219"/>
        <v>0</v>
      </c>
      <c r="FA71" s="100">
        <f t="shared" si="219"/>
        <v>0</v>
      </c>
      <c r="FB71" s="100">
        <f t="shared" si="219"/>
        <v>0</v>
      </c>
      <c r="FC71" s="100">
        <f t="shared" si="219"/>
        <v>0</v>
      </c>
      <c r="FD71" s="100">
        <f>FD72+FD73</f>
        <v>0</v>
      </c>
      <c r="FE71" s="100">
        <f t="shared" ref="FE71" si="220">FE72+FE73</f>
        <v>0</v>
      </c>
      <c r="FF71" s="100">
        <f>FF72+FF73</f>
        <v>0</v>
      </c>
      <c r="FG71" s="100">
        <f>FG72+FG73</f>
        <v>0</v>
      </c>
      <c r="FH71" s="100">
        <f t="shared" ref="FH71:FW71" si="221">FH72+FH73</f>
        <v>0</v>
      </c>
      <c r="FI71" s="100">
        <f t="shared" si="221"/>
        <v>0</v>
      </c>
      <c r="FJ71" s="100">
        <f t="shared" si="221"/>
        <v>0</v>
      </c>
      <c r="FK71" s="100">
        <f t="shared" si="221"/>
        <v>0</v>
      </c>
      <c r="FL71" s="100">
        <f t="shared" si="221"/>
        <v>0</v>
      </c>
      <c r="FM71" s="100">
        <f t="shared" si="221"/>
        <v>1127747960</v>
      </c>
      <c r="FN71" s="100">
        <f t="shared" si="221"/>
        <v>0</v>
      </c>
      <c r="FO71" s="100">
        <f t="shared" si="221"/>
        <v>0</v>
      </c>
      <c r="FP71" s="100">
        <f t="shared" si="221"/>
        <v>0</v>
      </c>
      <c r="FQ71" s="140">
        <f t="shared" si="221"/>
        <v>453247200</v>
      </c>
      <c r="FR71" s="140">
        <f t="shared" si="221"/>
        <v>0</v>
      </c>
      <c r="FS71" s="140">
        <f t="shared" si="221"/>
        <v>453247200</v>
      </c>
      <c r="FT71" s="100">
        <f t="shared" si="221"/>
        <v>0</v>
      </c>
      <c r="FU71" s="100">
        <f t="shared" si="221"/>
        <v>0</v>
      </c>
      <c r="FV71" s="100">
        <f t="shared" si="221"/>
        <v>0</v>
      </c>
      <c r="FW71" s="100">
        <f t="shared" si="221"/>
        <v>0</v>
      </c>
      <c r="FX71" s="100">
        <f>FX72+FX73</f>
        <v>0</v>
      </c>
      <c r="FY71" s="100">
        <f>FY72+FY73</f>
        <v>0</v>
      </c>
      <c r="FZ71" s="100">
        <f t="shared" ref="FZ71:HN71" si="222">FZ72+FZ73</f>
        <v>0</v>
      </c>
      <c r="GA71" s="100">
        <f t="shared" si="222"/>
        <v>0</v>
      </c>
      <c r="GB71" s="100">
        <f t="shared" si="222"/>
        <v>0</v>
      </c>
      <c r="GC71" s="100">
        <f t="shared" si="222"/>
        <v>0</v>
      </c>
      <c r="GD71" s="100">
        <f t="shared" si="222"/>
        <v>0</v>
      </c>
      <c r="GE71" s="100">
        <f t="shared" si="222"/>
        <v>0</v>
      </c>
      <c r="GF71" s="100">
        <f t="shared" si="222"/>
        <v>0</v>
      </c>
      <c r="GG71" s="100">
        <f t="shared" si="222"/>
        <v>0</v>
      </c>
      <c r="GH71" s="100">
        <f t="shared" si="222"/>
        <v>453247200</v>
      </c>
      <c r="GI71" s="100">
        <f t="shared" si="222"/>
        <v>0</v>
      </c>
      <c r="GJ71" s="100">
        <f t="shared" si="222"/>
        <v>0</v>
      </c>
      <c r="GK71" s="100">
        <f t="shared" si="222"/>
        <v>0</v>
      </c>
      <c r="GL71" s="100">
        <f t="shared" si="222"/>
        <v>0</v>
      </c>
      <c r="GM71" s="100">
        <f t="shared" si="222"/>
        <v>0</v>
      </c>
      <c r="GN71" s="100">
        <f t="shared" si="222"/>
        <v>0</v>
      </c>
      <c r="GO71" s="100">
        <f t="shared" si="222"/>
        <v>0</v>
      </c>
      <c r="GP71" s="100">
        <f t="shared" si="222"/>
        <v>0</v>
      </c>
      <c r="GQ71" s="100">
        <f t="shared" si="222"/>
        <v>0</v>
      </c>
      <c r="GR71" s="100">
        <f t="shared" si="222"/>
        <v>0</v>
      </c>
      <c r="GS71" s="100">
        <f t="shared" si="222"/>
        <v>0</v>
      </c>
      <c r="GT71" s="100">
        <f t="shared" si="222"/>
        <v>0</v>
      </c>
      <c r="GU71" s="100">
        <f t="shared" si="222"/>
        <v>0</v>
      </c>
      <c r="GV71" s="100">
        <f t="shared" si="222"/>
        <v>0</v>
      </c>
      <c r="GW71" s="100">
        <f t="shared" si="222"/>
        <v>0</v>
      </c>
      <c r="GX71" s="100">
        <f t="shared" si="222"/>
        <v>0</v>
      </c>
      <c r="GY71" s="100">
        <f t="shared" si="222"/>
        <v>0</v>
      </c>
      <c r="GZ71" s="100">
        <f t="shared" si="222"/>
        <v>0</v>
      </c>
      <c r="HA71" s="100">
        <f t="shared" si="222"/>
        <v>0</v>
      </c>
      <c r="HB71" s="100">
        <f t="shared" si="222"/>
        <v>0</v>
      </c>
      <c r="HC71" s="100">
        <f t="shared" si="222"/>
        <v>0</v>
      </c>
      <c r="HD71" s="100">
        <f t="shared" si="222"/>
        <v>0</v>
      </c>
      <c r="HE71" s="100">
        <f t="shared" si="222"/>
        <v>0</v>
      </c>
      <c r="HF71" s="100">
        <f t="shared" si="222"/>
        <v>0</v>
      </c>
      <c r="HG71" s="100">
        <f t="shared" si="222"/>
        <v>0</v>
      </c>
      <c r="HH71" s="140">
        <f t="shared" si="222"/>
        <v>0</v>
      </c>
      <c r="HI71" s="140">
        <f t="shared" si="222"/>
        <v>0</v>
      </c>
      <c r="HJ71" s="140">
        <f t="shared" si="222"/>
        <v>0</v>
      </c>
      <c r="HK71" s="100">
        <f t="shared" si="222"/>
        <v>0</v>
      </c>
      <c r="HL71" s="100">
        <f t="shared" si="222"/>
        <v>0</v>
      </c>
      <c r="HM71" s="100">
        <f t="shared" si="222"/>
        <v>0</v>
      </c>
      <c r="HN71" s="145">
        <f t="shared" si="222"/>
        <v>317496290</v>
      </c>
      <c r="HO71" s="152">
        <f t="shared" si="119"/>
        <v>0.99948404595427753</v>
      </c>
      <c r="HP71" s="152">
        <f t="shared" si="120"/>
        <v>0</v>
      </c>
      <c r="HQ71" s="152">
        <f t="shared" si="121"/>
        <v>0.99913173058522509</v>
      </c>
      <c r="HR71" s="152">
        <f t="shared" si="122"/>
        <v>0.58806490859883875</v>
      </c>
      <c r="HS71" s="152">
        <f t="shared" si="123"/>
        <v>0</v>
      </c>
      <c r="HV71" s="37"/>
      <c r="HW71" s="37"/>
      <c r="HX71" s="37">
        <f t="shared" si="38"/>
        <v>1580995160</v>
      </c>
    </row>
    <row r="72" spans="1:232" s="66" customFormat="1" ht="17.25" customHeight="1">
      <c r="A72" s="106"/>
      <c r="B72" s="107" t="s">
        <v>99</v>
      </c>
      <c r="C72" s="145">
        <f>D72+BK72+DB72</f>
        <v>0</v>
      </c>
      <c r="D72" s="145">
        <f>E72+J72</f>
        <v>0</v>
      </c>
      <c r="E72" s="145">
        <f>SUM(F72:I72)</f>
        <v>0</v>
      </c>
      <c r="F72" s="99"/>
      <c r="G72" s="99"/>
      <c r="H72" s="99"/>
      <c r="I72" s="99"/>
      <c r="J72" s="145">
        <f>SUM(K72:BJ72)</f>
        <v>0</v>
      </c>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f>SUM(BL72:BM72)</f>
        <v>0</v>
      </c>
      <c r="BL72" s="99">
        <f t="shared" ref="BL72" si="223">SUM(BN72:BO72)+BP72+SUM(BR72:BU72)+CG72+CU72</f>
        <v>0</v>
      </c>
      <c r="BM72" s="99">
        <f>BQ72+SUM(BV72:CF72)+SUM(CH72:CT72)+SUM(CV72:DA72)</f>
        <v>0</v>
      </c>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f>SUM(DC72:DD72)</f>
        <v>0</v>
      </c>
      <c r="DC72" s="99">
        <f>SUM(DE72:DE72)</f>
        <v>0</v>
      </c>
      <c r="DD72" s="99">
        <f>SUM(DF72:DG72)</f>
        <v>0</v>
      </c>
      <c r="DE72" s="99"/>
      <c r="DF72" s="99"/>
      <c r="DG72" s="99"/>
      <c r="DH72" s="108" t="s">
        <v>99</v>
      </c>
      <c r="DI72" s="140">
        <f>DJ72+FQ72+HH72+HN72</f>
        <v>0</v>
      </c>
      <c r="DJ72" s="140">
        <f>DK72+DP72</f>
        <v>0</v>
      </c>
      <c r="DK72" s="140">
        <f>SUM(DL72:DO72)</f>
        <v>0</v>
      </c>
      <c r="DL72" s="100"/>
      <c r="DM72" s="100"/>
      <c r="DN72" s="100"/>
      <c r="DO72" s="100"/>
      <c r="DP72" s="140">
        <f>SUM(DQ72:FP72)</f>
        <v>0</v>
      </c>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0"/>
      <c r="FF72" s="100"/>
      <c r="FG72" s="100"/>
      <c r="FH72" s="100"/>
      <c r="FI72" s="100"/>
      <c r="FJ72" s="100"/>
      <c r="FK72" s="100"/>
      <c r="FL72" s="100"/>
      <c r="FM72" s="100"/>
      <c r="FN72" s="100"/>
      <c r="FO72" s="100"/>
      <c r="FP72" s="100"/>
      <c r="FQ72" s="140">
        <f>SUM(FR72:FS72)</f>
        <v>0</v>
      </c>
      <c r="FR72" s="140">
        <f t="shared" ref="FR72" si="224">SUM(FT72:FU72)+FV72+SUM(FX72:GA72)+GM72+HA72</f>
        <v>0</v>
      </c>
      <c r="FS72" s="140">
        <f>FW72+SUM(GB72:GL72)+SUM(GN72:GZ72)+SUM(HB72:HG72)</f>
        <v>0</v>
      </c>
      <c r="FT72" s="100"/>
      <c r="FU72" s="100"/>
      <c r="FV72" s="100"/>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40">
        <f>SUM(HI72:HJ72)</f>
        <v>0</v>
      </c>
      <c r="HI72" s="140">
        <f>SUM(HK72:HK72)</f>
        <v>0</v>
      </c>
      <c r="HJ72" s="140">
        <f>SUM(HL72:HM72)</f>
        <v>0</v>
      </c>
      <c r="HK72" s="100"/>
      <c r="HL72" s="100"/>
      <c r="HM72" s="100"/>
      <c r="HN72" s="145"/>
      <c r="HO72" s="152">
        <f t="shared" si="119"/>
        <v>0</v>
      </c>
      <c r="HP72" s="152">
        <f t="shared" si="120"/>
        <v>0</v>
      </c>
      <c r="HQ72" s="152">
        <f t="shared" si="121"/>
        <v>0</v>
      </c>
      <c r="HR72" s="152">
        <f t="shared" si="122"/>
        <v>0</v>
      </c>
      <c r="HS72" s="152">
        <f t="shared" si="123"/>
        <v>0</v>
      </c>
      <c r="HV72" s="37"/>
      <c r="HW72" s="37"/>
      <c r="HX72" s="37">
        <f t="shared" si="38"/>
        <v>0</v>
      </c>
    </row>
    <row r="73" spans="1:232" s="66" customFormat="1" ht="17.25" customHeight="1">
      <c r="A73" s="106"/>
      <c r="B73" s="107" t="s">
        <v>100</v>
      </c>
      <c r="C73" s="145">
        <f>D73+BK73+DB73</f>
        <v>1899471490</v>
      </c>
      <c r="D73" s="145">
        <f>E73+J73</f>
        <v>1128728000</v>
      </c>
      <c r="E73" s="145">
        <f>SUM(F73:I73)</f>
        <v>0</v>
      </c>
      <c r="F73" s="99"/>
      <c r="G73" s="99"/>
      <c r="H73" s="99"/>
      <c r="I73" s="99"/>
      <c r="J73" s="145">
        <f>SUM(K73:BJ73)</f>
        <v>1128728000</v>
      </c>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v>1128728000</v>
      </c>
      <c r="BH73" s="99"/>
      <c r="BI73" s="99"/>
      <c r="BJ73" s="99"/>
      <c r="BK73" s="99">
        <f>SUM(BL73:BM73)</f>
        <v>770743490</v>
      </c>
      <c r="BL73" s="99">
        <f>SUM(BN73:BO73)+BP73+SUM(BR73:BU73)+CG73+CU73</f>
        <v>0</v>
      </c>
      <c r="BM73" s="99">
        <f>BQ73+SUM(BV73:CF73)+SUM(CH73:CT73)+SUM(CV73:DA73)</f>
        <v>770743490</v>
      </c>
      <c r="BN73" s="99"/>
      <c r="BO73" s="99"/>
      <c r="BP73" s="99"/>
      <c r="BQ73" s="99"/>
      <c r="BR73" s="99"/>
      <c r="BS73" s="99"/>
      <c r="BT73" s="99"/>
      <c r="BU73" s="99"/>
      <c r="BV73" s="99"/>
      <c r="BW73" s="99"/>
      <c r="BX73" s="99"/>
      <c r="BY73" s="99"/>
      <c r="BZ73" s="99"/>
      <c r="CA73" s="99"/>
      <c r="CB73" s="99">
        <v>770743490</v>
      </c>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f>SUM(DC73:DD73)</f>
        <v>0</v>
      </c>
      <c r="DC73" s="99">
        <f>SUM(DE73:DE73)</f>
        <v>0</v>
      </c>
      <c r="DD73" s="99">
        <f>SUM(DF73:DG73)</f>
        <v>0</v>
      </c>
      <c r="DE73" s="99"/>
      <c r="DF73" s="99"/>
      <c r="DG73" s="99"/>
      <c r="DH73" s="108" t="s">
        <v>100</v>
      </c>
      <c r="DI73" s="140">
        <f>DJ73+FQ73+HH73+HN73</f>
        <v>1898491450</v>
      </c>
      <c r="DJ73" s="140">
        <f>DK73+DP73</f>
        <v>1127747960</v>
      </c>
      <c r="DK73" s="140">
        <f>SUM(DL73:DO73)</f>
        <v>0</v>
      </c>
      <c r="DL73" s="100"/>
      <c r="DM73" s="100"/>
      <c r="DN73" s="100"/>
      <c r="DO73" s="100"/>
      <c r="DP73" s="140">
        <f>SUM(DQ73:FP73)</f>
        <v>1127747960</v>
      </c>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0"/>
      <c r="FF73" s="100"/>
      <c r="FG73" s="100"/>
      <c r="FH73" s="100"/>
      <c r="FI73" s="100"/>
      <c r="FJ73" s="100"/>
      <c r="FK73" s="100"/>
      <c r="FL73" s="100"/>
      <c r="FM73" s="100">
        <v>1127747960</v>
      </c>
      <c r="FN73" s="100"/>
      <c r="FO73" s="100"/>
      <c r="FP73" s="100"/>
      <c r="FQ73" s="140">
        <f>SUM(FR73:FS73)</f>
        <v>453247200</v>
      </c>
      <c r="FR73" s="140">
        <f>SUM(FT73:FU73)+FV73+SUM(FX73:GA73)+GM73+HA73</f>
        <v>0</v>
      </c>
      <c r="FS73" s="140">
        <f>FW73+SUM(GB73:GL73)+SUM(GN73:GZ73)+SUM(HB73:HG73)</f>
        <v>453247200</v>
      </c>
      <c r="FT73" s="100"/>
      <c r="FU73" s="100"/>
      <c r="FV73" s="100"/>
      <c r="FW73" s="100"/>
      <c r="FX73" s="100"/>
      <c r="FY73" s="100"/>
      <c r="FZ73" s="100"/>
      <c r="GA73" s="100"/>
      <c r="GB73" s="100"/>
      <c r="GC73" s="100"/>
      <c r="GD73" s="100"/>
      <c r="GE73" s="100"/>
      <c r="GF73" s="100"/>
      <c r="GG73" s="100"/>
      <c r="GH73" s="100">
        <v>453247200</v>
      </c>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40">
        <f>SUM(HI73:HJ73)</f>
        <v>0</v>
      </c>
      <c r="HI73" s="140">
        <f>SUM(HK73:HK73)</f>
        <v>0</v>
      </c>
      <c r="HJ73" s="140">
        <f>SUM(HL73:HM73)</f>
        <v>0</v>
      </c>
      <c r="HK73" s="100"/>
      <c r="HL73" s="100"/>
      <c r="HM73" s="100"/>
      <c r="HN73" s="145">
        <v>317496290</v>
      </c>
      <c r="HO73" s="152">
        <f t="shared" si="119"/>
        <v>0.99948404595427753</v>
      </c>
      <c r="HP73" s="152">
        <f t="shared" si="120"/>
        <v>0</v>
      </c>
      <c r="HQ73" s="152">
        <f t="shared" si="121"/>
        <v>0.99913173058522509</v>
      </c>
      <c r="HR73" s="152">
        <f t="shared" si="122"/>
        <v>0.58806490859883875</v>
      </c>
      <c r="HS73" s="152">
        <f t="shared" si="123"/>
        <v>0</v>
      </c>
      <c r="HU73" s="37">
        <f>DI73-HN73</f>
        <v>1580995160</v>
      </c>
      <c r="HV73" s="37">
        <f>C73-DI73</f>
        <v>980040</v>
      </c>
      <c r="HW73" s="37"/>
      <c r="HX73" s="37">
        <f t="shared" si="38"/>
        <v>1580995160</v>
      </c>
    </row>
    <row r="74" spans="1:232" s="66" customFormat="1" ht="17.25" customHeight="1">
      <c r="A74" s="106">
        <v>21</v>
      </c>
      <c r="B74" s="107" t="s">
        <v>363</v>
      </c>
      <c r="C74" s="145">
        <f t="shared" ref="C74:AW74" si="225">C75+C76</f>
        <v>1242698000</v>
      </c>
      <c r="D74" s="145">
        <f t="shared" si="225"/>
        <v>1242698000</v>
      </c>
      <c r="E74" s="145">
        <f t="shared" si="225"/>
        <v>0</v>
      </c>
      <c r="F74" s="99">
        <f t="shared" si="225"/>
        <v>0</v>
      </c>
      <c r="G74" s="99">
        <f t="shared" si="225"/>
        <v>0</v>
      </c>
      <c r="H74" s="99">
        <f t="shared" si="225"/>
        <v>0</v>
      </c>
      <c r="I74" s="99">
        <f t="shared" si="225"/>
        <v>0</v>
      </c>
      <c r="J74" s="145">
        <f t="shared" si="225"/>
        <v>1242698000</v>
      </c>
      <c r="K74" s="99">
        <f t="shared" si="225"/>
        <v>0</v>
      </c>
      <c r="L74" s="99">
        <f t="shared" si="225"/>
        <v>0</v>
      </c>
      <c r="M74" s="99">
        <f t="shared" si="225"/>
        <v>0</v>
      </c>
      <c r="N74" s="99">
        <f t="shared" si="225"/>
        <v>0</v>
      </c>
      <c r="O74" s="99">
        <f t="shared" si="225"/>
        <v>0</v>
      </c>
      <c r="P74" s="99">
        <f t="shared" si="225"/>
        <v>0</v>
      </c>
      <c r="Q74" s="99">
        <f t="shared" si="225"/>
        <v>0</v>
      </c>
      <c r="R74" s="99">
        <f t="shared" si="225"/>
        <v>0</v>
      </c>
      <c r="S74" s="99">
        <f t="shared" si="225"/>
        <v>0</v>
      </c>
      <c r="T74" s="99">
        <f t="shared" si="225"/>
        <v>0</v>
      </c>
      <c r="U74" s="99">
        <f t="shared" si="225"/>
        <v>0</v>
      </c>
      <c r="V74" s="99">
        <f t="shared" si="225"/>
        <v>0</v>
      </c>
      <c r="W74" s="99">
        <f t="shared" si="225"/>
        <v>0</v>
      </c>
      <c r="X74" s="99">
        <f t="shared" si="225"/>
        <v>0</v>
      </c>
      <c r="Y74" s="99">
        <f t="shared" si="225"/>
        <v>0</v>
      </c>
      <c r="Z74" s="99">
        <f t="shared" si="225"/>
        <v>0</v>
      </c>
      <c r="AA74" s="99">
        <f t="shared" si="225"/>
        <v>650000</v>
      </c>
      <c r="AB74" s="99">
        <f t="shared" si="225"/>
        <v>0</v>
      </c>
      <c r="AC74" s="99">
        <f t="shared" si="225"/>
        <v>0</v>
      </c>
      <c r="AD74" s="99">
        <f t="shared" si="225"/>
        <v>0</v>
      </c>
      <c r="AE74" s="99">
        <f t="shared" si="225"/>
        <v>0</v>
      </c>
      <c r="AF74" s="99">
        <f t="shared" si="225"/>
        <v>0</v>
      </c>
      <c r="AG74" s="99">
        <f t="shared" si="225"/>
        <v>0</v>
      </c>
      <c r="AH74" s="99">
        <f t="shared" si="225"/>
        <v>0</v>
      </c>
      <c r="AI74" s="99">
        <f t="shared" si="225"/>
        <v>0</v>
      </c>
      <c r="AJ74" s="99">
        <f t="shared" si="225"/>
        <v>0</v>
      </c>
      <c r="AK74" s="99">
        <f t="shared" si="225"/>
        <v>0</v>
      </c>
      <c r="AL74" s="99">
        <f t="shared" si="225"/>
        <v>0</v>
      </c>
      <c r="AM74" s="99">
        <f t="shared" si="225"/>
        <v>0</v>
      </c>
      <c r="AN74" s="99">
        <f t="shared" si="225"/>
        <v>0</v>
      </c>
      <c r="AO74" s="99">
        <f t="shared" si="225"/>
        <v>0</v>
      </c>
      <c r="AP74" s="99">
        <f t="shared" si="225"/>
        <v>0</v>
      </c>
      <c r="AQ74" s="99">
        <f t="shared" si="225"/>
        <v>0</v>
      </c>
      <c r="AR74" s="99">
        <f t="shared" si="225"/>
        <v>0</v>
      </c>
      <c r="AS74" s="99">
        <f t="shared" si="225"/>
        <v>0</v>
      </c>
      <c r="AT74" s="99">
        <f t="shared" si="225"/>
        <v>0</v>
      </c>
      <c r="AU74" s="99">
        <f t="shared" si="225"/>
        <v>0</v>
      </c>
      <c r="AV74" s="99">
        <f t="shared" si="225"/>
        <v>0</v>
      </c>
      <c r="AW74" s="99">
        <f t="shared" si="225"/>
        <v>0</v>
      </c>
      <c r="AX74" s="99">
        <f>AX75+AX76</f>
        <v>0</v>
      </c>
      <c r="AY74" s="99">
        <f t="shared" ref="AY74" si="226">AY75+AY76</f>
        <v>0</v>
      </c>
      <c r="AZ74" s="99">
        <f>AZ75+AZ76</f>
        <v>0</v>
      </c>
      <c r="BA74" s="99">
        <f>BA75+BA76</f>
        <v>0</v>
      </c>
      <c r="BB74" s="99">
        <f t="shared" ref="BB74:BQ74" si="227">BB75+BB76</f>
        <v>0</v>
      </c>
      <c r="BC74" s="99">
        <f t="shared" si="227"/>
        <v>0</v>
      </c>
      <c r="BD74" s="99">
        <f t="shared" si="227"/>
        <v>0</v>
      </c>
      <c r="BE74" s="99">
        <f t="shared" si="227"/>
        <v>0</v>
      </c>
      <c r="BF74" s="99">
        <f t="shared" si="227"/>
        <v>0</v>
      </c>
      <c r="BG74" s="99">
        <v>1242048000</v>
      </c>
      <c r="BH74" s="99">
        <f t="shared" si="227"/>
        <v>0</v>
      </c>
      <c r="BI74" s="99">
        <f t="shared" si="227"/>
        <v>0</v>
      </c>
      <c r="BJ74" s="99">
        <f t="shared" si="227"/>
        <v>0</v>
      </c>
      <c r="BK74" s="99">
        <f t="shared" si="227"/>
        <v>0</v>
      </c>
      <c r="BL74" s="99">
        <f t="shared" si="227"/>
        <v>0</v>
      </c>
      <c r="BM74" s="99">
        <f t="shared" si="227"/>
        <v>0</v>
      </c>
      <c r="BN74" s="99">
        <f t="shared" si="227"/>
        <v>0</v>
      </c>
      <c r="BO74" s="99">
        <f t="shared" si="227"/>
        <v>0</v>
      </c>
      <c r="BP74" s="99">
        <f t="shared" si="227"/>
        <v>0</v>
      </c>
      <c r="BQ74" s="99">
        <f t="shared" si="227"/>
        <v>0</v>
      </c>
      <c r="BR74" s="99">
        <f>BR75+BR76</f>
        <v>0</v>
      </c>
      <c r="BS74" s="99">
        <f>BS75+BS76</f>
        <v>0</v>
      </c>
      <c r="BT74" s="99">
        <f t="shared" ref="BT74:DG74" si="228">BT75+BT76</f>
        <v>0</v>
      </c>
      <c r="BU74" s="99">
        <f t="shared" si="228"/>
        <v>0</v>
      </c>
      <c r="BV74" s="99">
        <f t="shared" si="228"/>
        <v>0</v>
      </c>
      <c r="BW74" s="99">
        <f t="shared" si="228"/>
        <v>0</v>
      </c>
      <c r="BX74" s="99">
        <f t="shared" si="228"/>
        <v>0</v>
      </c>
      <c r="BY74" s="99">
        <f t="shared" si="228"/>
        <v>0</v>
      </c>
      <c r="BZ74" s="99">
        <f t="shared" si="228"/>
        <v>0</v>
      </c>
      <c r="CA74" s="99">
        <f t="shared" si="228"/>
        <v>0</v>
      </c>
      <c r="CB74" s="99">
        <f t="shared" si="228"/>
        <v>0</v>
      </c>
      <c r="CC74" s="99">
        <f t="shared" si="228"/>
        <v>0</v>
      </c>
      <c r="CD74" s="99">
        <f t="shared" si="228"/>
        <v>0</v>
      </c>
      <c r="CE74" s="99">
        <f t="shared" si="228"/>
        <v>0</v>
      </c>
      <c r="CF74" s="99">
        <f t="shared" si="228"/>
        <v>0</v>
      </c>
      <c r="CG74" s="99">
        <f t="shared" si="228"/>
        <v>0</v>
      </c>
      <c r="CH74" s="99">
        <f t="shared" si="228"/>
        <v>0</v>
      </c>
      <c r="CI74" s="99">
        <f t="shared" si="228"/>
        <v>0</v>
      </c>
      <c r="CJ74" s="99">
        <f t="shared" si="228"/>
        <v>0</v>
      </c>
      <c r="CK74" s="99">
        <f t="shared" si="228"/>
        <v>0</v>
      </c>
      <c r="CL74" s="99">
        <f t="shared" si="228"/>
        <v>0</v>
      </c>
      <c r="CM74" s="99">
        <f t="shared" si="228"/>
        <v>0</v>
      </c>
      <c r="CN74" s="99">
        <f t="shared" si="228"/>
        <v>0</v>
      </c>
      <c r="CO74" s="99">
        <f t="shared" si="228"/>
        <v>0</v>
      </c>
      <c r="CP74" s="99">
        <f t="shared" si="228"/>
        <v>0</v>
      </c>
      <c r="CQ74" s="99">
        <f t="shared" si="228"/>
        <v>0</v>
      </c>
      <c r="CR74" s="99">
        <f t="shared" si="228"/>
        <v>0</v>
      </c>
      <c r="CS74" s="99">
        <f t="shared" si="228"/>
        <v>0</v>
      </c>
      <c r="CT74" s="99">
        <f t="shared" si="228"/>
        <v>0</v>
      </c>
      <c r="CU74" s="99">
        <f t="shared" si="228"/>
        <v>0</v>
      </c>
      <c r="CV74" s="99">
        <f t="shared" si="228"/>
        <v>0</v>
      </c>
      <c r="CW74" s="99">
        <f t="shared" si="228"/>
        <v>0</v>
      </c>
      <c r="CX74" s="99">
        <f t="shared" si="228"/>
        <v>0</v>
      </c>
      <c r="CY74" s="99">
        <f t="shared" si="228"/>
        <v>0</v>
      </c>
      <c r="CZ74" s="99">
        <f t="shared" si="228"/>
        <v>0</v>
      </c>
      <c r="DA74" s="99">
        <f t="shared" si="228"/>
        <v>0</v>
      </c>
      <c r="DB74" s="99">
        <f t="shared" si="228"/>
        <v>0</v>
      </c>
      <c r="DC74" s="99">
        <f t="shared" si="228"/>
        <v>0</v>
      </c>
      <c r="DD74" s="99">
        <f t="shared" si="228"/>
        <v>0</v>
      </c>
      <c r="DE74" s="99">
        <f t="shared" si="228"/>
        <v>0</v>
      </c>
      <c r="DF74" s="99">
        <f t="shared" si="228"/>
        <v>0</v>
      </c>
      <c r="DG74" s="99">
        <f t="shared" si="228"/>
        <v>0</v>
      </c>
      <c r="DH74" s="108" t="s">
        <v>363</v>
      </c>
      <c r="DI74" s="140">
        <f t="shared" ref="DI74:EF74" si="229">DI75+DI76</f>
        <v>1240748595</v>
      </c>
      <c r="DJ74" s="140">
        <f t="shared" si="229"/>
        <v>1240748595</v>
      </c>
      <c r="DK74" s="140">
        <f t="shared" si="229"/>
        <v>0</v>
      </c>
      <c r="DL74" s="100">
        <f t="shared" si="229"/>
        <v>0</v>
      </c>
      <c r="DM74" s="100">
        <f t="shared" si="229"/>
        <v>0</v>
      </c>
      <c r="DN74" s="100">
        <f t="shared" si="229"/>
        <v>0</v>
      </c>
      <c r="DO74" s="100">
        <f t="shared" si="229"/>
        <v>0</v>
      </c>
      <c r="DP74" s="140">
        <f t="shared" si="229"/>
        <v>1240748595</v>
      </c>
      <c r="DQ74" s="100">
        <f t="shared" si="229"/>
        <v>0</v>
      </c>
      <c r="DR74" s="100">
        <f t="shared" si="229"/>
        <v>0</v>
      </c>
      <c r="DS74" s="100">
        <f t="shared" si="229"/>
        <v>0</v>
      </c>
      <c r="DT74" s="100">
        <f t="shared" si="229"/>
        <v>0</v>
      </c>
      <c r="DU74" s="100">
        <f t="shared" si="229"/>
        <v>0</v>
      </c>
      <c r="DV74" s="100">
        <f t="shared" si="229"/>
        <v>0</v>
      </c>
      <c r="DW74" s="100">
        <f t="shared" si="229"/>
        <v>0</v>
      </c>
      <c r="DX74" s="100">
        <f t="shared" si="229"/>
        <v>0</v>
      </c>
      <c r="DY74" s="100">
        <f t="shared" si="229"/>
        <v>0</v>
      </c>
      <c r="DZ74" s="100">
        <f t="shared" si="229"/>
        <v>0</v>
      </c>
      <c r="EA74" s="100">
        <f t="shared" si="229"/>
        <v>0</v>
      </c>
      <c r="EB74" s="100">
        <f t="shared" si="229"/>
        <v>0</v>
      </c>
      <c r="EC74" s="100">
        <f t="shared" si="229"/>
        <v>0</v>
      </c>
      <c r="ED74" s="100">
        <f t="shared" si="229"/>
        <v>0</v>
      </c>
      <c r="EE74" s="100">
        <f t="shared" si="229"/>
        <v>0</v>
      </c>
      <c r="EF74" s="100">
        <f t="shared" si="229"/>
        <v>0</v>
      </c>
      <c r="EG74" s="100">
        <f>EG75+EG76</f>
        <v>650000</v>
      </c>
      <c r="EH74" s="100">
        <f t="shared" ref="EH74:FC74" si="230">EH75+EH76</f>
        <v>0</v>
      </c>
      <c r="EI74" s="100">
        <f t="shared" si="230"/>
        <v>0</v>
      </c>
      <c r="EJ74" s="100">
        <f t="shared" si="230"/>
        <v>0</v>
      </c>
      <c r="EK74" s="100">
        <f t="shared" si="230"/>
        <v>0</v>
      </c>
      <c r="EL74" s="100">
        <f t="shared" si="230"/>
        <v>0</v>
      </c>
      <c r="EM74" s="100">
        <f t="shared" si="230"/>
        <v>0</v>
      </c>
      <c r="EN74" s="100">
        <f t="shared" si="230"/>
        <v>0</v>
      </c>
      <c r="EO74" s="100">
        <f t="shared" si="230"/>
        <v>0</v>
      </c>
      <c r="EP74" s="100">
        <f t="shared" si="230"/>
        <v>0</v>
      </c>
      <c r="EQ74" s="100">
        <f t="shared" si="230"/>
        <v>0</v>
      </c>
      <c r="ER74" s="100">
        <f t="shared" si="230"/>
        <v>0</v>
      </c>
      <c r="ES74" s="100">
        <f t="shared" si="230"/>
        <v>0</v>
      </c>
      <c r="ET74" s="100">
        <f t="shared" si="230"/>
        <v>0</v>
      </c>
      <c r="EU74" s="100">
        <f t="shared" si="230"/>
        <v>0</v>
      </c>
      <c r="EV74" s="100">
        <f t="shared" si="230"/>
        <v>0</v>
      </c>
      <c r="EW74" s="100">
        <f t="shared" si="230"/>
        <v>0</v>
      </c>
      <c r="EX74" s="100">
        <f t="shared" si="230"/>
        <v>0</v>
      </c>
      <c r="EY74" s="100">
        <f t="shared" si="230"/>
        <v>0</v>
      </c>
      <c r="EZ74" s="100">
        <f t="shared" si="230"/>
        <v>0</v>
      </c>
      <c r="FA74" s="100">
        <f t="shared" si="230"/>
        <v>0</v>
      </c>
      <c r="FB74" s="100">
        <f t="shared" si="230"/>
        <v>0</v>
      </c>
      <c r="FC74" s="100">
        <f t="shared" si="230"/>
        <v>0</v>
      </c>
      <c r="FD74" s="100">
        <f>FD75+FD76</f>
        <v>0</v>
      </c>
      <c r="FE74" s="100">
        <f t="shared" ref="FE74" si="231">FE75+FE76</f>
        <v>0</v>
      </c>
      <c r="FF74" s="100">
        <f>FF75+FF76</f>
        <v>0</v>
      </c>
      <c r="FG74" s="100">
        <f>FG75+FG76</f>
        <v>0</v>
      </c>
      <c r="FH74" s="100">
        <f t="shared" ref="FH74:FW74" si="232">FH75+FH76</f>
        <v>0</v>
      </c>
      <c r="FI74" s="100">
        <f t="shared" si="232"/>
        <v>0</v>
      </c>
      <c r="FJ74" s="100">
        <f t="shared" si="232"/>
        <v>0</v>
      </c>
      <c r="FK74" s="100">
        <f t="shared" si="232"/>
        <v>0</v>
      </c>
      <c r="FL74" s="100">
        <f t="shared" si="232"/>
        <v>0</v>
      </c>
      <c r="FM74" s="100">
        <f t="shared" si="232"/>
        <v>1240098595</v>
      </c>
      <c r="FN74" s="100">
        <f t="shared" si="232"/>
        <v>0</v>
      </c>
      <c r="FO74" s="100">
        <f t="shared" si="232"/>
        <v>0</v>
      </c>
      <c r="FP74" s="100">
        <f t="shared" si="232"/>
        <v>0</v>
      </c>
      <c r="FQ74" s="140">
        <f t="shared" si="232"/>
        <v>0</v>
      </c>
      <c r="FR74" s="140">
        <f t="shared" si="232"/>
        <v>0</v>
      </c>
      <c r="FS74" s="140">
        <f t="shared" si="232"/>
        <v>0</v>
      </c>
      <c r="FT74" s="100">
        <f t="shared" si="232"/>
        <v>0</v>
      </c>
      <c r="FU74" s="100">
        <f t="shared" si="232"/>
        <v>0</v>
      </c>
      <c r="FV74" s="100">
        <f t="shared" si="232"/>
        <v>0</v>
      </c>
      <c r="FW74" s="100">
        <f t="shared" si="232"/>
        <v>0</v>
      </c>
      <c r="FX74" s="100">
        <f>FX75+FX76</f>
        <v>0</v>
      </c>
      <c r="FY74" s="100">
        <f>FY75+FY76</f>
        <v>0</v>
      </c>
      <c r="FZ74" s="100">
        <f t="shared" ref="FZ74:HN74" si="233">FZ75+FZ76</f>
        <v>0</v>
      </c>
      <c r="GA74" s="100">
        <f t="shared" si="233"/>
        <v>0</v>
      </c>
      <c r="GB74" s="100">
        <f t="shared" si="233"/>
        <v>0</v>
      </c>
      <c r="GC74" s="100">
        <f t="shared" si="233"/>
        <v>0</v>
      </c>
      <c r="GD74" s="100">
        <f t="shared" si="233"/>
        <v>0</v>
      </c>
      <c r="GE74" s="100">
        <f t="shared" si="233"/>
        <v>0</v>
      </c>
      <c r="GF74" s="100">
        <f t="shared" si="233"/>
        <v>0</v>
      </c>
      <c r="GG74" s="100">
        <f t="shared" si="233"/>
        <v>0</v>
      </c>
      <c r="GH74" s="100">
        <f t="shared" si="233"/>
        <v>0</v>
      </c>
      <c r="GI74" s="100">
        <f t="shared" si="233"/>
        <v>0</v>
      </c>
      <c r="GJ74" s="100">
        <f t="shared" si="233"/>
        <v>0</v>
      </c>
      <c r="GK74" s="100">
        <f t="shared" si="233"/>
        <v>0</v>
      </c>
      <c r="GL74" s="100">
        <f t="shared" si="233"/>
        <v>0</v>
      </c>
      <c r="GM74" s="100">
        <f t="shared" si="233"/>
        <v>0</v>
      </c>
      <c r="GN74" s="100">
        <f t="shared" si="233"/>
        <v>0</v>
      </c>
      <c r="GO74" s="100">
        <f t="shared" si="233"/>
        <v>0</v>
      </c>
      <c r="GP74" s="100">
        <f t="shared" si="233"/>
        <v>0</v>
      </c>
      <c r="GQ74" s="100">
        <f t="shared" si="233"/>
        <v>0</v>
      </c>
      <c r="GR74" s="100">
        <f t="shared" si="233"/>
        <v>0</v>
      </c>
      <c r="GS74" s="100">
        <f t="shared" si="233"/>
        <v>0</v>
      </c>
      <c r="GT74" s="100">
        <f t="shared" si="233"/>
        <v>0</v>
      </c>
      <c r="GU74" s="100">
        <f t="shared" si="233"/>
        <v>0</v>
      </c>
      <c r="GV74" s="100">
        <f t="shared" si="233"/>
        <v>0</v>
      </c>
      <c r="GW74" s="100">
        <f t="shared" si="233"/>
        <v>0</v>
      </c>
      <c r="GX74" s="100">
        <f t="shared" si="233"/>
        <v>0</v>
      </c>
      <c r="GY74" s="100">
        <f t="shared" si="233"/>
        <v>0</v>
      </c>
      <c r="GZ74" s="100">
        <f t="shared" si="233"/>
        <v>0</v>
      </c>
      <c r="HA74" s="100">
        <f t="shared" si="233"/>
        <v>0</v>
      </c>
      <c r="HB74" s="100">
        <f t="shared" si="233"/>
        <v>0</v>
      </c>
      <c r="HC74" s="100">
        <f t="shared" si="233"/>
        <v>0</v>
      </c>
      <c r="HD74" s="100">
        <f t="shared" si="233"/>
        <v>0</v>
      </c>
      <c r="HE74" s="100">
        <f t="shared" si="233"/>
        <v>0</v>
      </c>
      <c r="HF74" s="100">
        <f t="shared" si="233"/>
        <v>0</v>
      </c>
      <c r="HG74" s="100">
        <f t="shared" si="233"/>
        <v>0</v>
      </c>
      <c r="HH74" s="140">
        <f t="shared" si="233"/>
        <v>0</v>
      </c>
      <c r="HI74" s="140">
        <f t="shared" si="233"/>
        <v>0</v>
      </c>
      <c r="HJ74" s="140">
        <f t="shared" si="233"/>
        <v>0</v>
      </c>
      <c r="HK74" s="100">
        <f t="shared" si="233"/>
        <v>0</v>
      </c>
      <c r="HL74" s="100">
        <f t="shared" si="233"/>
        <v>0</v>
      </c>
      <c r="HM74" s="100">
        <f t="shared" si="233"/>
        <v>0</v>
      </c>
      <c r="HN74" s="145">
        <f t="shared" si="233"/>
        <v>0</v>
      </c>
      <c r="HO74" s="152">
        <f t="shared" si="119"/>
        <v>0.99843131235424853</v>
      </c>
      <c r="HP74" s="152">
        <f t="shared" si="120"/>
        <v>0</v>
      </c>
      <c r="HQ74" s="152">
        <f t="shared" si="121"/>
        <v>0.99843131235424853</v>
      </c>
      <c r="HR74" s="152">
        <f t="shared" si="122"/>
        <v>0</v>
      </c>
      <c r="HS74" s="152">
        <f t="shared" si="123"/>
        <v>0</v>
      </c>
      <c r="HV74" s="37"/>
      <c r="HW74" s="37"/>
      <c r="HX74" s="37">
        <f t="shared" si="38"/>
        <v>1240748595</v>
      </c>
    </row>
    <row r="75" spans="1:232" s="66" customFormat="1" ht="17.25" customHeight="1">
      <c r="A75" s="106"/>
      <c r="B75" s="107" t="s">
        <v>99</v>
      </c>
      <c r="C75" s="145">
        <f>D75+BK75+DB75</f>
        <v>0</v>
      </c>
      <c r="D75" s="145">
        <f>E75+J75</f>
        <v>0</v>
      </c>
      <c r="E75" s="145">
        <f>SUM(F75:I75)</f>
        <v>0</v>
      </c>
      <c r="F75" s="99"/>
      <c r="G75" s="99"/>
      <c r="H75" s="99"/>
      <c r="I75" s="99"/>
      <c r="J75" s="145">
        <f>SUM(K75:BJ75)</f>
        <v>0</v>
      </c>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f>SUM(BL75:BM75)</f>
        <v>0</v>
      </c>
      <c r="BL75" s="99">
        <f t="shared" ref="BL75" si="234">SUM(BN75:BO75)+BP75+SUM(BR75:BU75)+CG75+CU75</f>
        <v>0</v>
      </c>
      <c r="BM75" s="99">
        <f>BQ75+SUM(BV75:CF75)+SUM(CH75:CT75)+SUM(CV75:DA75)</f>
        <v>0</v>
      </c>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f>SUM(DC75:DD75)</f>
        <v>0</v>
      </c>
      <c r="DC75" s="99">
        <f>SUM(DE75:DE75)</f>
        <v>0</v>
      </c>
      <c r="DD75" s="99">
        <f>SUM(DF75:DG75)</f>
        <v>0</v>
      </c>
      <c r="DE75" s="99"/>
      <c r="DF75" s="99"/>
      <c r="DG75" s="99"/>
      <c r="DH75" s="108" t="s">
        <v>99</v>
      </c>
      <c r="DI75" s="140">
        <f>DJ75+FQ75+HH75+HN75</f>
        <v>0</v>
      </c>
      <c r="DJ75" s="140">
        <f>DK75+DP75</f>
        <v>0</v>
      </c>
      <c r="DK75" s="140">
        <f>SUM(DL75:DO75)</f>
        <v>0</v>
      </c>
      <c r="DL75" s="100"/>
      <c r="DM75" s="100"/>
      <c r="DN75" s="100"/>
      <c r="DO75" s="100"/>
      <c r="DP75" s="140">
        <f>SUM(DQ75:FP75)</f>
        <v>0</v>
      </c>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0"/>
      <c r="FF75" s="100"/>
      <c r="FG75" s="100"/>
      <c r="FH75" s="100"/>
      <c r="FI75" s="100"/>
      <c r="FJ75" s="100"/>
      <c r="FK75" s="100"/>
      <c r="FL75" s="100"/>
      <c r="FM75" s="100"/>
      <c r="FN75" s="100"/>
      <c r="FO75" s="100"/>
      <c r="FP75" s="100"/>
      <c r="FQ75" s="140">
        <f>SUM(FR75:FS75)</f>
        <v>0</v>
      </c>
      <c r="FR75" s="140">
        <f t="shared" ref="FR75" si="235">SUM(FT75:FU75)+FV75+SUM(FX75:GA75)+GM75+HA75</f>
        <v>0</v>
      </c>
      <c r="FS75" s="140">
        <f>FW75+SUM(GB75:GL75)+SUM(GN75:GZ75)+SUM(HB75:HG75)</f>
        <v>0</v>
      </c>
      <c r="FT75" s="100"/>
      <c r="FU75" s="100"/>
      <c r="FV75" s="100"/>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40">
        <f>SUM(HI75:HJ75)</f>
        <v>0</v>
      </c>
      <c r="HI75" s="140">
        <f>SUM(HK75:HK75)</f>
        <v>0</v>
      </c>
      <c r="HJ75" s="140">
        <f>SUM(HL75:HM75)</f>
        <v>0</v>
      </c>
      <c r="HK75" s="100"/>
      <c r="HL75" s="100"/>
      <c r="HM75" s="100"/>
      <c r="HN75" s="145"/>
      <c r="HO75" s="152">
        <f t="shared" ref="HO75:HO106" si="236">IFERROR(DI75/C75,0)</f>
        <v>0</v>
      </c>
      <c r="HP75" s="152">
        <f t="shared" ref="HP75:HP106" si="237">IFERROR(DK75/E75,0)</f>
        <v>0</v>
      </c>
      <c r="HQ75" s="152">
        <f t="shared" ref="HQ75:HQ106" si="238">IFERROR(DP75/J75,0)</f>
        <v>0</v>
      </c>
      <c r="HR75" s="152">
        <f t="shared" ref="HR75:HR106" si="239">IFERROR(FQ75/BK75,0)</f>
        <v>0</v>
      </c>
      <c r="HS75" s="152">
        <f t="shared" ref="HS75:HS106" si="240">IFERROR(HH75/DB75,0)</f>
        <v>0</v>
      </c>
      <c r="HV75" s="37"/>
      <c r="HW75" s="37"/>
      <c r="HX75" s="37">
        <f t="shared" si="38"/>
        <v>0</v>
      </c>
    </row>
    <row r="76" spans="1:232" s="66" customFormat="1" ht="17.25" customHeight="1">
      <c r="A76" s="106"/>
      <c r="B76" s="107" t="s">
        <v>100</v>
      </c>
      <c r="C76" s="145">
        <f>D76+BK76+DB76</f>
        <v>1242698000</v>
      </c>
      <c r="D76" s="145">
        <f>E76+J76</f>
        <v>1242698000</v>
      </c>
      <c r="E76" s="145">
        <f>SUM(F76:I76)</f>
        <v>0</v>
      </c>
      <c r="F76" s="99"/>
      <c r="G76" s="99"/>
      <c r="H76" s="99"/>
      <c r="I76" s="99"/>
      <c r="J76" s="145">
        <f>SUM(K76:BJ76)</f>
        <v>1242698000</v>
      </c>
      <c r="K76" s="99"/>
      <c r="L76" s="99"/>
      <c r="M76" s="99"/>
      <c r="N76" s="99"/>
      <c r="O76" s="99"/>
      <c r="P76" s="99"/>
      <c r="Q76" s="99"/>
      <c r="R76" s="99"/>
      <c r="S76" s="99"/>
      <c r="T76" s="99"/>
      <c r="U76" s="99"/>
      <c r="V76" s="99"/>
      <c r="W76" s="99"/>
      <c r="X76" s="99"/>
      <c r="Y76" s="99"/>
      <c r="Z76" s="99"/>
      <c r="AA76" s="99">
        <v>650000</v>
      </c>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v>1242048000</v>
      </c>
      <c r="BH76" s="99"/>
      <c r="BI76" s="99"/>
      <c r="BJ76" s="99"/>
      <c r="BK76" s="99">
        <f>SUM(BL76:BM76)</f>
        <v>0</v>
      </c>
      <c r="BL76" s="99">
        <f>SUM(BN76:BO76)+BP76+SUM(BR76:BU76)+CG76+CU76</f>
        <v>0</v>
      </c>
      <c r="BM76" s="99">
        <f>BQ76+SUM(BV76:CF76)+SUM(CH76:CT76)+SUM(CV76:DA76)</f>
        <v>0</v>
      </c>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f>SUM(DC76:DD76)</f>
        <v>0</v>
      </c>
      <c r="DC76" s="99">
        <f>SUM(DE76:DE76)</f>
        <v>0</v>
      </c>
      <c r="DD76" s="99">
        <f>SUM(DF76:DG76)</f>
        <v>0</v>
      </c>
      <c r="DE76" s="99"/>
      <c r="DF76" s="99"/>
      <c r="DG76" s="99"/>
      <c r="DH76" s="108" t="s">
        <v>100</v>
      </c>
      <c r="DI76" s="140">
        <f>DJ76+FQ76+HH76+HN76</f>
        <v>1240748595</v>
      </c>
      <c r="DJ76" s="140">
        <f>DK76+DP76</f>
        <v>1240748595</v>
      </c>
      <c r="DK76" s="140">
        <f>SUM(DL76:DO76)</f>
        <v>0</v>
      </c>
      <c r="DL76" s="100"/>
      <c r="DM76" s="100"/>
      <c r="DN76" s="100"/>
      <c r="DO76" s="100"/>
      <c r="DP76" s="140">
        <f>SUM(DQ76:FP76)</f>
        <v>1240748595</v>
      </c>
      <c r="DQ76" s="100"/>
      <c r="DR76" s="100"/>
      <c r="DS76" s="100"/>
      <c r="DT76" s="100"/>
      <c r="DU76" s="100"/>
      <c r="DV76" s="100"/>
      <c r="DW76" s="100"/>
      <c r="DX76" s="100"/>
      <c r="DY76" s="100"/>
      <c r="DZ76" s="100"/>
      <c r="EA76" s="100"/>
      <c r="EB76" s="100"/>
      <c r="EC76" s="100"/>
      <c r="ED76" s="100"/>
      <c r="EE76" s="100"/>
      <c r="EF76" s="100"/>
      <c r="EG76" s="100">
        <v>650000</v>
      </c>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v>1240098595</v>
      </c>
      <c r="FN76" s="100"/>
      <c r="FO76" s="100"/>
      <c r="FP76" s="100"/>
      <c r="FQ76" s="140">
        <f>SUM(FR76:FS76)</f>
        <v>0</v>
      </c>
      <c r="FR76" s="140">
        <f>SUM(FT76:FU76)+FV76+SUM(FX76:GA76)+GM76+HA76</f>
        <v>0</v>
      </c>
      <c r="FS76" s="140">
        <f>FW76+SUM(GB76:GL76)+SUM(GN76:GZ76)+SUM(HB76:HG76)</f>
        <v>0</v>
      </c>
      <c r="FT76" s="100"/>
      <c r="FU76" s="100"/>
      <c r="FV76" s="100"/>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40">
        <f>SUM(HI76:HJ76)</f>
        <v>0</v>
      </c>
      <c r="HI76" s="140">
        <f>SUM(HK76:HK76)</f>
        <v>0</v>
      </c>
      <c r="HJ76" s="140">
        <f>SUM(HL76:HM76)</f>
        <v>0</v>
      </c>
      <c r="HK76" s="100"/>
      <c r="HL76" s="100"/>
      <c r="HM76" s="100"/>
      <c r="HN76" s="145"/>
      <c r="HO76" s="152">
        <f t="shared" si="236"/>
        <v>0.99843131235424853</v>
      </c>
      <c r="HP76" s="152">
        <f t="shared" si="237"/>
        <v>0</v>
      </c>
      <c r="HQ76" s="152">
        <f t="shared" si="238"/>
        <v>0.99843131235424853</v>
      </c>
      <c r="HR76" s="152">
        <f t="shared" si="239"/>
        <v>0</v>
      </c>
      <c r="HS76" s="152">
        <f t="shared" si="240"/>
        <v>0</v>
      </c>
      <c r="HU76" s="37">
        <f>DI76-HN76</f>
        <v>1240748595</v>
      </c>
      <c r="HV76" s="37">
        <f>C76-DI76</f>
        <v>1949405</v>
      </c>
      <c r="HW76" s="37"/>
      <c r="HX76" s="37">
        <f t="shared" si="38"/>
        <v>1240748595</v>
      </c>
    </row>
    <row r="77" spans="1:232" s="66" customFormat="1" ht="17.25" customHeight="1">
      <c r="A77" s="106">
        <v>22</v>
      </c>
      <c r="B77" s="107" t="s">
        <v>360</v>
      </c>
      <c r="C77" s="145">
        <f t="shared" ref="C77:AW77" si="241">C78+C79</f>
        <v>828819000</v>
      </c>
      <c r="D77" s="145">
        <f t="shared" si="241"/>
        <v>828819000</v>
      </c>
      <c r="E77" s="145">
        <f t="shared" si="241"/>
        <v>0</v>
      </c>
      <c r="F77" s="99">
        <f t="shared" si="241"/>
        <v>0</v>
      </c>
      <c r="G77" s="99">
        <f t="shared" si="241"/>
        <v>0</v>
      </c>
      <c r="H77" s="99">
        <f t="shared" si="241"/>
        <v>0</v>
      </c>
      <c r="I77" s="99">
        <f t="shared" si="241"/>
        <v>0</v>
      </c>
      <c r="J77" s="145">
        <f t="shared" si="241"/>
        <v>828819000</v>
      </c>
      <c r="K77" s="99">
        <f t="shared" si="241"/>
        <v>0</v>
      </c>
      <c r="L77" s="99">
        <f t="shared" si="241"/>
        <v>0</v>
      </c>
      <c r="M77" s="99">
        <f t="shared" si="241"/>
        <v>0</v>
      </c>
      <c r="N77" s="99">
        <f t="shared" si="241"/>
        <v>0</v>
      </c>
      <c r="O77" s="99">
        <f t="shared" si="241"/>
        <v>0</v>
      </c>
      <c r="P77" s="99">
        <f t="shared" si="241"/>
        <v>0</v>
      </c>
      <c r="Q77" s="99">
        <f t="shared" si="241"/>
        <v>0</v>
      </c>
      <c r="R77" s="99">
        <f t="shared" si="241"/>
        <v>0</v>
      </c>
      <c r="S77" s="99">
        <f t="shared" si="241"/>
        <v>0</v>
      </c>
      <c r="T77" s="99">
        <f t="shared" si="241"/>
        <v>0</v>
      </c>
      <c r="U77" s="99">
        <f t="shared" si="241"/>
        <v>0</v>
      </c>
      <c r="V77" s="99">
        <f t="shared" si="241"/>
        <v>0</v>
      </c>
      <c r="W77" s="99">
        <f t="shared" si="241"/>
        <v>0</v>
      </c>
      <c r="X77" s="99">
        <f t="shared" si="241"/>
        <v>0</v>
      </c>
      <c r="Y77" s="99">
        <f t="shared" si="241"/>
        <v>0</v>
      </c>
      <c r="Z77" s="99">
        <f t="shared" si="241"/>
        <v>0</v>
      </c>
      <c r="AA77" s="99">
        <f t="shared" si="241"/>
        <v>0</v>
      </c>
      <c r="AB77" s="99">
        <f t="shared" si="241"/>
        <v>0</v>
      </c>
      <c r="AC77" s="99">
        <f t="shared" si="241"/>
        <v>0</v>
      </c>
      <c r="AD77" s="99">
        <f t="shared" si="241"/>
        <v>0</v>
      </c>
      <c r="AE77" s="99">
        <f t="shared" si="241"/>
        <v>0</v>
      </c>
      <c r="AF77" s="99">
        <f t="shared" si="241"/>
        <v>0</v>
      </c>
      <c r="AG77" s="99">
        <f t="shared" si="241"/>
        <v>0</v>
      </c>
      <c r="AH77" s="99">
        <f t="shared" si="241"/>
        <v>0</v>
      </c>
      <c r="AI77" s="99">
        <f t="shared" si="241"/>
        <v>0</v>
      </c>
      <c r="AJ77" s="99">
        <f t="shared" si="241"/>
        <v>0</v>
      </c>
      <c r="AK77" s="99">
        <f t="shared" si="241"/>
        <v>0</v>
      </c>
      <c r="AL77" s="99">
        <f t="shared" si="241"/>
        <v>0</v>
      </c>
      <c r="AM77" s="99">
        <f t="shared" si="241"/>
        <v>0</v>
      </c>
      <c r="AN77" s="99">
        <f t="shared" si="241"/>
        <v>0</v>
      </c>
      <c r="AO77" s="99">
        <f t="shared" si="241"/>
        <v>0</v>
      </c>
      <c r="AP77" s="99">
        <f t="shared" si="241"/>
        <v>0</v>
      </c>
      <c r="AQ77" s="99">
        <f t="shared" si="241"/>
        <v>0</v>
      </c>
      <c r="AR77" s="99">
        <f t="shared" si="241"/>
        <v>0</v>
      </c>
      <c r="AS77" s="99">
        <f t="shared" si="241"/>
        <v>0</v>
      </c>
      <c r="AT77" s="99">
        <f t="shared" si="241"/>
        <v>0</v>
      </c>
      <c r="AU77" s="99">
        <f t="shared" si="241"/>
        <v>0</v>
      </c>
      <c r="AV77" s="99">
        <f t="shared" si="241"/>
        <v>0</v>
      </c>
      <c r="AW77" s="99">
        <f t="shared" si="241"/>
        <v>0</v>
      </c>
      <c r="AX77" s="99">
        <f>AX78+AX79</f>
        <v>0</v>
      </c>
      <c r="AY77" s="99">
        <f t="shared" ref="AY77" si="242">AY78+AY79</f>
        <v>0</v>
      </c>
      <c r="AZ77" s="99">
        <f>AZ78+AZ79</f>
        <v>0</v>
      </c>
      <c r="BA77" s="99">
        <f>BA78+BA79</f>
        <v>0</v>
      </c>
      <c r="BB77" s="99">
        <f t="shared" ref="BB77:DG77" si="243">BB78+BB79</f>
        <v>0</v>
      </c>
      <c r="BC77" s="99">
        <f t="shared" si="243"/>
        <v>0</v>
      </c>
      <c r="BD77" s="99">
        <f t="shared" si="243"/>
        <v>0</v>
      </c>
      <c r="BE77" s="99">
        <f t="shared" si="243"/>
        <v>0</v>
      </c>
      <c r="BF77" s="99">
        <f t="shared" si="243"/>
        <v>0</v>
      </c>
      <c r="BG77" s="99">
        <v>828819000</v>
      </c>
      <c r="BH77" s="99">
        <f t="shared" si="243"/>
        <v>0</v>
      </c>
      <c r="BI77" s="99">
        <f t="shared" si="243"/>
        <v>0</v>
      </c>
      <c r="BJ77" s="99">
        <f t="shared" si="243"/>
        <v>0</v>
      </c>
      <c r="BK77" s="99">
        <f t="shared" si="243"/>
        <v>0</v>
      </c>
      <c r="BL77" s="99">
        <f t="shared" si="243"/>
        <v>0</v>
      </c>
      <c r="BM77" s="99">
        <f t="shared" si="243"/>
        <v>0</v>
      </c>
      <c r="BN77" s="99">
        <f t="shared" si="243"/>
        <v>0</v>
      </c>
      <c r="BO77" s="99">
        <f t="shared" si="243"/>
        <v>0</v>
      </c>
      <c r="BP77" s="99">
        <f t="shared" si="243"/>
        <v>0</v>
      </c>
      <c r="BQ77" s="99">
        <f t="shared" si="243"/>
        <v>0</v>
      </c>
      <c r="BR77" s="99">
        <f>BR78+BR79</f>
        <v>0</v>
      </c>
      <c r="BS77" s="99">
        <f>BS78+BS79</f>
        <v>0</v>
      </c>
      <c r="BT77" s="99">
        <f t="shared" ref="BT77" si="244">BT78+BT79</f>
        <v>0</v>
      </c>
      <c r="BU77" s="99">
        <f t="shared" si="243"/>
        <v>0</v>
      </c>
      <c r="BV77" s="99">
        <f t="shared" si="243"/>
        <v>0</v>
      </c>
      <c r="BW77" s="99">
        <f t="shared" si="243"/>
        <v>0</v>
      </c>
      <c r="BX77" s="99">
        <f t="shared" si="243"/>
        <v>0</v>
      </c>
      <c r="BY77" s="99">
        <f t="shared" si="243"/>
        <v>0</v>
      </c>
      <c r="BZ77" s="99">
        <f t="shared" si="243"/>
        <v>0</v>
      </c>
      <c r="CA77" s="99">
        <f t="shared" si="243"/>
        <v>0</v>
      </c>
      <c r="CB77" s="99">
        <f t="shared" si="243"/>
        <v>0</v>
      </c>
      <c r="CC77" s="99">
        <f t="shared" si="243"/>
        <v>0</v>
      </c>
      <c r="CD77" s="99">
        <f t="shared" si="243"/>
        <v>0</v>
      </c>
      <c r="CE77" s="99">
        <f t="shared" si="243"/>
        <v>0</v>
      </c>
      <c r="CF77" s="99">
        <f t="shared" si="243"/>
        <v>0</v>
      </c>
      <c r="CG77" s="99">
        <f t="shared" si="243"/>
        <v>0</v>
      </c>
      <c r="CH77" s="99">
        <f t="shared" si="243"/>
        <v>0</v>
      </c>
      <c r="CI77" s="99">
        <f t="shared" si="243"/>
        <v>0</v>
      </c>
      <c r="CJ77" s="99">
        <f t="shared" si="243"/>
        <v>0</v>
      </c>
      <c r="CK77" s="99">
        <f t="shared" si="243"/>
        <v>0</v>
      </c>
      <c r="CL77" s="99">
        <f t="shared" si="243"/>
        <v>0</v>
      </c>
      <c r="CM77" s="99">
        <f t="shared" si="243"/>
        <v>0</v>
      </c>
      <c r="CN77" s="99">
        <f t="shared" si="243"/>
        <v>0</v>
      </c>
      <c r="CO77" s="99">
        <f t="shared" si="243"/>
        <v>0</v>
      </c>
      <c r="CP77" s="99">
        <f t="shared" si="243"/>
        <v>0</v>
      </c>
      <c r="CQ77" s="99">
        <f t="shared" si="243"/>
        <v>0</v>
      </c>
      <c r="CR77" s="99">
        <f t="shared" si="243"/>
        <v>0</v>
      </c>
      <c r="CS77" s="99">
        <f t="shared" si="243"/>
        <v>0</v>
      </c>
      <c r="CT77" s="99">
        <f t="shared" si="243"/>
        <v>0</v>
      </c>
      <c r="CU77" s="99">
        <f t="shared" si="243"/>
        <v>0</v>
      </c>
      <c r="CV77" s="99">
        <f t="shared" si="243"/>
        <v>0</v>
      </c>
      <c r="CW77" s="99">
        <f t="shared" si="243"/>
        <v>0</v>
      </c>
      <c r="CX77" s="99">
        <f t="shared" si="243"/>
        <v>0</v>
      </c>
      <c r="CY77" s="99">
        <f t="shared" si="243"/>
        <v>0</v>
      </c>
      <c r="CZ77" s="99">
        <f t="shared" si="243"/>
        <v>0</v>
      </c>
      <c r="DA77" s="99">
        <f t="shared" si="243"/>
        <v>0</v>
      </c>
      <c r="DB77" s="99">
        <f t="shared" si="243"/>
        <v>0</v>
      </c>
      <c r="DC77" s="99">
        <f t="shared" si="243"/>
        <v>0</v>
      </c>
      <c r="DD77" s="99">
        <f t="shared" si="243"/>
        <v>0</v>
      </c>
      <c r="DE77" s="99">
        <f t="shared" si="243"/>
        <v>0</v>
      </c>
      <c r="DF77" s="99">
        <f t="shared" si="243"/>
        <v>0</v>
      </c>
      <c r="DG77" s="99">
        <f t="shared" si="243"/>
        <v>0</v>
      </c>
      <c r="DH77" s="108" t="s">
        <v>360</v>
      </c>
      <c r="DI77" s="140">
        <f t="shared" ref="DI77:GA77" si="245">DI78+DI79</f>
        <v>828166848</v>
      </c>
      <c r="DJ77" s="140">
        <f t="shared" si="245"/>
        <v>828166848</v>
      </c>
      <c r="DK77" s="140">
        <f t="shared" si="245"/>
        <v>0</v>
      </c>
      <c r="DL77" s="100">
        <f t="shared" si="245"/>
        <v>0</v>
      </c>
      <c r="DM77" s="100">
        <f t="shared" si="245"/>
        <v>0</v>
      </c>
      <c r="DN77" s="100">
        <f t="shared" si="245"/>
        <v>0</v>
      </c>
      <c r="DO77" s="100">
        <f t="shared" si="245"/>
        <v>0</v>
      </c>
      <c r="DP77" s="140">
        <f t="shared" si="245"/>
        <v>828166848</v>
      </c>
      <c r="DQ77" s="100">
        <f t="shared" si="245"/>
        <v>0</v>
      </c>
      <c r="DR77" s="100">
        <f t="shared" si="245"/>
        <v>0</v>
      </c>
      <c r="DS77" s="100">
        <f t="shared" si="245"/>
        <v>0</v>
      </c>
      <c r="DT77" s="100">
        <f t="shared" si="245"/>
        <v>0</v>
      </c>
      <c r="DU77" s="100">
        <f t="shared" si="245"/>
        <v>0</v>
      </c>
      <c r="DV77" s="100">
        <f t="shared" si="245"/>
        <v>0</v>
      </c>
      <c r="DW77" s="100">
        <f t="shared" si="245"/>
        <v>0</v>
      </c>
      <c r="DX77" s="100">
        <f t="shared" si="245"/>
        <v>0</v>
      </c>
      <c r="DY77" s="100">
        <f t="shared" si="245"/>
        <v>0</v>
      </c>
      <c r="DZ77" s="100">
        <f t="shared" si="245"/>
        <v>0</v>
      </c>
      <c r="EA77" s="100">
        <f t="shared" si="245"/>
        <v>0</v>
      </c>
      <c r="EB77" s="100">
        <f t="shared" si="245"/>
        <v>0</v>
      </c>
      <c r="EC77" s="100">
        <f t="shared" si="245"/>
        <v>0</v>
      </c>
      <c r="ED77" s="100">
        <f t="shared" si="245"/>
        <v>0</v>
      </c>
      <c r="EE77" s="100">
        <f t="shared" si="245"/>
        <v>0</v>
      </c>
      <c r="EF77" s="100">
        <f t="shared" si="245"/>
        <v>0</v>
      </c>
      <c r="EG77" s="100">
        <f>EG78+EG79</f>
        <v>0</v>
      </c>
      <c r="EH77" s="100">
        <f t="shared" si="245"/>
        <v>0</v>
      </c>
      <c r="EI77" s="100">
        <f t="shared" si="245"/>
        <v>0</v>
      </c>
      <c r="EJ77" s="100">
        <f t="shared" si="245"/>
        <v>0</v>
      </c>
      <c r="EK77" s="100">
        <f t="shared" si="245"/>
        <v>0</v>
      </c>
      <c r="EL77" s="100">
        <f t="shared" si="245"/>
        <v>0</v>
      </c>
      <c r="EM77" s="100">
        <f t="shared" si="245"/>
        <v>0</v>
      </c>
      <c r="EN77" s="100">
        <f t="shared" si="245"/>
        <v>0</v>
      </c>
      <c r="EO77" s="100">
        <f t="shared" si="245"/>
        <v>0</v>
      </c>
      <c r="EP77" s="100">
        <f t="shared" si="245"/>
        <v>0</v>
      </c>
      <c r="EQ77" s="100">
        <f t="shared" si="245"/>
        <v>0</v>
      </c>
      <c r="ER77" s="100">
        <f t="shared" si="245"/>
        <v>0</v>
      </c>
      <c r="ES77" s="100">
        <f t="shared" si="245"/>
        <v>0</v>
      </c>
      <c r="ET77" s="100">
        <f t="shared" si="245"/>
        <v>0</v>
      </c>
      <c r="EU77" s="100">
        <f t="shared" si="245"/>
        <v>0</v>
      </c>
      <c r="EV77" s="100">
        <f t="shared" si="245"/>
        <v>0</v>
      </c>
      <c r="EW77" s="100">
        <f t="shared" si="245"/>
        <v>0</v>
      </c>
      <c r="EX77" s="100">
        <f t="shared" si="245"/>
        <v>0</v>
      </c>
      <c r="EY77" s="100">
        <f t="shared" si="245"/>
        <v>0</v>
      </c>
      <c r="EZ77" s="100">
        <f t="shared" si="245"/>
        <v>0</v>
      </c>
      <c r="FA77" s="100">
        <f t="shared" si="245"/>
        <v>0</v>
      </c>
      <c r="FB77" s="100">
        <f t="shared" si="245"/>
        <v>0</v>
      </c>
      <c r="FC77" s="100">
        <f t="shared" si="245"/>
        <v>0</v>
      </c>
      <c r="FD77" s="100">
        <f>FD78+FD79</f>
        <v>0</v>
      </c>
      <c r="FE77" s="100">
        <f t="shared" ref="FE77" si="246">FE78+FE79</f>
        <v>0</v>
      </c>
      <c r="FF77" s="100">
        <f>FF78+FF79</f>
        <v>0</v>
      </c>
      <c r="FG77" s="100">
        <f>FG78+FG79</f>
        <v>0</v>
      </c>
      <c r="FH77" s="100">
        <f t="shared" si="245"/>
        <v>0</v>
      </c>
      <c r="FI77" s="100">
        <f t="shared" si="245"/>
        <v>0</v>
      </c>
      <c r="FJ77" s="100">
        <f t="shared" si="245"/>
        <v>0</v>
      </c>
      <c r="FK77" s="100">
        <f t="shared" si="245"/>
        <v>0</v>
      </c>
      <c r="FL77" s="100">
        <f t="shared" si="245"/>
        <v>0</v>
      </c>
      <c r="FM77" s="100">
        <f t="shared" si="245"/>
        <v>828166848</v>
      </c>
      <c r="FN77" s="100">
        <f t="shared" si="245"/>
        <v>0</v>
      </c>
      <c r="FO77" s="100">
        <f t="shared" si="245"/>
        <v>0</v>
      </c>
      <c r="FP77" s="100">
        <f t="shared" si="245"/>
        <v>0</v>
      </c>
      <c r="FQ77" s="140">
        <f t="shared" si="245"/>
        <v>0</v>
      </c>
      <c r="FR77" s="140">
        <f t="shared" si="245"/>
        <v>0</v>
      </c>
      <c r="FS77" s="140">
        <f t="shared" si="245"/>
        <v>0</v>
      </c>
      <c r="FT77" s="100">
        <f t="shared" si="245"/>
        <v>0</v>
      </c>
      <c r="FU77" s="100">
        <f t="shared" si="245"/>
        <v>0</v>
      </c>
      <c r="FV77" s="100">
        <f t="shared" si="245"/>
        <v>0</v>
      </c>
      <c r="FW77" s="100">
        <f t="shared" si="245"/>
        <v>0</v>
      </c>
      <c r="FX77" s="100">
        <f>FX78+FX79</f>
        <v>0</v>
      </c>
      <c r="FY77" s="100">
        <f>FY78+FY79</f>
        <v>0</v>
      </c>
      <c r="FZ77" s="100">
        <f t="shared" ref="FZ77" si="247">FZ78+FZ79</f>
        <v>0</v>
      </c>
      <c r="GA77" s="100">
        <f t="shared" si="245"/>
        <v>0</v>
      </c>
      <c r="GB77" s="100">
        <f t="shared" ref="GB77:HN77" si="248">GB78+GB79</f>
        <v>0</v>
      </c>
      <c r="GC77" s="100">
        <f t="shared" si="248"/>
        <v>0</v>
      </c>
      <c r="GD77" s="100">
        <f t="shared" si="248"/>
        <v>0</v>
      </c>
      <c r="GE77" s="100">
        <f t="shared" si="248"/>
        <v>0</v>
      </c>
      <c r="GF77" s="100">
        <f t="shared" si="248"/>
        <v>0</v>
      </c>
      <c r="GG77" s="100">
        <f t="shared" si="248"/>
        <v>0</v>
      </c>
      <c r="GH77" s="100">
        <f t="shared" si="248"/>
        <v>0</v>
      </c>
      <c r="GI77" s="100">
        <f t="shared" si="248"/>
        <v>0</v>
      </c>
      <c r="GJ77" s="100">
        <f t="shared" si="248"/>
        <v>0</v>
      </c>
      <c r="GK77" s="100">
        <f t="shared" si="248"/>
        <v>0</v>
      </c>
      <c r="GL77" s="100">
        <f t="shared" si="248"/>
        <v>0</v>
      </c>
      <c r="GM77" s="100">
        <f t="shared" si="248"/>
        <v>0</v>
      </c>
      <c r="GN77" s="100">
        <f t="shared" si="248"/>
        <v>0</v>
      </c>
      <c r="GO77" s="100">
        <f t="shared" si="248"/>
        <v>0</v>
      </c>
      <c r="GP77" s="100">
        <f t="shared" si="248"/>
        <v>0</v>
      </c>
      <c r="GQ77" s="100">
        <f t="shared" si="248"/>
        <v>0</v>
      </c>
      <c r="GR77" s="100">
        <f t="shared" si="248"/>
        <v>0</v>
      </c>
      <c r="GS77" s="100">
        <f t="shared" si="248"/>
        <v>0</v>
      </c>
      <c r="GT77" s="100">
        <f t="shared" si="248"/>
        <v>0</v>
      </c>
      <c r="GU77" s="100">
        <f t="shared" si="248"/>
        <v>0</v>
      </c>
      <c r="GV77" s="100">
        <f t="shared" si="248"/>
        <v>0</v>
      </c>
      <c r="GW77" s="100">
        <f t="shared" si="248"/>
        <v>0</v>
      </c>
      <c r="GX77" s="100">
        <f t="shared" si="248"/>
        <v>0</v>
      </c>
      <c r="GY77" s="100">
        <f t="shared" si="248"/>
        <v>0</v>
      </c>
      <c r="GZ77" s="100">
        <f t="shared" si="248"/>
        <v>0</v>
      </c>
      <c r="HA77" s="100">
        <f t="shared" si="248"/>
        <v>0</v>
      </c>
      <c r="HB77" s="100">
        <f t="shared" si="248"/>
        <v>0</v>
      </c>
      <c r="HC77" s="100">
        <f t="shared" si="248"/>
        <v>0</v>
      </c>
      <c r="HD77" s="100">
        <f t="shared" si="248"/>
        <v>0</v>
      </c>
      <c r="HE77" s="100">
        <f t="shared" si="248"/>
        <v>0</v>
      </c>
      <c r="HF77" s="100">
        <f t="shared" si="248"/>
        <v>0</v>
      </c>
      <c r="HG77" s="100">
        <f t="shared" si="248"/>
        <v>0</v>
      </c>
      <c r="HH77" s="140">
        <f t="shared" si="248"/>
        <v>0</v>
      </c>
      <c r="HI77" s="140">
        <f t="shared" si="248"/>
        <v>0</v>
      </c>
      <c r="HJ77" s="140">
        <f t="shared" si="248"/>
        <v>0</v>
      </c>
      <c r="HK77" s="100">
        <f t="shared" si="248"/>
        <v>0</v>
      </c>
      <c r="HL77" s="100">
        <f t="shared" si="248"/>
        <v>0</v>
      </c>
      <c r="HM77" s="100">
        <f t="shared" si="248"/>
        <v>0</v>
      </c>
      <c r="HN77" s="145">
        <f t="shared" si="248"/>
        <v>0</v>
      </c>
      <c r="HO77" s="152">
        <f t="shared" si="236"/>
        <v>0.99921315510382847</v>
      </c>
      <c r="HP77" s="152">
        <f t="shared" si="237"/>
        <v>0</v>
      </c>
      <c r="HQ77" s="152">
        <f t="shared" si="238"/>
        <v>0.99921315510382847</v>
      </c>
      <c r="HR77" s="152">
        <f t="shared" si="239"/>
        <v>0</v>
      </c>
      <c r="HS77" s="152">
        <f t="shared" si="240"/>
        <v>0</v>
      </c>
      <c r="HV77" s="37"/>
      <c r="HW77" s="37"/>
      <c r="HX77" s="37">
        <f t="shared" si="38"/>
        <v>828166848</v>
      </c>
    </row>
    <row r="78" spans="1:232" s="66" customFormat="1" ht="17.25" customHeight="1">
      <c r="A78" s="106"/>
      <c r="B78" s="107" t="s">
        <v>99</v>
      </c>
      <c r="C78" s="145">
        <f>D78+BK78+DB78</f>
        <v>0</v>
      </c>
      <c r="D78" s="145">
        <f>E78+J78</f>
        <v>0</v>
      </c>
      <c r="E78" s="145">
        <f>SUM(F78:I78)</f>
        <v>0</v>
      </c>
      <c r="F78" s="99"/>
      <c r="G78" s="99"/>
      <c r="H78" s="99"/>
      <c r="I78" s="99"/>
      <c r="J78" s="145">
        <f>SUM(K78:BJ78)</f>
        <v>0</v>
      </c>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f>SUM(BL78:BM78)</f>
        <v>0</v>
      </c>
      <c r="BL78" s="99">
        <f t="shared" ref="BL78" si="249">SUM(BN78:BO78)+BP78+SUM(BR78:BU78)+CG78+CU78</f>
        <v>0</v>
      </c>
      <c r="BM78" s="99">
        <f>BQ78+SUM(BV78:CF78)+SUM(CH78:CT78)+SUM(CV78:DA78)</f>
        <v>0</v>
      </c>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f>SUM(DC78:DD78)</f>
        <v>0</v>
      </c>
      <c r="DC78" s="99">
        <f>SUM(DE78:DE78)</f>
        <v>0</v>
      </c>
      <c r="DD78" s="99">
        <f>SUM(DF78:DG78)</f>
        <v>0</v>
      </c>
      <c r="DE78" s="99"/>
      <c r="DF78" s="99"/>
      <c r="DG78" s="99"/>
      <c r="DH78" s="108" t="s">
        <v>99</v>
      </c>
      <c r="DI78" s="140">
        <f>DJ78+FQ78+HH78+HN78</f>
        <v>0</v>
      </c>
      <c r="DJ78" s="140">
        <f>DK78+DP78</f>
        <v>0</v>
      </c>
      <c r="DK78" s="140">
        <f>SUM(DL78:DO78)</f>
        <v>0</v>
      </c>
      <c r="DL78" s="100"/>
      <c r="DM78" s="100"/>
      <c r="DN78" s="100"/>
      <c r="DO78" s="100"/>
      <c r="DP78" s="140">
        <f>SUM(DQ78:FP78)</f>
        <v>0</v>
      </c>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40">
        <f>SUM(FR78:FS78)</f>
        <v>0</v>
      </c>
      <c r="FR78" s="140">
        <f t="shared" ref="FR78" si="250">SUM(FT78:FU78)+FV78+SUM(FX78:GA78)+GM78+HA78</f>
        <v>0</v>
      </c>
      <c r="FS78" s="140">
        <f>FW78+SUM(GB78:GL78)+SUM(GN78:GZ78)+SUM(HB78:HG78)</f>
        <v>0</v>
      </c>
      <c r="FT78" s="100"/>
      <c r="FU78" s="100"/>
      <c r="FV78" s="100"/>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40">
        <f>SUM(HI78:HJ78)</f>
        <v>0</v>
      </c>
      <c r="HI78" s="140">
        <f>SUM(HK78:HK78)</f>
        <v>0</v>
      </c>
      <c r="HJ78" s="140">
        <f>SUM(HL78:HM78)</f>
        <v>0</v>
      </c>
      <c r="HK78" s="100"/>
      <c r="HL78" s="100"/>
      <c r="HM78" s="100"/>
      <c r="HN78" s="145"/>
      <c r="HO78" s="152">
        <f t="shared" si="236"/>
        <v>0</v>
      </c>
      <c r="HP78" s="152">
        <f t="shared" si="237"/>
        <v>0</v>
      </c>
      <c r="HQ78" s="152">
        <f t="shared" si="238"/>
        <v>0</v>
      </c>
      <c r="HR78" s="152">
        <f t="shared" si="239"/>
        <v>0</v>
      </c>
      <c r="HS78" s="152">
        <f t="shared" si="240"/>
        <v>0</v>
      </c>
      <c r="HV78" s="37"/>
      <c r="HW78" s="37"/>
      <c r="HX78" s="37">
        <f t="shared" si="38"/>
        <v>0</v>
      </c>
    </row>
    <row r="79" spans="1:232" s="66" customFormat="1" ht="17.25" customHeight="1">
      <c r="A79" s="106"/>
      <c r="B79" s="107" t="s">
        <v>100</v>
      </c>
      <c r="C79" s="145">
        <f>D79+BK79+DB79</f>
        <v>828819000</v>
      </c>
      <c r="D79" s="145">
        <f>E79+J79</f>
        <v>828819000</v>
      </c>
      <c r="E79" s="145">
        <f>SUM(F79:I79)</f>
        <v>0</v>
      </c>
      <c r="F79" s="99"/>
      <c r="G79" s="99"/>
      <c r="H79" s="99"/>
      <c r="I79" s="99"/>
      <c r="J79" s="145">
        <f>SUM(K79:BJ79)</f>
        <v>828819000</v>
      </c>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v>828819000</v>
      </c>
      <c r="BH79" s="99"/>
      <c r="BI79" s="99"/>
      <c r="BJ79" s="99"/>
      <c r="BK79" s="99">
        <f>SUM(BL79:BM79)</f>
        <v>0</v>
      </c>
      <c r="BL79" s="99">
        <f>SUM(BN79:BO79)+BP79+SUM(BR79:BU79)+CG79+CU79</f>
        <v>0</v>
      </c>
      <c r="BM79" s="99">
        <f>BQ79+SUM(BV79:CF79)+SUM(CH79:CT79)+SUM(CV79:DA79)</f>
        <v>0</v>
      </c>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f>SUM(DC79:DD79)</f>
        <v>0</v>
      </c>
      <c r="DC79" s="99">
        <f>SUM(DE79:DE79)</f>
        <v>0</v>
      </c>
      <c r="DD79" s="99">
        <f>SUM(DF79:DG79)</f>
        <v>0</v>
      </c>
      <c r="DE79" s="99"/>
      <c r="DF79" s="99"/>
      <c r="DG79" s="99"/>
      <c r="DH79" s="108" t="s">
        <v>100</v>
      </c>
      <c r="DI79" s="140">
        <f>DJ79+FQ79+HH79+HN79</f>
        <v>828166848</v>
      </c>
      <c r="DJ79" s="140">
        <f>DK79+DP79</f>
        <v>828166848</v>
      </c>
      <c r="DK79" s="140">
        <f>SUM(DL79:DO79)</f>
        <v>0</v>
      </c>
      <c r="DL79" s="100"/>
      <c r="DM79" s="100"/>
      <c r="DN79" s="100"/>
      <c r="DO79" s="100"/>
      <c r="DP79" s="140">
        <f>SUM(DQ79:FP79)</f>
        <v>828166848</v>
      </c>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v>828166848</v>
      </c>
      <c r="FN79" s="100"/>
      <c r="FO79" s="100"/>
      <c r="FP79" s="100"/>
      <c r="FQ79" s="140">
        <f>SUM(FR79:FS79)</f>
        <v>0</v>
      </c>
      <c r="FR79" s="140">
        <f>SUM(FT79:FU79)+FV79+SUM(FX79:GA79)+GM79+HA79</f>
        <v>0</v>
      </c>
      <c r="FS79" s="140">
        <f>FW79+SUM(GB79:GL79)+SUM(GN79:GZ79)+SUM(HB79:HG79)</f>
        <v>0</v>
      </c>
      <c r="FT79" s="100"/>
      <c r="FU79" s="100"/>
      <c r="FV79" s="100"/>
      <c r="FW79" s="100"/>
      <c r="FX79" s="100"/>
      <c r="FY79" s="100"/>
      <c r="FZ79" s="100"/>
      <c r="GA79" s="100"/>
      <c r="GB79" s="100"/>
      <c r="GC79" s="100"/>
      <c r="GD79" s="100"/>
      <c r="GE79" s="100"/>
      <c r="GF79" s="100"/>
      <c r="GG79" s="100"/>
      <c r="GH79" s="100"/>
      <c r="GI79" s="100"/>
      <c r="GJ79" s="100"/>
      <c r="GK79" s="100"/>
      <c r="GL79" s="100"/>
      <c r="GM79" s="100"/>
      <c r="GN79" s="100"/>
      <c r="GO79" s="100"/>
      <c r="GP79" s="100"/>
      <c r="GQ79" s="100"/>
      <c r="GR79" s="100"/>
      <c r="GS79" s="100"/>
      <c r="GT79" s="100"/>
      <c r="GU79" s="100"/>
      <c r="GV79" s="100"/>
      <c r="GW79" s="100"/>
      <c r="GX79" s="100"/>
      <c r="GY79" s="100"/>
      <c r="GZ79" s="100"/>
      <c r="HA79" s="100"/>
      <c r="HB79" s="100"/>
      <c r="HC79" s="100"/>
      <c r="HD79" s="100"/>
      <c r="HE79" s="100"/>
      <c r="HF79" s="100"/>
      <c r="HG79" s="100"/>
      <c r="HH79" s="140">
        <f>SUM(HI79:HJ79)</f>
        <v>0</v>
      </c>
      <c r="HI79" s="140">
        <f>SUM(HK79:HK79)</f>
        <v>0</v>
      </c>
      <c r="HJ79" s="140">
        <f>SUM(HL79:HM79)</f>
        <v>0</v>
      </c>
      <c r="HK79" s="100"/>
      <c r="HL79" s="100"/>
      <c r="HM79" s="100"/>
      <c r="HN79" s="145"/>
      <c r="HO79" s="152">
        <f t="shared" si="236"/>
        <v>0.99921315510382847</v>
      </c>
      <c r="HP79" s="152">
        <f t="shared" si="237"/>
        <v>0</v>
      </c>
      <c r="HQ79" s="152">
        <f t="shared" si="238"/>
        <v>0.99921315510382847</v>
      </c>
      <c r="HR79" s="152">
        <f t="shared" si="239"/>
        <v>0</v>
      </c>
      <c r="HS79" s="152">
        <f t="shared" si="240"/>
        <v>0</v>
      </c>
      <c r="HU79" s="37">
        <f>DI79-HN79</f>
        <v>828166848</v>
      </c>
      <c r="HV79" s="37">
        <f>C79-DI79</f>
        <v>652152</v>
      </c>
      <c r="HW79" s="37"/>
      <c r="HX79" s="37">
        <f t="shared" si="38"/>
        <v>828166848</v>
      </c>
    </row>
    <row r="80" spans="1:232" s="37" customFormat="1" ht="17.25" customHeight="1">
      <c r="A80" s="106">
        <v>23</v>
      </c>
      <c r="B80" s="107" t="s">
        <v>154</v>
      </c>
      <c r="C80" s="145">
        <f t="shared" ref="C80:Z80" si="251">C81+C82</f>
        <v>6314710820</v>
      </c>
      <c r="D80" s="145">
        <f t="shared" si="251"/>
        <v>4060910220</v>
      </c>
      <c r="E80" s="145">
        <f t="shared" si="251"/>
        <v>0</v>
      </c>
      <c r="F80" s="99">
        <f t="shared" si="251"/>
        <v>0</v>
      </c>
      <c r="G80" s="99">
        <f t="shared" si="251"/>
        <v>0</v>
      </c>
      <c r="H80" s="99">
        <f t="shared" si="251"/>
        <v>0</v>
      </c>
      <c r="I80" s="99">
        <f t="shared" si="251"/>
        <v>0</v>
      </c>
      <c r="J80" s="145">
        <f t="shared" si="251"/>
        <v>4060910220</v>
      </c>
      <c r="K80" s="99">
        <f t="shared" si="251"/>
        <v>0</v>
      </c>
      <c r="L80" s="99">
        <f t="shared" si="251"/>
        <v>0</v>
      </c>
      <c r="M80" s="99">
        <f t="shared" si="251"/>
        <v>0</v>
      </c>
      <c r="N80" s="99">
        <f t="shared" si="251"/>
        <v>0</v>
      </c>
      <c r="O80" s="99">
        <f t="shared" si="251"/>
        <v>0</v>
      </c>
      <c r="P80" s="99">
        <f t="shared" si="251"/>
        <v>0</v>
      </c>
      <c r="Q80" s="99">
        <f t="shared" si="251"/>
        <v>0</v>
      </c>
      <c r="R80" s="99">
        <f t="shared" si="251"/>
        <v>0</v>
      </c>
      <c r="S80" s="99">
        <f t="shared" si="251"/>
        <v>0</v>
      </c>
      <c r="T80" s="99">
        <f t="shared" si="251"/>
        <v>0</v>
      </c>
      <c r="U80" s="99">
        <f t="shared" si="251"/>
        <v>0</v>
      </c>
      <c r="V80" s="99">
        <f t="shared" si="251"/>
        <v>0</v>
      </c>
      <c r="W80" s="99">
        <f t="shared" si="251"/>
        <v>0</v>
      </c>
      <c r="X80" s="99">
        <f t="shared" si="251"/>
        <v>274200000</v>
      </c>
      <c r="Y80" s="99">
        <f t="shared" si="251"/>
        <v>0</v>
      </c>
      <c r="Z80" s="99">
        <f t="shared" si="251"/>
        <v>44064000</v>
      </c>
      <c r="AA80" s="99">
        <f>AA81+AA82</f>
        <v>3742646220</v>
      </c>
      <c r="AB80" s="99">
        <f>AB81+AB82</f>
        <v>0</v>
      </c>
      <c r="AC80" s="99">
        <f>AC81+AC82</f>
        <v>0</v>
      </c>
      <c r="AD80" s="99">
        <f>AD81+AD82</f>
        <v>0</v>
      </c>
      <c r="AE80" s="99">
        <f t="shared" ref="AE80:AW80" si="252">AE81+AE82</f>
        <v>0</v>
      </c>
      <c r="AF80" s="99">
        <f t="shared" si="252"/>
        <v>0</v>
      </c>
      <c r="AG80" s="99">
        <f t="shared" si="252"/>
        <v>0</v>
      </c>
      <c r="AH80" s="99">
        <f t="shared" si="252"/>
        <v>0</v>
      </c>
      <c r="AI80" s="99">
        <f t="shared" si="252"/>
        <v>0</v>
      </c>
      <c r="AJ80" s="99">
        <f t="shared" si="252"/>
        <v>0</v>
      </c>
      <c r="AK80" s="99">
        <f t="shared" si="252"/>
        <v>0</v>
      </c>
      <c r="AL80" s="99">
        <f t="shared" si="252"/>
        <v>0</v>
      </c>
      <c r="AM80" s="99">
        <f t="shared" si="252"/>
        <v>0</v>
      </c>
      <c r="AN80" s="99">
        <f t="shared" si="252"/>
        <v>0</v>
      </c>
      <c r="AO80" s="99">
        <f t="shared" si="252"/>
        <v>0</v>
      </c>
      <c r="AP80" s="99">
        <f t="shared" si="252"/>
        <v>0</v>
      </c>
      <c r="AQ80" s="99">
        <f t="shared" si="252"/>
        <v>0</v>
      </c>
      <c r="AR80" s="99">
        <f t="shared" si="252"/>
        <v>0</v>
      </c>
      <c r="AS80" s="99">
        <f t="shared" si="252"/>
        <v>0</v>
      </c>
      <c r="AT80" s="99">
        <f t="shared" si="252"/>
        <v>0</v>
      </c>
      <c r="AU80" s="99">
        <f t="shared" si="252"/>
        <v>0</v>
      </c>
      <c r="AV80" s="99">
        <f t="shared" si="252"/>
        <v>0</v>
      </c>
      <c r="AW80" s="99">
        <f t="shared" si="252"/>
        <v>0</v>
      </c>
      <c r="AX80" s="99">
        <f>AX81+AX82</f>
        <v>0</v>
      </c>
      <c r="AY80" s="99">
        <f>AY81+AY82</f>
        <v>0</v>
      </c>
      <c r="AZ80" s="99">
        <f>AZ81+AZ82</f>
        <v>0</v>
      </c>
      <c r="BA80" s="99">
        <f>BA81+BA82</f>
        <v>0</v>
      </c>
      <c r="BB80" s="99">
        <f t="shared" ref="BB80:DG80" si="253">BB81+BB82</f>
        <v>0</v>
      </c>
      <c r="BC80" s="99">
        <f t="shared" si="253"/>
        <v>0</v>
      </c>
      <c r="BD80" s="99">
        <f t="shared" si="253"/>
        <v>0</v>
      </c>
      <c r="BE80" s="99">
        <f t="shared" si="253"/>
        <v>0</v>
      </c>
      <c r="BF80" s="99">
        <f t="shared" si="253"/>
        <v>0</v>
      </c>
      <c r="BG80" s="99">
        <f t="shared" si="253"/>
        <v>0</v>
      </c>
      <c r="BH80" s="99">
        <f t="shared" si="253"/>
        <v>0</v>
      </c>
      <c r="BI80" s="99">
        <f t="shared" si="253"/>
        <v>0</v>
      </c>
      <c r="BJ80" s="99">
        <f t="shared" si="253"/>
        <v>0</v>
      </c>
      <c r="BK80" s="99">
        <f t="shared" si="253"/>
        <v>2253800600</v>
      </c>
      <c r="BL80" s="99">
        <f t="shared" si="253"/>
        <v>0</v>
      </c>
      <c r="BM80" s="99">
        <f t="shared" si="253"/>
        <v>2253800600</v>
      </c>
      <c r="BN80" s="99">
        <f t="shared" si="253"/>
        <v>0</v>
      </c>
      <c r="BO80" s="99">
        <f t="shared" si="253"/>
        <v>0</v>
      </c>
      <c r="BP80" s="99">
        <f t="shared" si="253"/>
        <v>0</v>
      </c>
      <c r="BQ80" s="99">
        <f t="shared" si="253"/>
        <v>0</v>
      </c>
      <c r="BR80" s="99"/>
      <c r="BS80" s="99">
        <f t="shared" si="253"/>
        <v>0</v>
      </c>
      <c r="BT80" s="99"/>
      <c r="BU80" s="99"/>
      <c r="BV80" s="99">
        <f t="shared" si="253"/>
        <v>0</v>
      </c>
      <c r="BW80" s="99">
        <f t="shared" si="253"/>
        <v>0</v>
      </c>
      <c r="BX80" s="99">
        <f t="shared" si="253"/>
        <v>0</v>
      </c>
      <c r="BY80" s="99">
        <f t="shared" si="253"/>
        <v>289214500</v>
      </c>
      <c r="BZ80" s="99">
        <f t="shared" si="253"/>
        <v>1964586100</v>
      </c>
      <c r="CA80" s="99">
        <f t="shared" si="253"/>
        <v>0</v>
      </c>
      <c r="CB80" s="99">
        <f t="shared" si="253"/>
        <v>0</v>
      </c>
      <c r="CC80" s="99">
        <f t="shared" si="253"/>
        <v>0</v>
      </c>
      <c r="CD80" s="99">
        <f t="shared" si="253"/>
        <v>0</v>
      </c>
      <c r="CE80" s="99">
        <f t="shared" si="253"/>
        <v>0</v>
      </c>
      <c r="CF80" s="99">
        <f t="shared" si="253"/>
        <v>0</v>
      </c>
      <c r="CG80" s="99">
        <f t="shared" si="253"/>
        <v>0</v>
      </c>
      <c r="CH80" s="99">
        <f t="shared" si="253"/>
        <v>0</v>
      </c>
      <c r="CI80" s="99">
        <f t="shared" si="253"/>
        <v>0</v>
      </c>
      <c r="CJ80" s="99">
        <f t="shared" si="253"/>
        <v>0</v>
      </c>
      <c r="CK80" s="99">
        <f t="shared" si="253"/>
        <v>0</v>
      </c>
      <c r="CL80" s="99">
        <f t="shared" si="253"/>
        <v>0</v>
      </c>
      <c r="CM80" s="99">
        <f t="shared" si="253"/>
        <v>0</v>
      </c>
      <c r="CN80" s="99">
        <f t="shared" si="253"/>
        <v>0</v>
      </c>
      <c r="CO80" s="99">
        <f t="shared" si="253"/>
        <v>0</v>
      </c>
      <c r="CP80" s="99">
        <f t="shared" si="253"/>
        <v>0</v>
      </c>
      <c r="CQ80" s="99">
        <f t="shared" si="253"/>
        <v>0</v>
      </c>
      <c r="CR80" s="99">
        <f t="shared" si="253"/>
        <v>0</v>
      </c>
      <c r="CS80" s="99">
        <f t="shared" si="253"/>
        <v>0</v>
      </c>
      <c r="CT80" s="99">
        <f t="shared" si="253"/>
        <v>0</v>
      </c>
      <c r="CU80" s="99">
        <f t="shared" si="253"/>
        <v>0</v>
      </c>
      <c r="CV80" s="99">
        <f t="shared" si="253"/>
        <v>0</v>
      </c>
      <c r="CW80" s="99">
        <f t="shared" si="253"/>
        <v>0</v>
      </c>
      <c r="CX80" s="99">
        <f t="shared" si="253"/>
        <v>0</v>
      </c>
      <c r="CY80" s="99">
        <f t="shared" si="253"/>
        <v>0</v>
      </c>
      <c r="CZ80" s="99">
        <f t="shared" si="253"/>
        <v>0</v>
      </c>
      <c r="DA80" s="99">
        <f t="shared" si="253"/>
        <v>0</v>
      </c>
      <c r="DB80" s="99">
        <f t="shared" si="253"/>
        <v>0</v>
      </c>
      <c r="DC80" s="99">
        <f t="shared" si="253"/>
        <v>0</v>
      </c>
      <c r="DD80" s="99">
        <f t="shared" si="253"/>
        <v>0</v>
      </c>
      <c r="DE80" s="99">
        <f t="shared" si="253"/>
        <v>0</v>
      </c>
      <c r="DF80" s="99">
        <f t="shared" si="253"/>
        <v>0</v>
      </c>
      <c r="DG80" s="99">
        <f t="shared" si="253"/>
        <v>0</v>
      </c>
      <c r="DH80" s="108" t="s">
        <v>154</v>
      </c>
      <c r="DI80" s="140">
        <f t="shared" ref="DI80:FY80" si="254">DI81+DI82</f>
        <v>6314710820</v>
      </c>
      <c r="DJ80" s="140">
        <f t="shared" si="254"/>
        <v>4060910220</v>
      </c>
      <c r="DK80" s="140">
        <f t="shared" si="254"/>
        <v>0</v>
      </c>
      <c r="DL80" s="100">
        <f t="shared" si="254"/>
        <v>0</v>
      </c>
      <c r="DM80" s="100">
        <f t="shared" si="254"/>
        <v>0</v>
      </c>
      <c r="DN80" s="100">
        <f t="shared" si="254"/>
        <v>0</v>
      </c>
      <c r="DO80" s="100">
        <f t="shared" si="254"/>
        <v>0</v>
      </c>
      <c r="DP80" s="140">
        <f t="shared" si="254"/>
        <v>4060910220</v>
      </c>
      <c r="DQ80" s="100">
        <f t="shared" si="254"/>
        <v>0</v>
      </c>
      <c r="DR80" s="100">
        <f t="shared" si="254"/>
        <v>0</v>
      </c>
      <c r="DS80" s="100">
        <f t="shared" si="254"/>
        <v>0</v>
      </c>
      <c r="DT80" s="100">
        <f t="shared" si="254"/>
        <v>0</v>
      </c>
      <c r="DU80" s="100">
        <f t="shared" si="254"/>
        <v>0</v>
      </c>
      <c r="DV80" s="100">
        <f t="shared" si="254"/>
        <v>0</v>
      </c>
      <c r="DW80" s="100">
        <f t="shared" si="254"/>
        <v>0</v>
      </c>
      <c r="DX80" s="100">
        <f t="shared" si="254"/>
        <v>0</v>
      </c>
      <c r="DY80" s="100">
        <f t="shared" si="254"/>
        <v>0</v>
      </c>
      <c r="DZ80" s="100">
        <f t="shared" si="254"/>
        <v>0</v>
      </c>
      <c r="EA80" s="100">
        <f t="shared" si="254"/>
        <v>0</v>
      </c>
      <c r="EB80" s="100">
        <f t="shared" si="254"/>
        <v>0</v>
      </c>
      <c r="EC80" s="100">
        <f t="shared" si="254"/>
        <v>0</v>
      </c>
      <c r="ED80" s="100">
        <f t="shared" si="254"/>
        <v>274200000</v>
      </c>
      <c r="EE80" s="100">
        <f t="shared" si="254"/>
        <v>0</v>
      </c>
      <c r="EF80" s="100">
        <f t="shared" si="254"/>
        <v>44064000</v>
      </c>
      <c r="EG80" s="100">
        <f>EG81+EG82</f>
        <v>3742646220</v>
      </c>
      <c r="EH80" s="100">
        <f t="shared" si="254"/>
        <v>0</v>
      </c>
      <c r="EI80" s="100">
        <f t="shared" si="254"/>
        <v>0</v>
      </c>
      <c r="EJ80" s="100">
        <f t="shared" si="254"/>
        <v>0</v>
      </c>
      <c r="EK80" s="100">
        <f t="shared" si="254"/>
        <v>0</v>
      </c>
      <c r="EL80" s="100">
        <f t="shared" si="254"/>
        <v>0</v>
      </c>
      <c r="EM80" s="100">
        <f t="shared" si="254"/>
        <v>0</v>
      </c>
      <c r="EN80" s="100">
        <f t="shared" si="254"/>
        <v>0</v>
      </c>
      <c r="EO80" s="100">
        <f t="shared" si="254"/>
        <v>0</v>
      </c>
      <c r="EP80" s="100">
        <f t="shared" si="254"/>
        <v>0</v>
      </c>
      <c r="EQ80" s="100">
        <f t="shared" si="254"/>
        <v>0</v>
      </c>
      <c r="ER80" s="100">
        <f t="shared" si="254"/>
        <v>0</v>
      </c>
      <c r="ES80" s="100">
        <f t="shared" si="254"/>
        <v>0</v>
      </c>
      <c r="ET80" s="100">
        <f t="shared" si="254"/>
        <v>0</v>
      </c>
      <c r="EU80" s="100">
        <f t="shared" si="254"/>
        <v>0</v>
      </c>
      <c r="EV80" s="100">
        <f t="shared" si="254"/>
        <v>0</v>
      </c>
      <c r="EW80" s="100">
        <f t="shared" si="254"/>
        <v>0</v>
      </c>
      <c r="EX80" s="100">
        <f t="shared" si="254"/>
        <v>0</v>
      </c>
      <c r="EY80" s="100">
        <f t="shared" si="254"/>
        <v>0</v>
      </c>
      <c r="EZ80" s="100">
        <f t="shared" si="254"/>
        <v>0</v>
      </c>
      <c r="FA80" s="100">
        <f t="shared" si="254"/>
        <v>0</v>
      </c>
      <c r="FB80" s="100">
        <f t="shared" si="254"/>
        <v>0</v>
      </c>
      <c r="FC80" s="100">
        <f t="shared" si="254"/>
        <v>0</v>
      </c>
      <c r="FD80" s="100">
        <f>FD81+FD82</f>
        <v>0</v>
      </c>
      <c r="FE80" s="100">
        <f>FE81+FE82</f>
        <v>0</v>
      </c>
      <c r="FF80" s="100">
        <f>FF81+FF82</f>
        <v>0</v>
      </c>
      <c r="FG80" s="100">
        <f>FG81+FG82</f>
        <v>0</v>
      </c>
      <c r="FH80" s="100">
        <f t="shared" si="254"/>
        <v>0</v>
      </c>
      <c r="FI80" s="100">
        <f t="shared" si="254"/>
        <v>0</v>
      </c>
      <c r="FJ80" s="100">
        <f t="shared" si="254"/>
        <v>0</v>
      </c>
      <c r="FK80" s="100">
        <f t="shared" si="254"/>
        <v>0</v>
      </c>
      <c r="FL80" s="100">
        <f t="shared" si="254"/>
        <v>0</v>
      </c>
      <c r="FM80" s="100">
        <f t="shared" si="254"/>
        <v>0</v>
      </c>
      <c r="FN80" s="100">
        <f t="shared" si="254"/>
        <v>0</v>
      </c>
      <c r="FO80" s="100">
        <f t="shared" si="254"/>
        <v>0</v>
      </c>
      <c r="FP80" s="100">
        <f t="shared" si="254"/>
        <v>0</v>
      </c>
      <c r="FQ80" s="140">
        <f t="shared" si="254"/>
        <v>2219511895</v>
      </c>
      <c r="FR80" s="140">
        <f t="shared" si="254"/>
        <v>0</v>
      </c>
      <c r="FS80" s="140">
        <f t="shared" si="254"/>
        <v>2219511895</v>
      </c>
      <c r="FT80" s="100">
        <f t="shared" si="254"/>
        <v>0</v>
      </c>
      <c r="FU80" s="100">
        <f t="shared" si="254"/>
        <v>0</v>
      </c>
      <c r="FV80" s="100">
        <f t="shared" si="254"/>
        <v>0</v>
      </c>
      <c r="FW80" s="100">
        <f t="shared" si="254"/>
        <v>0</v>
      </c>
      <c r="FX80" s="100"/>
      <c r="FY80" s="100">
        <f t="shared" si="254"/>
        <v>0</v>
      </c>
      <c r="FZ80" s="100"/>
      <c r="GA80" s="100"/>
      <c r="GB80" s="100">
        <f t="shared" ref="GB80:HM80" si="255">GB81+GB82</f>
        <v>0</v>
      </c>
      <c r="GC80" s="100">
        <f t="shared" si="255"/>
        <v>0</v>
      </c>
      <c r="GD80" s="100">
        <f t="shared" si="255"/>
        <v>0</v>
      </c>
      <c r="GE80" s="100">
        <f t="shared" si="255"/>
        <v>289214500</v>
      </c>
      <c r="GF80" s="100">
        <f t="shared" si="255"/>
        <v>1930297395</v>
      </c>
      <c r="GG80" s="100">
        <f t="shared" si="255"/>
        <v>0</v>
      </c>
      <c r="GH80" s="100">
        <f t="shared" si="255"/>
        <v>0</v>
      </c>
      <c r="GI80" s="100">
        <f t="shared" si="255"/>
        <v>0</v>
      </c>
      <c r="GJ80" s="100">
        <f t="shared" si="255"/>
        <v>0</v>
      </c>
      <c r="GK80" s="100">
        <f t="shared" si="255"/>
        <v>0</v>
      </c>
      <c r="GL80" s="100">
        <f t="shared" si="255"/>
        <v>0</v>
      </c>
      <c r="GM80" s="100">
        <f t="shared" si="255"/>
        <v>0</v>
      </c>
      <c r="GN80" s="100">
        <f t="shared" si="255"/>
        <v>0</v>
      </c>
      <c r="GO80" s="100">
        <f t="shared" si="255"/>
        <v>0</v>
      </c>
      <c r="GP80" s="100">
        <f t="shared" si="255"/>
        <v>0</v>
      </c>
      <c r="GQ80" s="100">
        <f t="shared" si="255"/>
        <v>0</v>
      </c>
      <c r="GR80" s="100">
        <f t="shared" si="255"/>
        <v>0</v>
      </c>
      <c r="GS80" s="100">
        <f t="shared" si="255"/>
        <v>0</v>
      </c>
      <c r="GT80" s="100">
        <f t="shared" si="255"/>
        <v>0</v>
      </c>
      <c r="GU80" s="100">
        <f t="shared" si="255"/>
        <v>0</v>
      </c>
      <c r="GV80" s="100">
        <f t="shared" si="255"/>
        <v>0</v>
      </c>
      <c r="GW80" s="100">
        <f t="shared" si="255"/>
        <v>0</v>
      </c>
      <c r="GX80" s="100">
        <f t="shared" si="255"/>
        <v>0</v>
      </c>
      <c r="GY80" s="100">
        <f t="shared" si="255"/>
        <v>0</v>
      </c>
      <c r="GZ80" s="100">
        <f t="shared" si="255"/>
        <v>0</v>
      </c>
      <c r="HA80" s="100">
        <f t="shared" si="255"/>
        <v>0</v>
      </c>
      <c r="HB80" s="100">
        <f t="shared" si="255"/>
        <v>0</v>
      </c>
      <c r="HC80" s="100">
        <f t="shared" si="255"/>
        <v>0</v>
      </c>
      <c r="HD80" s="100">
        <f t="shared" si="255"/>
        <v>0</v>
      </c>
      <c r="HE80" s="100">
        <f t="shared" si="255"/>
        <v>0</v>
      </c>
      <c r="HF80" s="100">
        <f t="shared" si="255"/>
        <v>0</v>
      </c>
      <c r="HG80" s="100">
        <f t="shared" si="255"/>
        <v>0</v>
      </c>
      <c r="HH80" s="140">
        <f t="shared" si="255"/>
        <v>0</v>
      </c>
      <c r="HI80" s="140">
        <f t="shared" si="255"/>
        <v>0</v>
      </c>
      <c r="HJ80" s="140">
        <f t="shared" si="255"/>
        <v>0</v>
      </c>
      <c r="HK80" s="100">
        <f t="shared" si="255"/>
        <v>0</v>
      </c>
      <c r="HL80" s="100">
        <f t="shared" si="255"/>
        <v>0</v>
      </c>
      <c r="HM80" s="100">
        <f t="shared" si="255"/>
        <v>0</v>
      </c>
      <c r="HN80" s="145">
        <f>HN81+HN82</f>
        <v>34288705</v>
      </c>
      <c r="HO80" s="152">
        <f t="shared" si="236"/>
        <v>1</v>
      </c>
      <c r="HP80" s="152">
        <f t="shared" si="237"/>
        <v>0</v>
      </c>
      <c r="HQ80" s="152">
        <f t="shared" si="238"/>
        <v>1</v>
      </c>
      <c r="HR80" s="152">
        <f t="shared" si="239"/>
        <v>0.98478627390550877</v>
      </c>
      <c r="HS80" s="152">
        <f t="shared" si="240"/>
        <v>0</v>
      </c>
      <c r="HX80" s="37">
        <f t="shared" si="38"/>
        <v>6280422115</v>
      </c>
    </row>
    <row r="81" spans="1:232" s="37" customFormat="1" ht="17.25" customHeight="1">
      <c r="A81" s="106"/>
      <c r="B81" s="107" t="s">
        <v>99</v>
      </c>
      <c r="C81" s="145">
        <f>D81+BK81+DB81</f>
        <v>0</v>
      </c>
      <c r="D81" s="145">
        <f>E81+J81</f>
        <v>0</v>
      </c>
      <c r="E81" s="145">
        <f>SUM(F81:I81)</f>
        <v>0</v>
      </c>
      <c r="F81" s="99"/>
      <c r="G81" s="99"/>
      <c r="H81" s="99"/>
      <c r="I81" s="99"/>
      <c r="J81" s="145">
        <f>SUM(K81:BJ81)</f>
        <v>0</v>
      </c>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f>SUM(BL81:BM81)</f>
        <v>0</v>
      </c>
      <c r="BL81" s="99">
        <f t="shared" ref="BL81" si="256">SUM(BN81:BO81)+BP81+SUM(BR81:BU81)+CG81+CU81</f>
        <v>0</v>
      </c>
      <c r="BM81" s="99">
        <f>BQ81+SUM(BV81:CF81)+SUM(CH81:CT81)+SUM(CV81:DA81)</f>
        <v>0</v>
      </c>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f>SUM(DC81:DD81)</f>
        <v>0</v>
      </c>
      <c r="DC81" s="99">
        <f>SUM(DE81:DE81)</f>
        <v>0</v>
      </c>
      <c r="DD81" s="99">
        <f>SUM(DF81:DG81)</f>
        <v>0</v>
      </c>
      <c r="DE81" s="99"/>
      <c r="DF81" s="99"/>
      <c r="DG81" s="99"/>
      <c r="DH81" s="108" t="s">
        <v>99</v>
      </c>
      <c r="DI81" s="140">
        <f>DJ81+FQ81+HH81+HN81</f>
        <v>0</v>
      </c>
      <c r="DJ81" s="140">
        <f>DK81+DP81</f>
        <v>0</v>
      </c>
      <c r="DK81" s="140">
        <f>SUM(DL81:DO81)</f>
        <v>0</v>
      </c>
      <c r="DL81" s="100"/>
      <c r="DM81" s="100"/>
      <c r="DN81" s="100"/>
      <c r="DO81" s="100"/>
      <c r="DP81" s="140">
        <f>SUM(DQ81:FP81)</f>
        <v>0</v>
      </c>
      <c r="DQ81" s="100"/>
      <c r="DR81" s="100"/>
      <c r="DS81" s="100"/>
      <c r="DT81" s="100"/>
      <c r="DU81" s="100"/>
      <c r="DV81" s="100"/>
      <c r="DW81" s="100"/>
      <c r="DX81" s="100"/>
      <c r="DY81" s="100"/>
      <c r="DZ81" s="100"/>
      <c r="EA81" s="100"/>
      <c r="EB81" s="100"/>
      <c r="EC81" s="100"/>
      <c r="ED81" s="100"/>
      <c r="EE81" s="100"/>
      <c r="EF81" s="100"/>
      <c r="EG81" s="100"/>
      <c r="EH81" s="100"/>
      <c r="EI81" s="100"/>
      <c r="EJ81" s="100"/>
      <c r="EK81" s="100"/>
      <c r="EL81" s="100"/>
      <c r="EM81" s="100"/>
      <c r="EN81" s="100"/>
      <c r="EO81" s="100"/>
      <c r="EP81" s="100"/>
      <c r="EQ81" s="100"/>
      <c r="ER81" s="100"/>
      <c r="ES81" s="100"/>
      <c r="ET81" s="100"/>
      <c r="EU81" s="100"/>
      <c r="EV81" s="100"/>
      <c r="EW81" s="100"/>
      <c r="EX81" s="100"/>
      <c r="EY81" s="100"/>
      <c r="EZ81" s="100"/>
      <c r="FA81" s="100"/>
      <c r="FB81" s="100"/>
      <c r="FC81" s="100"/>
      <c r="FD81" s="100"/>
      <c r="FE81" s="100"/>
      <c r="FF81" s="100"/>
      <c r="FG81" s="100"/>
      <c r="FH81" s="100"/>
      <c r="FI81" s="100"/>
      <c r="FJ81" s="100"/>
      <c r="FK81" s="100"/>
      <c r="FL81" s="100"/>
      <c r="FM81" s="100"/>
      <c r="FN81" s="100"/>
      <c r="FO81" s="100"/>
      <c r="FP81" s="100"/>
      <c r="FQ81" s="140">
        <f>SUM(FR81:FS81)</f>
        <v>0</v>
      </c>
      <c r="FR81" s="140">
        <f t="shared" ref="FR81" si="257">SUM(FT81:FU81)+FV81+SUM(FX81:GA81)+GM81+HA81</f>
        <v>0</v>
      </c>
      <c r="FS81" s="140">
        <f>FW81+SUM(GB81:GL81)+SUM(GN81:GZ81)+SUM(HB81:HG81)</f>
        <v>0</v>
      </c>
      <c r="FT81" s="100"/>
      <c r="FU81" s="100"/>
      <c r="FV81" s="100"/>
      <c r="FW81" s="100"/>
      <c r="FX81" s="100"/>
      <c r="FY81" s="100"/>
      <c r="FZ81" s="100"/>
      <c r="GA81" s="100"/>
      <c r="GB81" s="100"/>
      <c r="GC81" s="100"/>
      <c r="GD81" s="100"/>
      <c r="GE81" s="100"/>
      <c r="GF81" s="100"/>
      <c r="GG81" s="100"/>
      <c r="GH81" s="100"/>
      <c r="GI81" s="100"/>
      <c r="GJ81" s="100"/>
      <c r="GK81" s="100"/>
      <c r="GL81" s="100"/>
      <c r="GM81" s="100"/>
      <c r="GN81" s="100"/>
      <c r="GO81" s="100"/>
      <c r="GP81" s="100"/>
      <c r="GQ81" s="100"/>
      <c r="GR81" s="100"/>
      <c r="GS81" s="100"/>
      <c r="GT81" s="100"/>
      <c r="GU81" s="100"/>
      <c r="GV81" s="100"/>
      <c r="GW81" s="100"/>
      <c r="GX81" s="100"/>
      <c r="GY81" s="100"/>
      <c r="GZ81" s="100"/>
      <c r="HA81" s="100"/>
      <c r="HB81" s="100"/>
      <c r="HC81" s="100"/>
      <c r="HD81" s="100"/>
      <c r="HE81" s="100"/>
      <c r="HF81" s="100"/>
      <c r="HG81" s="100"/>
      <c r="HH81" s="140">
        <f>SUM(HI81:HJ81)</f>
        <v>0</v>
      </c>
      <c r="HI81" s="140">
        <f>SUM(HK81:HK81)</f>
        <v>0</v>
      </c>
      <c r="HJ81" s="140">
        <f>SUM(HL81:HM81)</f>
        <v>0</v>
      </c>
      <c r="HK81" s="100"/>
      <c r="HL81" s="100"/>
      <c r="HM81" s="100"/>
      <c r="HN81" s="145"/>
      <c r="HO81" s="152">
        <f t="shared" si="236"/>
        <v>0</v>
      </c>
      <c r="HP81" s="152">
        <f t="shared" si="237"/>
        <v>0</v>
      </c>
      <c r="HQ81" s="152">
        <f t="shared" si="238"/>
        <v>0</v>
      </c>
      <c r="HR81" s="152">
        <f t="shared" si="239"/>
        <v>0</v>
      </c>
      <c r="HS81" s="152">
        <f t="shared" si="240"/>
        <v>0</v>
      </c>
      <c r="HX81" s="37">
        <f t="shared" ref="HX81:HX100" si="258">+DP81+FS81+HJ81</f>
        <v>0</v>
      </c>
    </row>
    <row r="82" spans="1:232" s="37" customFormat="1" ht="17.25" customHeight="1">
      <c r="A82" s="106"/>
      <c r="B82" s="107" t="s">
        <v>100</v>
      </c>
      <c r="C82" s="145">
        <f>D82+BK82+DB82</f>
        <v>6314710820</v>
      </c>
      <c r="D82" s="145">
        <f>E82+J82</f>
        <v>4060910220</v>
      </c>
      <c r="E82" s="145">
        <f>SUM(F82:I82)</f>
        <v>0</v>
      </c>
      <c r="F82" s="99"/>
      <c r="G82" s="99"/>
      <c r="H82" s="99"/>
      <c r="I82" s="99"/>
      <c r="J82" s="145">
        <f>SUM(K82:BJ82)</f>
        <v>4060910220</v>
      </c>
      <c r="K82" s="99"/>
      <c r="L82" s="99"/>
      <c r="M82" s="99"/>
      <c r="N82" s="99"/>
      <c r="O82" s="99"/>
      <c r="P82" s="99"/>
      <c r="Q82" s="99"/>
      <c r="R82" s="99"/>
      <c r="S82" s="99"/>
      <c r="T82" s="99"/>
      <c r="U82" s="99"/>
      <c r="V82" s="99"/>
      <c r="W82" s="99"/>
      <c r="X82" s="99">
        <f>159300000+114900000</f>
        <v>274200000</v>
      </c>
      <c r="Y82" s="99"/>
      <c r="Z82" s="99">
        <v>44064000</v>
      </c>
      <c r="AA82" s="99">
        <f>+'[2]2024-don vi'!$AF$168+'[2]2024-don vi'!$AF$181-'[2]2024-don vi'!$AF$172-'[2]2024-don vi'!$AF$171-114900000</f>
        <v>3742646220</v>
      </c>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f>SUM(BL82:BM82)</f>
        <v>2253800600</v>
      </c>
      <c r="BL82" s="99">
        <f>SUM(BN82:BO82)+BP82+SUM(BR82:BU82)+CG82+CU82</f>
        <v>0</v>
      </c>
      <c r="BM82" s="99">
        <f>BQ82+SUM(BV82:CF82)+SUM(CH82:CT82)+SUM(CV82:DA82)</f>
        <v>2253800600</v>
      </c>
      <c r="BN82" s="99"/>
      <c r="BO82" s="99"/>
      <c r="BP82" s="99"/>
      <c r="BQ82" s="99"/>
      <c r="BR82" s="99"/>
      <c r="BS82" s="99"/>
      <c r="BT82" s="99"/>
      <c r="BU82" s="99"/>
      <c r="BV82" s="99"/>
      <c r="BW82" s="99"/>
      <c r="BX82" s="99"/>
      <c r="BY82" s="99">
        <v>289214500</v>
      </c>
      <c r="BZ82" s="99">
        <v>1964586100</v>
      </c>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f>SUM(DC82:DD82)</f>
        <v>0</v>
      </c>
      <c r="DC82" s="99">
        <f>SUM(DE82:DE82)</f>
        <v>0</v>
      </c>
      <c r="DD82" s="99">
        <f>SUM(DF82:DG82)</f>
        <v>0</v>
      </c>
      <c r="DE82" s="99"/>
      <c r="DF82" s="99"/>
      <c r="DG82" s="99"/>
      <c r="DH82" s="108" t="s">
        <v>100</v>
      </c>
      <c r="DI82" s="140">
        <f>DJ82+FQ82+HH82+HN82</f>
        <v>6314710820</v>
      </c>
      <c r="DJ82" s="140">
        <f>DK82+DP82</f>
        <v>4060910220</v>
      </c>
      <c r="DK82" s="140">
        <f>SUM(DL82:DO82)</f>
        <v>0</v>
      </c>
      <c r="DL82" s="100"/>
      <c r="DM82" s="100"/>
      <c r="DN82" s="100"/>
      <c r="DO82" s="100"/>
      <c r="DP82" s="140">
        <f>SUM(DQ82:FP82)</f>
        <v>4060910220</v>
      </c>
      <c r="DQ82" s="100"/>
      <c r="DR82" s="100"/>
      <c r="DS82" s="100"/>
      <c r="DT82" s="100"/>
      <c r="DU82" s="100"/>
      <c r="DV82" s="100"/>
      <c r="DW82" s="100"/>
      <c r="DX82" s="100"/>
      <c r="DY82" s="100"/>
      <c r="DZ82" s="100"/>
      <c r="EA82" s="100"/>
      <c r="EB82" s="100"/>
      <c r="EC82" s="100"/>
      <c r="ED82" s="100">
        <f>+'[2]2024-don vi'!$AG$172+114900000</f>
        <v>274200000</v>
      </c>
      <c r="EE82" s="100"/>
      <c r="EF82" s="100">
        <f>+'[2]2024-don vi'!$AG$171</f>
        <v>44064000</v>
      </c>
      <c r="EG82" s="100">
        <f>+'[2]2024-don vi'!$AG$168+'[2]2024-don vi'!$AG$181-'[2]2024-don vi'!$AG$171-'[2]2024-don vi'!$AG$172-114900000</f>
        <v>3742646220</v>
      </c>
      <c r="EH82" s="100"/>
      <c r="EI82" s="100"/>
      <c r="EJ82" s="100"/>
      <c r="EK82" s="100"/>
      <c r="EL82" s="100"/>
      <c r="EM82" s="100"/>
      <c r="EN82" s="100"/>
      <c r="EO82" s="100"/>
      <c r="EP82" s="100"/>
      <c r="EQ82" s="100"/>
      <c r="ER82" s="100"/>
      <c r="ES82" s="100"/>
      <c r="ET82" s="100"/>
      <c r="EU82" s="100"/>
      <c r="EV82" s="100"/>
      <c r="EW82" s="100"/>
      <c r="EX82" s="100"/>
      <c r="EY82" s="100"/>
      <c r="EZ82" s="100"/>
      <c r="FA82" s="100"/>
      <c r="FB82" s="100"/>
      <c r="FC82" s="100"/>
      <c r="FD82" s="100"/>
      <c r="FE82" s="100"/>
      <c r="FF82" s="100"/>
      <c r="FG82" s="100"/>
      <c r="FH82" s="100"/>
      <c r="FI82" s="100"/>
      <c r="FJ82" s="100"/>
      <c r="FK82" s="100"/>
      <c r="FL82" s="100"/>
      <c r="FM82" s="100"/>
      <c r="FN82" s="100"/>
      <c r="FO82" s="100"/>
      <c r="FP82" s="100"/>
      <c r="FQ82" s="140">
        <f>SUM(FR82:FS82)</f>
        <v>2219511895</v>
      </c>
      <c r="FR82" s="140">
        <f>SUM(FT82:FU82)+FV82+SUM(FX82:GA82)+GM82+HA82</f>
        <v>0</v>
      </c>
      <c r="FS82" s="140">
        <f>FW82+SUM(GB82:GL82)+SUM(GN82:GZ82)+SUM(HB82:HG82)</f>
        <v>2219511895</v>
      </c>
      <c r="FT82" s="100"/>
      <c r="FU82" s="100"/>
      <c r="FV82" s="100"/>
      <c r="FW82" s="100"/>
      <c r="FX82" s="100"/>
      <c r="FY82" s="100"/>
      <c r="FZ82" s="100"/>
      <c r="GA82" s="100"/>
      <c r="GB82" s="100"/>
      <c r="GC82" s="100"/>
      <c r="GD82" s="100"/>
      <c r="GE82" s="100">
        <v>289214500</v>
      </c>
      <c r="GF82" s="100">
        <v>1930297395</v>
      </c>
      <c r="GG82" s="100"/>
      <c r="GH82" s="100"/>
      <c r="GI82" s="100"/>
      <c r="GJ82" s="100"/>
      <c r="GK82" s="100"/>
      <c r="GL82" s="100"/>
      <c r="GM82" s="100"/>
      <c r="GN82" s="100"/>
      <c r="GO82" s="100"/>
      <c r="GP82" s="100"/>
      <c r="GQ82" s="100"/>
      <c r="GR82" s="100"/>
      <c r="GS82" s="100"/>
      <c r="GT82" s="100"/>
      <c r="GU82" s="100"/>
      <c r="GV82" s="100"/>
      <c r="GW82" s="100"/>
      <c r="GX82" s="100"/>
      <c r="GY82" s="100"/>
      <c r="GZ82" s="100"/>
      <c r="HA82" s="100"/>
      <c r="HB82" s="100"/>
      <c r="HC82" s="100"/>
      <c r="HD82" s="100"/>
      <c r="HE82" s="100"/>
      <c r="HF82" s="100"/>
      <c r="HG82" s="100"/>
      <c r="HH82" s="140">
        <f>SUM(HI82:HJ82)</f>
        <v>0</v>
      </c>
      <c r="HI82" s="140">
        <f>SUM(HK82:HK82)</f>
        <v>0</v>
      </c>
      <c r="HJ82" s="140">
        <f>SUM(HL82:HM82)</f>
        <v>0</v>
      </c>
      <c r="HK82" s="100"/>
      <c r="HL82" s="100"/>
      <c r="HM82" s="100"/>
      <c r="HN82" s="145">
        <v>34288705</v>
      </c>
      <c r="HO82" s="152">
        <f t="shared" si="236"/>
        <v>1</v>
      </c>
      <c r="HP82" s="152">
        <f t="shared" si="237"/>
        <v>0</v>
      </c>
      <c r="HQ82" s="152">
        <f t="shared" si="238"/>
        <v>1</v>
      </c>
      <c r="HR82" s="152">
        <f t="shared" si="239"/>
        <v>0.98478627390550877</v>
      </c>
      <c r="HS82" s="152">
        <f t="shared" si="240"/>
        <v>0</v>
      </c>
      <c r="HU82" s="37">
        <f>DI82-HN82</f>
        <v>6280422115</v>
      </c>
      <c r="HV82" s="37">
        <f>C82-DI82</f>
        <v>0</v>
      </c>
      <c r="HX82" s="37">
        <f t="shared" si="258"/>
        <v>6280422115</v>
      </c>
    </row>
    <row r="83" spans="1:232" s="37" customFormat="1" ht="17.25" customHeight="1">
      <c r="A83" s="106">
        <v>24</v>
      </c>
      <c r="B83" s="107" t="s">
        <v>165</v>
      </c>
      <c r="C83" s="145">
        <f t="shared" ref="C83:Z83" si="259">C84+C85</f>
        <v>69210906</v>
      </c>
      <c r="D83" s="145">
        <f t="shared" si="259"/>
        <v>69210906</v>
      </c>
      <c r="E83" s="145">
        <f t="shared" si="259"/>
        <v>0</v>
      </c>
      <c r="F83" s="99">
        <f t="shared" si="259"/>
        <v>0</v>
      </c>
      <c r="G83" s="99">
        <f t="shared" si="259"/>
        <v>0</v>
      </c>
      <c r="H83" s="99">
        <f t="shared" si="259"/>
        <v>0</v>
      </c>
      <c r="I83" s="99">
        <f t="shared" si="259"/>
        <v>0</v>
      </c>
      <c r="J83" s="145">
        <f t="shared" si="259"/>
        <v>69210906</v>
      </c>
      <c r="K83" s="99">
        <f t="shared" si="259"/>
        <v>0</v>
      </c>
      <c r="L83" s="99">
        <f t="shared" si="259"/>
        <v>0</v>
      </c>
      <c r="M83" s="99">
        <f t="shared" si="259"/>
        <v>0</v>
      </c>
      <c r="N83" s="99">
        <f t="shared" si="259"/>
        <v>0</v>
      </c>
      <c r="O83" s="99">
        <f t="shared" si="259"/>
        <v>0</v>
      </c>
      <c r="P83" s="99">
        <f t="shared" si="259"/>
        <v>0</v>
      </c>
      <c r="Q83" s="99">
        <f t="shared" si="259"/>
        <v>0</v>
      </c>
      <c r="R83" s="99">
        <f t="shared" si="259"/>
        <v>0</v>
      </c>
      <c r="S83" s="99">
        <f t="shared" si="259"/>
        <v>0</v>
      </c>
      <c r="T83" s="99">
        <f t="shared" si="259"/>
        <v>0</v>
      </c>
      <c r="U83" s="99">
        <f t="shared" si="259"/>
        <v>0</v>
      </c>
      <c r="V83" s="99">
        <f t="shared" si="259"/>
        <v>0</v>
      </c>
      <c r="W83" s="99">
        <f t="shared" si="259"/>
        <v>0</v>
      </c>
      <c r="X83" s="99">
        <f t="shared" si="259"/>
        <v>0</v>
      </c>
      <c r="Y83" s="99">
        <f t="shared" si="259"/>
        <v>0</v>
      </c>
      <c r="Z83" s="99">
        <f t="shared" si="259"/>
        <v>0</v>
      </c>
      <c r="AA83" s="99">
        <f>AA84+AA85</f>
        <v>0</v>
      </c>
      <c r="AB83" s="99">
        <f>AB84+AB85</f>
        <v>0</v>
      </c>
      <c r="AC83" s="99">
        <f>AC84+AC85</f>
        <v>0</v>
      </c>
      <c r="AD83" s="99">
        <f>AD84+AD85</f>
        <v>0</v>
      </c>
      <c r="AE83" s="99">
        <f t="shared" ref="AE83:AW83" si="260">AE84+AE85</f>
        <v>0</v>
      </c>
      <c r="AF83" s="99">
        <f t="shared" si="260"/>
        <v>0</v>
      </c>
      <c r="AG83" s="99">
        <f t="shared" si="260"/>
        <v>0</v>
      </c>
      <c r="AH83" s="99">
        <f t="shared" si="260"/>
        <v>0</v>
      </c>
      <c r="AI83" s="99">
        <f t="shared" si="260"/>
        <v>0</v>
      </c>
      <c r="AJ83" s="99">
        <f t="shared" si="260"/>
        <v>0</v>
      </c>
      <c r="AK83" s="99">
        <f t="shared" si="260"/>
        <v>0</v>
      </c>
      <c r="AL83" s="99">
        <f t="shared" si="260"/>
        <v>0</v>
      </c>
      <c r="AM83" s="99">
        <f t="shared" si="260"/>
        <v>0</v>
      </c>
      <c r="AN83" s="99">
        <f t="shared" si="260"/>
        <v>0</v>
      </c>
      <c r="AO83" s="99">
        <f t="shared" si="260"/>
        <v>0</v>
      </c>
      <c r="AP83" s="99">
        <f t="shared" si="260"/>
        <v>0</v>
      </c>
      <c r="AQ83" s="99">
        <f t="shared" si="260"/>
        <v>0</v>
      </c>
      <c r="AR83" s="99">
        <f t="shared" si="260"/>
        <v>0</v>
      </c>
      <c r="AS83" s="99">
        <f t="shared" si="260"/>
        <v>0</v>
      </c>
      <c r="AT83" s="99">
        <f t="shared" si="260"/>
        <v>0</v>
      </c>
      <c r="AU83" s="99">
        <f t="shared" si="260"/>
        <v>0</v>
      </c>
      <c r="AV83" s="99">
        <f t="shared" si="260"/>
        <v>69210906</v>
      </c>
      <c r="AW83" s="99">
        <f t="shared" si="260"/>
        <v>0</v>
      </c>
      <c r="AX83" s="99">
        <f>AX84+AX85</f>
        <v>0</v>
      </c>
      <c r="AY83" s="99">
        <f>AY84+AY85</f>
        <v>0</v>
      </c>
      <c r="AZ83" s="99">
        <f>AZ84+AZ85</f>
        <v>0</v>
      </c>
      <c r="BA83" s="99">
        <f>BA84+BA85</f>
        <v>0</v>
      </c>
      <c r="BB83" s="99">
        <f t="shared" ref="BB83:DG83" si="261">BB84+BB85</f>
        <v>0</v>
      </c>
      <c r="BC83" s="99">
        <f t="shared" si="261"/>
        <v>0</v>
      </c>
      <c r="BD83" s="99">
        <f t="shared" si="261"/>
        <v>0</v>
      </c>
      <c r="BE83" s="99">
        <f t="shared" si="261"/>
        <v>0</v>
      </c>
      <c r="BF83" s="99">
        <f t="shared" si="261"/>
        <v>0</v>
      </c>
      <c r="BG83" s="99">
        <f t="shared" si="261"/>
        <v>0</v>
      </c>
      <c r="BH83" s="99">
        <f t="shared" si="261"/>
        <v>0</v>
      </c>
      <c r="BI83" s="99">
        <f t="shared" si="261"/>
        <v>0</v>
      </c>
      <c r="BJ83" s="99">
        <f t="shared" si="261"/>
        <v>0</v>
      </c>
      <c r="BK83" s="99">
        <f t="shared" si="261"/>
        <v>0</v>
      </c>
      <c r="BL83" s="99">
        <f t="shared" si="261"/>
        <v>0</v>
      </c>
      <c r="BM83" s="99">
        <f t="shared" si="261"/>
        <v>0</v>
      </c>
      <c r="BN83" s="99">
        <f t="shared" si="261"/>
        <v>0</v>
      </c>
      <c r="BO83" s="99">
        <f t="shared" si="261"/>
        <v>0</v>
      </c>
      <c r="BP83" s="99">
        <f t="shared" si="261"/>
        <v>0</v>
      </c>
      <c r="BQ83" s="99">
        <f t="shared" si="261"/>
        <v>0</v>
      </c>
      <c r="BR83" s="99"/>
      <c r="BS83" s="99">
        <f t="shared" si="261"/>
        <v>0</v>
      </c>
      <c r="BT83" s="99"/>
      <c r="BU83" s="99"/>
      <c r="BV83" s="99">
        <f t="shared" si="261"/>
        <v>0</v>
      </c>
      <c r="BW83" s="99">
        <f t="shared" si="261"/>
        <v>0</v>
      </c>
      <c r="BX83" s="99">
        <f t="shared" si="261"/>
        <v>0</v>
      </c>
      <c r="BY83" s="99">
        <f t="shared" si="261"/>
        <v>0</v>
      </c>
      <c r="BZ83" s="99">
        <f t="shared" si="261"/>
        <v>0</v>
      </c>
      <c r="CA83" s="99">
        <f t="shared" si="261"/>
        <v>0</v>
      </c>
      <c r="CB83" s="99">
        <f t="shared" si="261"/>
        <v>0</v>
      </c>
      <c r="CC83" s="99">
        <f t="shared" si="261"/>
        <v>0</v>
      </c>
      <c r="CD83" s="99">
        <f t="shared" si="261"/>
        <v>0</v>
      </c>
      <c r="CE83" s="99">
        <f t="shared" si="261"/>
        <v>0</v>
      </c>
      <c r="CF83" s="99">
        <f t="shared" si="261"/>
        <v>0</v>
      </c>
      <c r="CG83" s="99">
        <f t="shared" si="261"/>
        <v>0</v>
      </c>
      <c r="CH83" s="99">
        <f t="shared" si="261"/>
        <v>0</v>
      </c>
      <c r="CI83" s="99">
        <f t="shared" si="261"/>
        <v>0</v>
      </c>
      <c r="CJ83" s="99">
        <f t="shared" si="261"/>
        <v>0</v>
      </c>
      <c r="CK83" s="99">
        <f t="shared" si="261"/>
        <v>0</v>
      </c>
      <c r="CL83" s="99">
        <f t="shared" si="261"/>
        <v>0</v>
      </c>
      <c r="CM83" s="99">
        <f t="shared" si="261"/>
        <v>0</v>
      </c>
      <c r="CN83" s="99">
        <f t="shared" si="261"/>
        <v>0</v>
      </c>
      <c r="CO83" s="99">
        <f t="shared" si="261"/>
        <v>0</v>
      </c>
      <c r="CP83" s="99">
        <f t="shared" si="261"/>
        <v>0</v>
      </c>
      <c r="CQ83" s="99">
        <f t="shared" si="261"/>
        <v>0</v>
      </c>
      <c r="CR83" s="99">
        <f t="shared" si="261"/>
        <v>0</v>
      </c>
      <c r="CS83" s="99">
        <f t="shared" si="261"/>
        <v>0</v>
      </c>
      <c r="CT83" s="99">
        <f t="shared" si="261"/>
        <v>0</v>
      </c>
      <c r="CU83" s="99">
        <f t="shared" si="261"/>
        <v>0</v>
      </c>
      <c r="CV83" s="99">
        <f t="shared" si="261"/>
        <v>0</v>
      </c>
      <c r="CW83" s="99">
        <f t="shared" si="261"/>
        <v>0</v>
      </c>
      <c r="CX83" s="99">
        <f t="shared" si="261"/>
        <v>0</v>
      </c>
      <c r="CY83" s="99">
        <f t="shared" si="261"/>
        <v>0</v>
      </c>
      <c r="CZ83" s="99">
        <f t="shared" si="261"/>
        <v>0</v>
      </c>
      <c r="DA83" s="99">
        <f t="shared" si="261"/>
        <v>0</v>
      </c>
      <c r="DB83" s="99">
        <f t="shared" si="261"/>
        <v>0</v>
      </c>
      <c r="DC83" s="99">
        <f t="shared" si="261"/>
        <v>0</v>
      </c>
      <c r="DD83" s="99">
        <f t="shared" si="261"/>
        <v>0</v>
      </c>
      <c r="DE83" s="99">
        <f t="shared" si="261"/>
        <v>0</v>
      </c>
      <c r="DF83" s="99">
        <f t="shared" si="261"/>
        <v>0</v>
      </c>
      <c r="DG83" s="99">
        <f t="shared" si="261"/>
        <v>0</v>
      </c>
      <c r="DH83" s="108" t="s">
        <v>165</v>
      </c>
      <c r="DI83" s="140">
        <f t="shared" ref="DI83:FY83" si="262">DI84+DI85</f>
        <v>69210906</v>
      </c>
      <c r="DJ83" s="140">
        <f t="shared" si="262"/>
        <v>69210906</v>
      </c>
      <c r="DK83" s="140">
        <f t="shared" si="262"/>
        <v>0</v>
      </c>
      <c r="DL83" s="100">
        <f t="shared" si="262"/>
        <v>0</v>
      </c>
      <c r="DM83" s="100">
        <f t="shared" si="262"/>
        <v>0</v>
      </c>
      <c r="DN83" s="100">
        <f t="shared" si="262"/>
        <v>0</v>
      </c>
      <c r="DO83" s="100">
        <f t="shared" si="262"/>
        <v>0</v>
      </c>
      <c r="DP83" s="140">
        <f t="shared" si="262"/>
        <v>69210906</v>
      </c>
      <c r="DQ83" s="100">
        <f t="shared" si="262"/>
        <v>0</v>
      </c>
      <c r="DR83" s="100">
        <f t="shared" si="262"/>
        <v>0</v>
      </c>
      <c r="DS83" s="100">
        <f t="shared" si="262"/>
        <v>0</v>
      </c>
      <c r="DT83" s="100">
        <f t="shared" si="262"/>
        <v>0</v>
      </c>
      <c r="DU83" s="100">
        <f t="shared" si="262"/>
        <v>0</v>
      </c>
      <c r="DV83" s="100">
        <f t="shared" si="262"/>
        <v>0</v>
      </c>
      <c r="DW83" s="100">
        <f t="shared" si="262"/>
        <v>0</v>
      </c>
      <c r="DX83" s="100">
        <f t="shared" si="262"/>
        <v>0</v>
      </c>
      <c r="DY83" s="100">
        <f t="shared" si="262"/>
        <v>0</v>
      </c>
      <c r="DZ83" s="100">
        <f t="shared" si="262"/>
        <v>0</v>
      </c>
      <c r="EA83" s="100">
        <f t="shared" si="262"/>
        <v>0</v>
      </c>
      <c r="EB83" s="100">
        <f t="shared" si="262"/>
        <v>0</v>
      </c>
      <c r="EC83" s="100">
        <f t="shared" si="262"/>
        <v>0</v>
      </c>
      <c r="ED83" s="100">
        <f t="shared" si="262"/>
        <v>0</v>
      </c>
      <c r="EE83" s="100">
        <f t="shared" si="262"/>
        <v>0</v>
      </c>
      <c r="EF83" s="100">
        <f t="shared" si="262"/>
        <v>0</v>
      </c>
      <c r="EG83" s="100">
        <f>EG84+EG85</f>
        <v>0</v>
      </c>
      <c r="EH83" s="100">
        <f t="shared" si="262"/>
        <v>0</v>
      </c>
      <c r="EI83" s="100">
        <f t="shared" si="262"/>
        <v>0</v>
      </c>
      <c r="EJ83" s="100">
        <f t="shared" si="262"/>
        <v>0</v>
      </c>
      <c r="EK83" s="100">
        <f t="shared" si="262"/>
        <v>0</v>
      </c>
      <c r="EL83" s="100">
        <f t="shared" si="262"/>
        <v>0</v>
      </c>
      <c r="EM83" s="100">
        <f t="shared" si="262"/>
        <v>0</v>
      </c>
      <c r="EN83" s="100">
        <f t="shared" si="262"/>
        <v>0</v>
      </c>
      <c r="EO83" s="100">
        <f t="shared" si="262"/>
        <v>0</v>
      </c>
      <c r="EP83" s="100">
        <f t="shared" si="262"/>
        <v>0</v>
      </c>
      <c r="EQ83" s="100">
        <f t="shared" si="262"/>
        <v>0</v>
      </c>
      <c r="ER83" s="100">
        <f t="shared" si="262"/>
        <v>0</v>
      </c>
      <c r="ES83" s="100">
        <f t="shared" si="262"/>
        <v>0</v>
      </c>
      <c r="ET83" s="100">
        <f t="shared" si="262"/>
        <v>0</v>
      </c>
      <c r="EU83" s="100">
        <f t="shared" si="262"/>
        <v>0</v>
      </c>
      <c r="EV83" s="100">
        <f t="shared" si="262"/>
        <v>0</v>
      </c>
      <c r="EW83" s="100">
        <f t="shared" si="262"/>
        <v>0</v>
      </c>
      <c r="EX83" s="100">
        <f t="shared" si="262"/>
        <v>0</v>
      </c>
      <c r="EY83" s="100">
        <f t="shared" si="262"/>
        <v>0</v>
      </c>
      <c r="EZ83" s="100">
        <f t="shared" si="262"/>
        <v>0</v>
      </c>
      <c r="FA83" s="100">
        <f t="shared" si="262"/>
        <v>0</v>
      </c>
      <c r="FB83" s="100">
        <f t="shared" si="262"/>
        <v>69210906</v>
      </c>
      <c r="FC83" s="100">
        <f t="shared" si="262"/>
        <v>0</v>
      </c>
      <c r="FD83" s="100">
        <f>FD84+FD85</f>
        <v>0</v>
      </c>
      <c r="FE83" s="100">
        <f>FE84+FE85</f>
        <v>0</v>
      </c>
      <c r="FF83" s="100">
        <f>FF84+FF85</f>
        <v>0</v>
      </c>
      <c r="FG83" s="100">
        <f>FG84+FG85</f>
        <v>0</v>
      </c>
      <c r="FH83" s="100">
        <f t="shared" si="262"/>
        <v>0</v>
      </c>
      <c r="FI83" s="100">
        <f t="shared" si="262"/>
        <v>0</v>
      </c>
      <c r="FJ83" s="100">
        <f t="shared" si="262"/>
        <v>0</v>
      </c>
      <c r="FK83" s="100">
        <f t="shared" si="262"/>
        <v>0</v>
      </c>
      <c r="FL83" s="100">
        <f t="shared" si="262"/>
        <v>0</v>
      </c>
      <c r="FM83" s="100">
        <f t="shared" si="262"/>
        <v>0</v>
      </c>
      <c r="FN83" s="100">
        <f t="shared" si="262"/>
        <v>0</v>
      </c>
      <c r="FO83" s="100">
        <f t="shared" si="262"/>
        <v>0</v>
      </c>
      <c r="FP83" s="100">
        <f t="shared" si="262"/>
        <v>0</v>
      </c>
      <c r="FQ83" s="140">
        <f t="shared" si="262"/>
        <v>0</v>
      </c>
      <c r="FR83" s="140">
        <f t="shared" si="262"/>
        <v>0</v>
      </c>
      <c r="FS83" s="140">
        <f t="shared" si="262"/>
        <v>0</v>
      </c>
      <c r="FT83" s="100">
        <f t="shared" si="262"/>
        <v>0</v>
      </c>
      <c r="FU83" s="100">
        <f t="shared" si="262"/>
        <v>0</v>
      </c>
      <c r="FV83" s="100">
        <f t="shared" si="262"/>
        <v>0</v>
      </c>
      <c r="FW83" s="100">
        <f t="shared" si="262"/>
        <v>0</v>
      </c>
      <c r="FX83" s="100"/>
      <c r="FY83" s="100">
        <f t="shared" si="262"/>
        <v>0</v>
      </c>
      <c r="FZ83" s="100"/>
      <c r="GA83" s="100"/>
      <c r="GB83" s="100">
        <f t="shared" ref="GB83:HM83" si="263">GB84+GB85</f>
        <v>0</v>
      </c>
      <c r="GC83" s="100">
        <f t="shared" si="263"/>
        <v>0</v>
      </c>
      <c r="GD83" s="100">
        <f t="shared" si="263"/>
        <v>0</v>
      </c>
      <c r="GE83" s="100">
        <f t="shared" si="263"/>
        <v>0</v>
      </c>
      <c r="GF83" s="100">
        <f t="shared" si="263"/>
        <v>0</v>
      </c>
      <c r="GG83" s="100">
        <f t="shared" si="263"/>
        <v>0</v>
      </c>
      <c r="GH83" s="100">
        <f t="shared" si="263"/>
        <v>0</v>
      </c>
      <c r="GI83" s="100">
        <f t="shared" si="263"/>
        <v>0</v>
      </c>
      <c r="GJ83" s="100">
        <f t="shared" si="263"/>
        <v>0</v>
      </c>
      <c r="GK83" s="100">
        <f t="shared" si="263"/>
        <v>0</v>
      </c>
      <c r="GL83" s="100">
        <f t="shared" si="263"/>
        <v>0</v>
      </c>
      <c r="GM83" s="100">
        <f t="shared" si="263"/>
        <v>0</v>
      </c>
      <c r="GN83" s="100">
        <f t="shared" si="263"/>
        <v>0</v>
      </c>
      <c r="GO83" s="100">
        <f t="shared" si="263"/>
        <v>0</v>
      </c>
      <c r="GP83" s="100">
        <f t="shared" si="263"/>
        <v>0</v>
      </c>
      <c r="GQ83" s="100">
        <f t="shared" si="263"/>
        <v>0</v>
      </c>
      <c r="GR83" s="100">
        <f t="shared" si="263"/>
        <v>0</v>
      </c>
      <c r="GS83" s="100">
        <f t="shared" si="263"/>
        <v>0</v>
      </c>
      <c r="GT83" s="100">
        <f t="shared" si="263"/>
        <v>0</v>
      </c>
      <c r="GU83" s="100">
        <f t="shared" si="263"/>
        <v>0</v>
      </c>
      <c r="GV83" s="100">
        <f t="shared" si="263"/>
        <v>0</v>
      </c>
      <c r="GW83" s="100">
        <f t="shared" si="263"/>
        <v>0</v>
      </c>
      <c r="GX83" s="100">
        <f t="shared" si="263"/>
        <v>0</v>
      </c>
      <c r="GY83" s="100">
        <f t="shared" si="263"/>
        <v>0</v>
      </c>
      <c r="GZ83" s="100">
        <f t="shared" si="263"/>
        <v>0</v>
      </c>
      <c r="HA83" s="100">
        <f t="shared" si="263"/>
        <v>0</v>
      </c>
      <c r="HB83" s="100">
        <f t="shared" si="263"/>
        <v>0</v>
      </c>
      <c r="HC83" s="100">
        <f t="shared" si="263"/>
        <v>0</v>
      </c>
      <c r="HD83" s="100">
        <f t="shared" si="263"/>
        <v>0</v>
      </c>
      <c r="HE83" s="100">
        <f t="shared" si="263"/>
        <v>0</v>
      </c>
      <c r="HF83" s="100">
        <f t="shared" si="263"/>
        <v>0</v>
      </c>
      <c r="HG83" s="100">
        <f t="shared" si="263"/>
        <v>0</v>
      </c>
      <c r="HH83" s="140">
        <f t="shared" si="263"/>
        <v>0</v>
      </c>
      <c r="HI83" s="140">
        <f t="shared" si="263"/>
        <v>0</v>
      </c>
      <c r="HJ83" s="140">
        <f t="shared" si="263"/>
        <v>0</v>
      </c>
      <c r="HK83" s="100">
        <f t="shared" si="263"/>
        <v>0</v>
      </c>
      <c r="HL83" s="100">
        <f t="shared" si="263"/>
        <v>0</v>
      </c>
      <c r="HM83" s="100">
        <f t="shared" si="263"/>
        <v>0</v>
      </c>
      <c r="HN83" s="145">
        <f>HN84+HN85</f>
        <v>0</v>
      </c>
      <c r="HO83" s="152">
        <f t="shared" si="236"/>
        <v>1</v>
      </c>
      <c r="HP83" s="152">
        <f t="shared" si="237"/>
        <v>0</v>
      </c>
      <c r="HQ83" s="152">
        <f t="shared" si="238"/>
        <v>1</v>
      </c>
      <c r="HR83" s="152">
        <f t="shared" si="239"/>
        <v>0</v>
      </c>
      <c r="HS83" s="152">
        <f t="shared" si="240"/>
        <v>0</v>
      </c>
      <c r="HX83" s="37">
        <f t="shared" si="258"/>
        <v>69210906</v>
      </c>
    </row>
    <row r="84" spans="1:232" s="37" customFormat="1" ht="17.25" customHeight="1">
      <c r="A84" s="106"/>
      <c r="B84" s="107" t="s">
        <v>99</v>
      </c>
      <c r="C84" s="145">
        <f>D84+BK84+DB84</f>
        <v>0</v>
      </c>
      <c r="D84" s="145">
        <f>E84+J84</f>
        <v>0</v>
      </c>
      <c r="E84" s="145">
        <f>SUM(F84:I84)</f>
        <v>0</v>
      </c>
      <c r="F84" s="99"/>
      <c r="G84" s="99"/>
      <c r="H84" s="99"/>
      <c r="I84" s="99"/>
      <c r="J84" s="145">
        <f>SUM(K84:BJ84)</f>
        <v>0</v>
      </c>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f>SUM(BL84:BM84)</f>
        <v>0</v>
      </c>
      <c r="BL84" s="99">
        <f t="shared" ref="BL84" si="264">SUM(BN84:BO84)+BP84+SUM(BR84:BU84)+CG84+CU84</f>
        <v>0</v>
      </c>
      <c r="BM84" s="99">
        <f>BQ84+SUM(BV84:CF84)+SUM(CH84:CT84)+SUM(CV84:DA84)</f>
        <v>0</v>
      </c>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f>SUM(DC84:DD84)</f>
        <v>0</v>
      </c>
      <c r="DC84" s="99">
        <f>SUM(DE84:DE84)</f>
        <v>0</v>
      </c>
      <c r="DD84" s="99">
        <f>SUM(DF84:DG84)</f>
        <v>0</v>
      </c>
      <c r="DE84" s="99"/>
      <c r="DF84" s="99"/>
      <c r="DG84" s="99"/>
      <c r="DH84" s="108" t="s">
        <v>99</v>
      </c>
      <c r="DI84" s="140">
        <f>DJ84+FQ84+HH84+HN84</f>
        <v>0</v>
      </c>
      <c r="DJ84" s="140">
        <f>DK84+DP84</f>
        <v>0</v>
      </c>
      <c r="DK84" s="140">
        <f>SUM(DL84:DO84)</f>
        <v>0</v>
      </c>
      <c r="DL84" s="100"/>
      <c r="DM84" s="100"/>
      <c r="DN84" s="100"/>
      <c r="DO84" s="100"/>
      <c r="DP84" s="140">
        <f>SUM(DQ84:FP84)</f>
        <v>0</v>
      </c>
      <c r="DQ84" s="100"/>
      <c r="DR84" s="100"/>
      <c r="DS84" s="100"/>
      <c r="DT84" s="100"/>
      <c r="DU84" s="100"/>
      <c r="DV84" s="100"/>
      <c r="DW84" s="100"/>
      <c r="DX84" s="100"/>
      <c r="DY84" s="100"/>
      <c r="DZ84" s="100"/>
      <c r="EA84" s="100"/>
      <c r="EB84" s="100"/>
      <c r="EC84" s="100"/>
      <c r="ED84" s="100"/>
      <c r="EE84" s="100"/>
      <c r="EF84" s="100"/>
      <c r="EG84" s="100"/>
      <c r="EH84" s="100"/>
      <c r="EI84" s="100"/>
      <c r="EJ84" s="100"/>
      <c r="EK84" s="100"/>
      <c r="EL84" s="100"/>
      <c r="EM84" s="100"/>
      <c r="EN84" s="100"/>
      <c r="EO84" s="100"/>
      <c r="EP84" s="100"/>
      <c r="EQ84" s="100"/>
      <c r="ER84" s="100"/>
      <c r="ES84" s="100"/>
      <c r="ET84" s="100"/>
      <c r="EU84" s="100"/>
      <c r="EV84" s="100"/>
      <c r="EW84" s="100"/>
      <c r="EX84" s="100"/>
      <c r="EY84" s="100"/>
      <c r="EZ84" s="100"/>
      <c r="FA84" s="100"/>
      <c r="FB84" s="100"/>
      <c r="FC84" s="100"/>
      <c r="FD84" s="100"/>
      <c r="FE84" s="100"/>
      <c r="FF84" s="100"/>
      <c r="FG84" s="100"/>
      <c r="FH84" s="100"/>
      <c r="FI84" s="100"/>
      <c r="FJ84" s="100"/>
      <c r="FK84" s="100"/>
      <c r="FL84" s="100"/>
      <c r="FM84" s="100"/>
      <c r="FN84" s="100"/>
      <c r="FO84" s="100"/>
      <c r="FP84" s="100"/>
      <c r="FQ84" s="140">
        <f>SUM(FR84:FS84)</f>
        <v>0</v>
      </c>
      <c r="FR84" s="140">
        <f t="shared" ref="FR84" si="265">SUM(FT84:FU84)+FV84+SUM(FX84:GA84)+GM84+HA84</f>
        <v>0</v>
      </c>
      <c r="FS84" s="140">
        <f>FW84+SUM(GB84:GL84)+SUM(GN84:GZ84)+SUM(HB84:HG84)</f>
        <v>0</v>
      </c>
      <c r="FT84" s="100"/>
      <c r="FU84" s="100"/>
      <c r="FV84" s="100"/>
      <c r="FW84" s="100"/>
      <c r="FX84" s="100"/>
      <c r="FY84" s="100"/>
      <c r="FZ84" s="100"/>
      <c r="GA84" s="100"/>
      <c r="GB84" s="100"/>
      <c r="GC84" s="100"/>
      <c r="GD84" s="100"/>
      <c r="GE84" s="100"/>
      <c r="GF84" s="100"/>
      <c r="GG84" s="100"/>
      <c r="GH84" s="100"/>
      <c r="GI84" s="100"/>
      <c r="GJ84" s="100"/>
      <c r="GK84" s="100"/>
      <c r="GL84" s="100"/>
      <c r="GM84" s="100"/>
      <c r="GN84" s="100"/>
      <c r="GO84" s="100"/>
      <c r="GP84" s="100"/>
      <c r="GQ84" s="100"/>
      <c r="GR84" s="100"/>
      <c r="GS84" s="100"/>
      <c r="GT84" s="100"/>
      <c r="GU84" s="100"/>
      <c r="GV84" s="100"/>
      <c r="GW84" s="100"/>
      <c r="GX84" s="100"/>
      <c r="GY84" s="100"/>
      <c r="GZ84" s="100"/>
      <c r="HA84" s="100"/>
      <c r="HB84" s="100"/>
      <c r="HC84" s="100"/>
      <c r="HD84" s="100"/>
      <c r="HE84" s="100"/>
      <c r="HF84" s="100"/>
      <c r="HG84" s="100"/>
      <c r="HH84" s="140">
        <f>SUM(HI84:HJ84)</f>
        <v>0</v>
      </c>
      <c r="HI84" s="140">
        <f>SUM(HK84:HK84)</f>
        <v>0</v>
      </c>
      <c r="HJ84" s="140">
        <f>SUM(HL84:HM84)</f>
        <v>0</v>
      </c>
      <c r="HK84" s="100"/>
      <c r="HL84" s="100"/>
      <c r="HM84" s="100"/>
      <c r="HN84" s="145"/>
      <c r="HO84" s="152">
        <f t="shared" si="236"/>
        <v>0</v>
      </c>
      <c r="HP84" s="152">
        <f t="shared" si="237"/>
        <v>0</v>
      </c>
      <c r="HQ84" s="152">
        <f t="shared" si="238"/>
        <v>0</v>
      </c>
      <c r="HR84" s="152">
        <f t="shared" si="239"/>
        <v>0</v>
      </c>
      <c r="HS84" s="152">
        <f t="shared" si="240"/>
        <v>0</v>
      </c>
      <c r="HX84" s="37">
        <f t="shared" si="258"/>
        <v>0</v>
      </c>
    </row>
    <row r="85" spans="1:232" s="37" customFormat="1" ht="17.25" customHeight="1">
      <c r="A85" s="106"/>
      <c r="B85" s="107" t="s">
        <v>100</v>
      </c>
      <c r="C85" s="145">
        <f>D85+BK85+DB85</f>
        <v>69210906</v>
      </c>
      <c r="D85" s="145">
        <f>E85+J85</f>
        <v>69210906</v>
      </c>
      <c r="E85" s="145">
        <f>SUM(F85:I85)</f>
        <v>0</v>
      </c>
      <c r="F85" s="99"/>
      <c r="G85" s="99"/>
      <c r="H85" s="99"/>
      <c r="I85" s="99"/>
      <c r="J85" s="145">
        <f>SUM(K85:BJ85)</f>
        <v>69210906</v>
      </c>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v>69210906</v>
      </c>
      <c r="AW85" s="99"/>
      <c r="AX85" s="99"/>
      <c r="AY85" s="99"/>
      <c r="AZ85" s="99"/>
      <c r="BA85" s="99"/>
      <c r="BB85" s="99"/>
      <c r="BC85" s="99"/>
      <c r="BD85" s="99"/>
      <c r="BE85" s="99"/>
      <c r="BF85" s="99"/>
      <c r="BG85" s="99"/>
      <c r="BH85" s="99"/>
      <c r="BI85" s="99"/>
      <c r="BJ85" s="99"/>
      <c r="BK85" s="99">
        <f>SUM(BL85:BM85)</f>
        <v>0</v>
      </c>
      <c r="BL85" s="99">
        <f>SUM(BN85:BO85)+BP85+SUM(BR85:BU85)+CG85+CU85</f>
        <v>0</v>
      </c>
      <c r="BM85" s="99">
        <f>BQ85+SUM(BV85:CF85)+SUM(CH85:CT85)+SUM(CV85:DA85)</f>
        <v>0</v>
      </c>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f>SUM(DC85:DD85)</f>
        <v>0</v>
      </c>
      <c r="DC85" s="99">
        <f>SUM(DE85:DE85)</f>
        <v>0</v>
      </c>
      <c r="DD85" s="99">
        <f>SUM(DF85:DG85)</f>
        <v>0</v>
      </c>
      <c r="DE85" s="99"/>
      <c r="DF85" s="99"/>
      <c r="DG85" s="99"/>
      <c r="DH85" s="108" t="s">
        <v>100</v>
      </c>
      <c r="DI85" s="140">
        <f>DJ85+FQ85+HH85+HN85</f>
        <v>69210906</v>
      </c>
      <c r="DJ85" s="140">
        <f>DK85+DP85</f>
        <v>69210906</v>
      </c>
      <c r="DK85" s="140">
        <f>SUM(DL85:DO85)</f>
        <v>0</v>
      </c>
      <c r="DL85" s="100"/>
      <c r="DM85" s="100"/>
      <c r="DN85" s="100"/>
      <c r="DO85" s="100"/>
      <c r="DP85" s="140">
        <f>SUM(DQ85:FP85)</f>
        <v>69210906</v>
      </c>
      <c r="DQ85" s="100"/>
      <c r="DR85" s="100"/>
      <c r="DS85" s="100"/>
      <c r="DT85" s="100"/>
      <c r="DU85" s="100"/>
      <c r="DV85" s="100"/>
      <c r="DW85" s="100"/>
      <c r="DX85" s="100"/>
      <c r="DY85" s="100"/>
      <c r="DZ85" s="100"/>
      <c r="EA85" s="100"/>
      <c r="EB85" s="100"/>
      <c r="EC85" s="100"/>
      <c r="ED85" s="100"/>
      <c r="EE85" s="100"/>
      <c r="EF85" s="100"/>
      <c r="EG85" s="100"/>
      <c r="EH85" s="100"/>
      <c r="EI85" s="100"/>
      <c r="EJ85" s="100"/>
      <c r="EK85" s="100"/>
      <c r="EL85" s="100"/>
      <c r="EM85" s="100"/>
      <c r="EN85" s="100"/>
      <c r="EO85" s="100"/>
      <c r="EP85" s="100"/>
      <c r="EQ85" s="100"/>
      <c r="ER85" s="100"/>
      <c r="ES85" s="100"/>
      <c r="ET85" s="100"/>
      <c r="EU85" s="100"/>
      <c r="EV85" s="100"/>
      <c r="EW85" s="100"/>
      <c r="EX85" s="100"/>
      <c r="EY85" s="100"/>
      <c r="EZ85" s="100"/>
      <c r="FA85" s="100"/>
      <c r="FB85" s="100">
        <v>69210906</v>
      </c>
      <c r="FC85" s="100"/>
      <c r="FD85" s="100"/>
      <c r="FE85" s="100"/>
      <c r="FF85" s="100"/>
      <c r="FG85" s="100"/>
      <c r="FH85" s="100"/>
      <c r="FI85" s="100"/>
      <c r="FJ85" s="100"/>
      <c r="FK85" s="100"/>
      <c r="FL85" s="100"/>
      <c r="FM85" s="100"/>
      <c r="FN85" s="100"/>
      <c r="FO85" s="100"/>
      <c r="FP85" s="100"/>
      <c r="FQ85" s="140">
        <f>SUM(FR85:FS85)</f>
        <v>0</v>
      </c>
      <c r="FR85" s="140">
        <f>SUM(FT85:FU85)+FV85+SUM(FX85:GA85)+GM85+HA85</f>
        <v>0</v>
      </c>
      <c r="FS85" s="140">
        <f>FW85+SUM(GB85:GL85)+SUM(GN85:GZ85)+SUM(HB85:HG85)</f>
        <v>0</v>
      </c>
      <c r="FT85" s="100"/>
      <c r="FU85" s="100"/>
      <c r="FV85" s="100"/>
      <c r="FW85" s="100"/>
      <c r="FX85" s="100"/>
      <c r="FY85" s="100"/>
      <c r="FZ85" s="100"/>
      <c r="GA85" s="100"/>
      <c r="GB85" s="100"/>
      <c r="GC85" s="100"/>
      <c r="GD85" s="100"/>
      <c r="GE85" s="100"/>
      <c r="GF85" s="100"/>
      <c r="GG85" s="100"/>
      <c r="GH85" s="100"/>
      <c r="GI85" s="100"/>
      <c r="GJ85" s="100"/>
      <c r="GK85" s="100"/>
      <c r="GL85" s="100"/>
      <c r="GM85" s="100"/>
      <c r="GN85" s="100"/>
      <c r="GO85" s="100"/>
      <c r="GP85" s="100"/>
      <c r="GQ85" s="100"/>
      <c r="GR85" s="100"/>
      <c r="GS85" s="100"/>
      <c r="GT85" s="100"/>
      <c r="GU85" s="100"/>
      <c r="GV85" s="100"/>
      <c r="GW85" s="100"/>
      <c r="GX85" s="100"/>
      <c r="GY85" s="100"/>
      <c r="GZ85" s="100"/>
      <c r="HA85" s="100"/>
      <c r="HB85" s="100"/>
      <c r="HC85" s="100"/>
      <c r="HD85" s="100"/>
      <c r="HE85" s="100"/>
      <c r="HF85" s="100"/>
      <c r="HG85" s="100"/>
      <c r="HH85" s="140">
        <f>SUM(HI85:HJ85)</f>
        <v>0</v>
      </c>
      <c r="HI85" s="140">
        <f>SUM(HK85:HK85)</f>
        <v>0</v>
      </c>
      <c r="HJ85" s="140">
        <f>SUM(HL85:HM85)</f>
        <v>0</v>
      </c>
      <c r="HK85" s="100"/>
      <c r="HL85" s="100"/>
      <c r="HM85" s="100"/>
      <c r="HN85" s="145"/>
      <c r="HO85" s="152">
        <f t="shared" si="236"/>
        <v>1</v>
      </c>
      <c r="HP85" s="152">
        <f t="shared" si="237"/>
        <v>0</v>
      </c>
      <c r="HQ85" s="152">
        <f t="shared" si="238"/>
        <v>1</v>
      </c>
      <c r="HR85" s="152">
        <f t="shared" si="239"/>
        <v>0</v>
      </c>
      <c r="HS85" s="152">
        <f t="shared" si="240"/>
        <v>0</v>
      </c>
      <c r="HU85" s="37">
        <f>DI85-HN85</f>
        <v>69210906</v>
      </c>
      <c r="HV85" s="37">
        <f>C85-DI85</f>
        <v>0</v>
      </c>
      <c r="HX85" s="37">
        <f t="shared" si="258"/>
        <v>69210906</v>
      </c>
    </row>
    <row r="86" spans="1:232" s="37" customFormat="1" ht="17.25" customHeight="1">
      <c r="A86" s="106">
        <v>25</v>
      </c>
      <c r="B86" s="107" t="s">
        <v>194</v>
      </c>
      <c r="C86" s="145">
        <f t="shared" ref="C86:AW86" si="266">C87+C88</f>
        <v>204735011653</v>
      </c>
      <c r="D86" s="145">
        <f t="shared" si="266"/>
        <v>10834511200</v>
      </c>
      <c r="E86" s="145">
        <f t="shared" si="266"/>
        <v>0</v>
      </c>
      <c r="F86" s="99">
        <f t="shared" si="266"/>
        <v>0</v>
      </c>
      <c r="G86" s="99">
        <f t="shared" si="266"/>
        <v>0</v>
      </c>
      <c r="H86" s="99">
        <f t="shared" si="266"/>
        <v>0</v>
      </c>
      <c r="I86" s="99">
        <f t="shared" si="266"/>
        <v>0</v>
      </c>
      <c r="J86" s="145">
        <f t="shared" si="266"/>
        <v>10834511200</v>
      </c>
      <c r="K86" s="99">
        <f t="shared" si="266"/>
        <v>0</v>
      </c>
      <c r="L86" s="99">
        <f t="shared" si="266"/>
        <v>0</v>
      </c>
      <c r="M86" s="99">
        <f t="shared" si="266"/>
        <v>0</v>
      </c>
      <c r="N86" s="99">
        <f t="shared" si="266"/>
        <v>0</v>
      </c>
      <c r="O86" s="99">
        <f t="shared" si="266"/>
        <v>0</v>
      </c>
      <c r="P86" s="99">
        <f t="shared" si="266"/>
        <v>0</v>
      </c>
      <c r="Q86" s="99">
        <f t="shared" si="266"/>
        <v>0</v>
      </c>
      <c r="R86" s="99">
        <f t="shared" si="266"/>
        <v>0</v>
      </c>
      <c r="S86" s="99">
        <f t="shared" si="266"/>
        <v>0</v>
      </c>
      <c r="T86" s="99">
        <f t="shared" si="266"/>
        <v>0</v>
      </c>
      <c r="U86" s="99">
        <f t="shared" si="266"/>
        <v>0</v>
      </c>
      <c r="V86" s="99">
        <f t="shared" si="266"/>
        <v>0</v>
      </c>
      <c r="W86" s="99">
        <f t="shared" si="266"/>
        <v>0</v>
      </c>
      <c r="X86" s="99">
        <f t="shared" si="266"/>
        <v>0</v>
      </c>
      <c r="Y86" s="99">
        <f t="shared" si="266"/>
        <v>0</v>
      </c>
      <c r="Z86" s="99">
        <f t="shared" si="266"/>
        <v>0</v>
      </c>
      <c r="AA86" s="99">
        <f t="shared" si="266"/>
        <v>0</v>
      </c>
      <c r="AB86" s="99">
        <f t="shared" si="266"/>
        <v>0</v>
      </c>
      <c r="AC86" s="99">
        <f t="shared" si="266"/>
        <v>0</v>
      </c>
      <c r="AD86" s="99">
        <f t="shared" si="266"/>
        <v>0</v>
      </c>
      <c r="AE86" s="99">
        <f t="shared" si="266"/>
        <v>0</v>
      </c>
      <c r="AF86" s="99">
        <f t="shared" si="266"/>
        <v>0</v>
      </c>
      <c r="AG86" s="99">
        <f t="shared" si="266"/>
        <v>0</v>
      </c>
      <c r="AH86" s="99">
        <f t="shared" si="266"/>
        <v>0</v>
      </c>
      <c r="AI86" s="99">
        <f t="shared" si="266"/>
        <v>0</v>
      </c>
      <c r="AJ86" s="99">
        <f t="shared" si="266"/>
        <v>0</v>
      </c>
      <c r="AK86" s="99">
        <f t="shared" si="266"/>
        <v>362000000</v>
      </c>
      <c r="AL86" s="99">
        <f t="shared" si="266"/>
        <v>0</v>
      </c>
      <c r="AM86" s="99"/>
      <c r="AN86" s="99">
        <f t="shared" si="266"/>
        <v>1854914200</v>
      </c>
      <c r="AO86" s="99">
        <f t="shared" si="266"/>
        <v>0</v>
      </c>
      <c r="AP86" s="99">
        <f t="shared" si="266"/>
        <v>0</v>
      </c>
      <c r="AQ86" s="99">
        <f t="shared" si="266"/>
        <v>0</v>
      </c>
      <c r="AR86" s="99">
        <f t="shared" si="266"/>
        <v>0</v>
      </c>
      <c r="AS86" s="99">
        <f t="shared" si="266"/>
        <v>0</v>
      </c>
      <c r="AT86" s="99">
        <f t="shared" si="266"/>
        <v>0</v>
      </c>
      <c r="AU86" s="99">
        <f t="shared" si="266"/>
        <v>0</v>
      </c>
      <c r="AV86" s="99">
        <f t="shared" si="266"/>
        <v>2691597000</v>
      </c>
      <c r="AW86" s="99">
        <f t="shared" si="266"/>
        <v>0</v>
      </c>
      <c r="AX86" s="99">
        <f>AX87+AX88</f>
        <v>0</v>
      </c>
      <c r="AY86" s="99">
        <f>AY87+AY88</f>
        <v>5926000000</v>
      </c>
      <c r="AZ86" s="99">
        <f>AZ87+AZ88</f>
        <v>0</v>
      </c>
      <c r="BA86" s="99">
        <f>BA87+BA88</f>
        <v>0</v>
      </c>
      <c r="BB86" s="99">
        <f t="shared" ref="BB86:DG86" si="267">BB87+BB88</f>
        <v>0</v>
      </c>
      <c r="BC86" s="99">
        <f t="shared" si="267"/>
        <v>0</v>
      </c>
      <c r="BD86" s="99">
        <f t="shared" si="267"/>
        <v>0</v>
      </c>
      <c r="BE86" s="99">
        <f t="shared" si="267"/>
        <v>0</v>
      </c>
      <c r="BF86" s="99">
        <f t="shared" si="267"/>
        <v>0</v>
      </c>
      <c r="BG86" s="99">
        <f t="shared" si="267"/>
        <v>0</v>
      </c>
      <c r="BH86" s="99">
        <f t="shared" si="267"/>
        <v>0</v>
      </c>
      <c r="BI86" s="99">
        <f t="shared" si="267"/>
        <v>0</v>
      </c>
      <c r="BJ86" s="99">
        <f t="shared" si="267"/>
        <v>0</v>
      </c>
      <c r="BK86" s="99">
        <f t="shared" si="267"/>
        <v>193900500453</v>
      </c>
      <c r="BL86" s="99">
        <f t="shared" si="267"/>
        <v>0</v>
      </c>
      <c r="BM86" s="99">
        <f t="shared" si="267"/>
        <v>193900500453</v>
      </c>
      <c r="BN86" s="99">
        <f t="shared" si="267"/>
        <v>0</v>
      </c>
      <c r="BO86" s="99">
        <f t="shared" si="267"/>
        <v>0</v>
      </c>
      <c r="BP86" s="99">
        <f t="shared" si="267"/>
        <v>0</v>
      </c>
      <c r="BQ86" s="99">
        <f t="shared" si="267"/>
        <v>0</v>
      </c>
      <c r="BR86" s="99"/>
      <c r="BS86" s="99">
        <f t="shared" si="267"/>
        <v>0</v>
      </c>
      <c r="BT86" s="99"/>
      <c r="BU86" s="99"/>
      <c r="BV86" s="99">
        <f t="shared" si="267"/>
        <v>0</v>
      </c>
      <c r="BW86" s="99">
        <f t="shared" si="267"/>
        <v>142076500453</v>
      </c>
      <c r="BX86" s="99">
        <f t="shared" si="267"/>
        <v>0</v>
      </c>
      <c r="BY86" s="99">
        <f t="shared" si="267"/>
        <v>0</v>
      </c>
      <c r="BZ86" s="99">
        <f t="shared" si="267"/>
        <v>0</v>
      </c>
      <c r="CA86" s="99">
        <f t="shared" si="267"/>
        <v>0</v>
      </c>
      <c r="CB86" s="99">
        <f t="shared" si="267"/>
        <v>0</v>
      </c>
      <c r="CC86" s="99">
        <f t="shared" si="267"/>
        <v>0</v>
      </c>
      <c r="CD86" s="99">
        <f t="shared" si="267"/>
        <v>0</v>
      </c>
      <c r="CE86" s="99">
        <f t="shared" si="267"/>
        <v>0</v>
      </c>
      <c r="CF86" s="99">
        <f t="shared" si="267"/>
        <v>0</v>
      </c>
      <c r="CG86" s="99">
        <f t="shared" si="267"/>
        <v>0</v>
      </c>
      <c r="CH86" s="99">
        <f t="shared" si="267"/>
        <v>0</v>
      </c>
      <c r="CI86" s="99">
        <f t="shared" si="267"/>
        <v>0</v>
      </c>
      <c r="CJ86" s="99">
        <f t="shared" si="267"/>
        <v>40185000000</v>
      </c>
      <c r="CK86" s="99">
        <f t="shared" si="267"/>
        <v>11639000000</v>
      </c>
      <c r="CL86" s="99">
        <f t="shared" si="267"/>
        <v>0</v>
      </c>
      <c r="CM86" s="99">
        <f t="shared" si="267"/>
        <v>0</v>
      </c>
      <c r="CN86" s="99">
        <f t="shared" si="267"/>
        <v>0</v>
      </c>
      <c r="CO86" s="99">
        <f t="shared" si="267"/>
        <v>0</v>
      </c>
      <c r="CP86" s="99">
        <f t="shared" si="267"/>
        <v>0</v>
      </c>
      <c r="CQ86" s="99">
        <f t="shared" si="267"/>
        <v>0</v>
      </c>
      <c r="CR86" s="99">
        <f t="shared" si="267"/>
        <v>0</v>
      </c>
      <c r="CS86" s="99">
        <f t="shared" si="267"/>
        <v>0</v>
      </c>
      <c r="CT86" s="99">
        <f t="shared" si="267"/>
        <v>0</v>
      </c>
      <c r="CU86" s="99">
        <f t="shared" si="267"/>
        <v>0</v>
      </c>
      <c r="CV86" s="99">
        <f t="shared" si="267"/>
        <v>0</v>
      </c>
      <c r="CW86" s="99">
        <f t="shared" si="267"/>
        <v>0</v>
      </c>
      <c r="CX86" s="99">
        <f t="shared" si="267"/>
        <v>0</v>
      </c>
      <c r="CY86" s="99">
        <f t="shared" si="267"/>
        <v>0</v>
      </c>
      <c r="CZ86" s="99">
        <f t="shared" si="267"/>
        <v>0</v>
      </c>
      <c r="DA86" s="99">
        <f t="shared" si="267"/>
        <v>0</v>
      </c>
      <c r="DB86" s="99">
        <f t="shared" si="267"/>
        <v>0</v>
      </c>
      <c r="DC86" s="99">
        <f t="shared" si="267"/>
        <v>0</v>
      </c>
      <c r="DD86" s="99">
        <f t="shared" si="267"/>
        <v>0</v>
      </c>
      <c r="DE86" s="99">
        <f t="shared" si="267"/>
        <v>0</v>
      </c>
      <c r="DF86" s="99">
        <f t="shared" si="267"/>
        <v>0</v>
      </c>
      <c r="DG86" s="99">
        <f t="shared" si="267"/>
        <v>0</v>
      </c>
      <c r="DH86" s="108" t="s">
        <v>194</v>
      </c>
      <c r="DI86" s="140">
        <f t="shared" ref="DI86:FW86" si="268">DI87+DI88</f>
        <v>204396187853</v>
      </c>
      <c r="DJ86" s="140">
        <f t="shared" si="268"/>
        <v>10369426613</v>
      </c>
      <c r="DK86" s="140">
        <f t="shared" si="268"/>
        <v>0</v>
      </c>
      <c r="DL86" s="100">
        <f t="shared" si="268"/>
        <v>0</v>
      </c>
      <c r="DM86" s="100">
        <f t="shared" si="268"/>
        <v>0</v>
      </c>
      <c r="DN86" s="100">
        <f t="shared" si="268"/>
        <v>0</v>
      </c>
      <c r="DO86" s="100">
        <f t="shared" si="268"/>
        <v>0</v>
      </c>
      <c r="DP86" s="140">
        <f t="shared" si="268"/>
        <v>10369426613</v>
      </c>
      <c r="DQ86" s="100">
        <f t="shared" si="268"/>
        <v>0</v>
      </c>
      <c r="DR86" s="100">
        <f t="shared" si="268"/>
        <v>0</v>
      </c>
      <c r="DS86" s="100">
        <f t="shared" si="268"/>
        <v>0</v>
      </c>
      <c r="DT86" s="100">
        <f t="shared" si="268"/>
        <v>0</v>
      </c>
      <c r="DU86" s="100">
        <f t="shared" si="268"/>
        <v>0</v>
      </c>
      <c r="DV86" s="100">
        <f t="shared" si="268"/>
        <v>0</v>
      </c>
      <c r="DW86" s="100">
        <f t="shared" si="268"/>
        <v>0</v>
      </c>
      <c r="DX86" s="100">
        <f t="shared" si="268"/>
        <v>0</v>
      </c>
      <c r="DY86" s="100">
        <f t="shared" si="268"/>
        <v>0</v>
      </c>
      <c r="DZ86" s="100">
        <f t="shared" si="268"/>
        <v>0</v>
      </c>
      <c r="EA86" s="100">
        <f t="shared" si="268"/>
        <v>0</v>
      </c>
      <c r="EB86" s="100">
        <f t="shared" si="268"/>
        <v>0</v>
      </c>
      <c r="EC86" s="100">
        <f t="shared" si="268"/>
        <v>0</v>
      </c>
      <c r="ED86" s="100">
        <f t="shared" si="268"/>
        <v>0</v>
      </c>
      <c r="EE86" s="100">
        <f t="shared" si="268"/>
        <v>0</v>
      </c>
      <c r="EF86" s="100">
        <f t="shared" si="268"/>
        <v>0</v>
      </c>
      <c r="EG86" s="100">
        <f>EG87+EG88</f>
        <v>0</v>
      </c>
      <c r="EH86" s="100">
        <f t="shared" si="268"/>
        <v>0</v>
      </c>
      <c r="EI86" s="100">
        <f t="shared" si="268"/>
        <v>0</v>
      </c>
      <c r="EJ86" s="100">
        <f t="shared" si="268"/>
        <v>0</v>
      </c>
      <c r="EK86" s="100">
        <f t="shared" si="268"/>
        <v>0</v>
      </c>
      <c r="EL86" s="100">
        <f t="shared" si="268"/>
        <v>0</v>
      </c>
      <c r="EM86" s="100">
        <f t="shared" si="268"/>
        <v>0</v>
      </c>
      <c r="EN86" s="100">
        <f t="shared" si="268"/>
        <v>0</v>
      </c>
      <c r="EO86" s="100">
        <f t="shared" si="268"/>
        <v>0</v>
      </c>
      <c r="EP86" s="100">
        <f t="shared" si="268"/>
        <v>0</v>
      </c>
      <c r="EQ86" s="100">
        <f t="shared" si="268"/>
        <v>235739213</v>
      </c>
      <c r="ER86" s="100">
        <f t="shared" si="268"/>
        <v>0</v>
      </c>
      <c r="ES86" s="100"/>
      <c r="ET86" s="100">
        <f t="shared" si="268"/>
        <v>1843448400</v>
      </c>
      <c r="EU86" s="100">
        <f t="shared" si="268"/>
        <v>0</v>
      </c>
      <c r="EV86" s="100">
        <f t="shared" si="268"/>
        <v>0</v>
      </c>
      <c r="EW86" s="100">
        <f t="shared" si="268"/>
        <v>0</v>
      </c>
      <c r="EX86" s="100">
        <f t="shared" si="268"/>
        <v>0</v>
      </c>
      <c r="EY86" s="100">
        <f t="shared" si="268"/>
        <v>0</v>
      </c>
      <c r="EZ86" s="100">
        <f t="shared" si="268"/>
        <v>0</v>
      </c>
      <c r="FA86" s="100">
        <f t="shared" si="268"/>
        <v>0</v>
      </c>
      <c r="FB86" s="100">
        <f t="shared" si="268"/>
        <v>2691597000</v>
      </c>
      <c r="FC86" s="100">
        <f t="shared" si="268"/>
        <v>0</v>
      </c>
      <c r="FD86" s="100">
        <f>FD87+FD88</f>
        <v>0</v>
      </c>
      <c r="FE86" s="100">
        <f>FE87+FE88</f>
        <v>5598642000</v>
      </c>
      <c r="FF86" s="100">
        <f>FF87+FF88</f>
        <v>0</v>
      </c>
      <c r="FG86" s="100">
        <f>FG87+FG88</f>
        <v>0</v>
      </c>
      <c r="FH86" s="100">
        <f t="shared" si="268"/>
        <v>0</v>
      </c>
      <c r="FI86" s="100">
        <f t="shared" si="268"/>
        <v>0</v>
      </c>
      <c r="FJ86" s="100">
        <f t="shared" si="268"/>
        <v>0</v>
      </c>
      <c r="FK86" s="100">
        <f t="shared" si="268"/>
        <v>0</v>
      </c>
      <c r="FL86" s="100">
        <f t="shared" si="268"/>
        <v>0</v>
      </c>
      <c r="FM86" s="100">
        <f t="shared" si="268"/>
        <v>0</v>
      </c>
      <c r="FN86" s="100">
        <f t="shared" si="268"/>
        <v>0</v>
      </c>
      <c r="FO86" s="100">
        <f t="shared" si="268"/>
        <v>0</v>
      </c>
      <c r="FP86" s="100">
        <f t="shared" si="268"/>
        <v>0</v>
      </c>
      <c r="FQ86" s="140">
        <f t="shared" si="268"/>
        <v>85067956560</v>
      </c>
      <c r="FR86" s="140">
        <f t="shared" si="268"/>
        <v>0</v>
      </c>
      <c r="FS86" s="140">
        <f t="shared" si="268"/>
        <v>85067956560</v>
      </c>
      <c r="FT86" s="100">
        <f t="shared" si="268"/>
        <v>0</v>
      </c>
      <c r="FU86" s="100">
        <f t="shared" si="268"/>
        <v>0</v>
      </c>
      <c r="FV86" s="100">
        <f t="shared" si="268"/>
        <v>0</v>
      </c>
      <c r="FW86" s="100">
        <f t="shared" si="268"/>
        <v>0</v>
      </c>
      <c r="FX86" s="100"/>
      <c r="FY86" s="100">
        <f t="shared" ref="FY86:HM86" si="269">FY87+FY88</f>
        <v>0</v>
      </c>
      <c r="FZ86" s="100"/>
      <c r="GA86" s="100"/>
      <c r="GB86" s="100">
        <f t="shared" si="269"/>
        <v>0</v>
      </c>
      <c r="GC86" s="100">
        <f t="shared" si="269"/>
        <v>61144704560</v>
      </c>
      <c r="GD86" s="100">
        <f t="shared" si="269"/>
        <v>0</v>
      </c>
      <c r="GE86" s="100">
        <f t="shared" si="269"/>
        <v>0</v>
      </c>
      <c r="GF86" s="100">
        <f t="shared" si="269"/>
        <v>0</v>
      </c>
      <c r="GG86" s="100">
        <f t="shared" si="269"/>
        <v>0</v>
      </c>
      <c r="GH86" s="100">
        <f t="shared" si="269"/>
        <v>0</v>
      </c>
      <c r="GI86" s="100">
        <f t="shared" si="269"/>
        <v>0</v>
      </c>
      <c r="GJ86" s="100">
        <f t="shared" si="269"/>
        <v>0</v>
      </c>
      <c r="GK86" s="100">
        <f t="shared" si="269"/>
        <v>0</v>
      </c>
      <c r="GL86" s="100">
        <f t="shared" si="269"/>
        <v>0</v>
      </c>
      <c r="GM86" s="100">
        <f t="shared" si="269"/>
        <v>0</v>
      </c>
      <c r="GN86" s="100">
        <f t="shared" si="269"/>
        <v>0</v>
      </c>
      <c r="GO86" s="100">
        <f t="shared" si="269"/>
        <v>0</v>
      </c>
      <c r="GP86" s="100">
        <f t="shared" si="269"/>
        <v>19880814000</v>
      </c>
      <c r="GQ86" s="100">
        <f t="shared" si="269"/>
        <v>4042438000</v>
      </c>
      <c r="GR86" s="100">
        <f t="shared" si="269"/>
        <v>0</v>
      </c>
      <c r="GS86" s="100">
        <f t="shared" si="269"/>
        <v>0</v>
      </c>
      <c r="GT86" s="100">
        <f t="shared" si="269"/>
        <v>0</v>
      </c>
      <c r="GU86" s="100">
        <f t="shared" si="269"/>
        <v>0</v>
      </c>
      <c r="GV86" s="100">
        <f t="shared" si="269"/>
        <v>0</v>
      </c>
      <c r="GW86" s="100">
        <f t="shared" si="269"/>
        <v>0</v>
      </c>
      <c r="GX86" s="100">
        <f t="shared" si="269"/>
        <v>0</v>
      </c>
      <c r="GY86" s="100">
        <f t="shared" si="269"/>
        <v>0</v>
      </c>
      <c r="GZ86" s="100">
        <f t="shared" si="269"/>
        <v>0</v>
      </c>
      <c r="HA86" s="100">
        <f t="shared" si="269"/>
        <v>0</v>
      </c>
      <c r="HB86" s="100">
        <f t="shared" si="269"/>
        <v>0</v>
      </c>
      <c r="HC86" s="100">
        <f t="shared" si="269"/>
        <v>0</v>
      </c>
      <c r="HD86" s="100">
        <f t="shared" si="269"/>
        <v>0</v>
      </c>
      <c r="HE86" s="100">
        <f t="shared" si="269"/>
        <v>0</v>
      </c>
      <c r="HF86" s="100">
        <f t="shared" si="269"/>
        <v>0</v>
      </c>
      <c r="HG86" s="100">
        <f t="shared" si="269"/>
        <v>0</v>
      </c>
      <c r="HH86" s="140">
        <f t="shared" si="269"/>
        <v>0</v>
      </c>
      <c r="HI86" s="140">
        <f t="shared" si="269"/>
        <v>0</v>
      </c>
      <c r="HJ86" s="140">
        <f t="shared" si="269"/>
        <v>0</v>
      </c>
      <c r="HK86" s="100">
        <f t="shared" si="269"/>
        <v>0</v>
      </c>
      <c r="HL86" s="100">
        <f t="shared" si="269"/>
        <v>0</v>
      </c>
      <c r="HM86" s="100">
        <f t="shared" si="269"/>
        <v>0</v>
      </c>
      <c r="HN86" s="145">
        <f>HN87+HN88</f>
        <v>108958804680</v>
      </c>
      <c r="HO86" s="152">
        <f t="shared" si="236"/>
        <v>0.99834506175927418</v>
      </c>
      <c r="HP86" s="152">
        <f t="shared" si="237"/>
        <v>0</v>
      </c>
      <c r="HQ86" s="152">
        <f t="shared" si="238"/>
        <v>0.95707378224870909</v>
      </c>
      <c r="HR86" s="152">
        <f t="shared" si="239"/>
        <v>0.4387196338393145</v>
      </c>
      <c r="HS86" s="152">
        <f t="shared" si="240"/>
        <v>0</v>
      </c>
      <c r="HX86" s="37">
        <f t="shared" si="258"/>
        <v>95437383173</v>
      </c>
    </row>
    <row r="87" spans="1:232" s="37" customFormat="1" ht="17.25" customHeight="1">
      <c r="A87" s="106"/>
      <c r="B87" s="107" t="s">
        <v>99</v>
      </c>
      <c r="C87" s="145">
        <f>D87+BK87+DB87</f>
        <v>0</v>
      </c>
      <c r="D87" s="145">
        <f>E87+J87</f>
        <v>0</v>
      </c>
      <c r="E87" s="145">
        <f>SUM(F87:I87)</f>
        <v>0</v>
      </c>
      <c r="F87" s="99"/>
      <c r="G87" s="99"/>
      <c r="H87" s="99"/>
      <c r="I87" s="99"/>
      <c r="J87" s="145">
        <f>SUM(K87:BJ87)</f>
        <v>0</v>
      </c>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f>SUM(BL87:BM87)</f>
        <v>0</v>
      </c>
      <c r="BL87" s="99">
        <f t="shared" ref="BL87" si="270">SUM(BN87:BO87)+BP87+SUM(BR87:BU87)+CG87+CU87</f>
        <v>0</v>
      </c>
      <c r="BM87" s="99">
        <f>BQ87+SUM(BV87:CF87)+SUM(CH87:CT87)+SUM(CV87:DA87)</f>
        <v>0</v>
      </c>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f>SUM(DC87:DD87)</f>
        <v>0</v>
      </c>
      <c r="DC87" s="99">
        <f>SUM(DE87:DE87)</f>
        <v>0</v>
      </c>
      <c r="DD87" s="99">
        <f>SUM(DF87:DG87)</f>
        <v>0</v>
      </c>
      <c r="DE87" s="99"/>
      <c r="DF87" s="99"/>
      <c r="DG87" s="99"/>
      <c r="DH87" s="108" t="s">
        <v>99</v>
      </c>
      <c r="DI87" s="140">
        <f>DJ87+FQ87+HH87+HN87</f>
        <v>0</v>
      </c>
      <c r="DJ87" s="140">
        <f>DK87+DP87</f>
        <v>0</v>
      </c>
      <c r="DK87" s="140">
        <f>SUM(DL87:DO87)</f>
        <v>0</v>
      </c>
      <c r="DL87" s="100"/>
      <c r="DM87" s="100"/>
      <c r="DN87" s="100"/>
      <c r="DO87" s="100"/>
      <c r="DP87" s="140">
        <f>SUM(DQ87:FP87)</f>
        <v>0</v>
      </c>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40">
        <f>SUM(FR87:FS87)</f>
        <v>0</v>
      </c>
      <c r="FR87" s="140">
        <f t="shared" ref="FR87" si="271">SUM(FT87:FU87)+FV87+SUM(FX87:GA87)+GM87+HA87</f>
        <v>0</v>
      </c>
      <c r="FS87" s="140">
        <f>FW87+SUM(GB87:GL87)+SUM(GN87:GZ87)+SUM(HB87:HG87)</f>
        <v>0</v>
      </c>
      <c r="FT87" s="100"/>
      <c r="FU87" s="100"/>
      <c r="FV87" s="100"/>
      <c r="FW87" s="100"/>
      <c r="FX87" s="100"/>
      <c r="FY87" s="100"/>
      <c r="FZ87" s="100"/>
      <c r="GA87" s="100"/>
      <c r="GB87" s="100"/>
      <c r="GC87" s="100"/>
      <c r="GD87" s="100"/>
      <c r="GE87" s="100"/>
      <c r="GF87" s="100"/>
      <c r="GG87" s="100"/>
      <c r="GH87" s="100"/>
      <c r="GI87" s="100"/>
      <c r="GJ87" s="100"/>
      <c r="GK87" s="100"/>
      <c r="GL87" s="100"/>
      <c r="GM87" s="100"/>
      <c r="GN87" s="100"/>
      <c r="GO87" s="100"/>
      <c r="GP87" s="100"/>
      <c r="GQ87" s="100"/>
      <c r="GR87" s="100"/>
      <c r="GS87" s="100"/>
      <c r="GT87" s="100"/>
      <c r="GU87" s="100"/>
      <c r="GV87" s="100"/>
      <c r="GW87" s="100"/>
      <c r="GX87" s="100"/>
      <c r="GY87" s="100"/>
      <c r="GZ87" s="100"/>
      <c r="HA87" s="100"/>
      <c r="HB87" s="100"/>
      <c r="HC87" s="100"/>
      <c r="HD87" s="100"/>
      <c r="HE87" s="100"/>
      <c r="HF87" s="100"/>
      <c r="HG87" s="100"/>
      <c r="HH87" s="140">
        <f>SUM(HI87:HJ87)</f>
        <v>0</v>
      </c>
      <c r="HI87" s="140">
        <f>SUM(HK87:HK87)</f>
        <v>0</v>
      </c>
      <c r="HJ87" s="140">
        <f>SUM(HL87:HM87)</f>
        <v>0</v>
      </c>
      <c r="HK87" s="100"/>
      <c r="HL87" s="100"/>
      <c r="HM87" s="100"/>
      <c r="HN87" s="145"/>
      <c r="HO87" s="152">
        <f t="shared" si="236"/>
        <v>0</v>
      </c>
      <c r="HP87" s="152">
        <f t="shared" si="237"/>
        <v>0</v>
      </c>
      <c r="HQ87" s="152">
        <f t="shared" si="238"/>
        <v>0</v>
      </c>
      <c r="HR87" s="152">
        <f t="shared" si="239"/>
        <v>0</v>
      </c>
      <c r="HS87" s="152">
        <f t="shared" si="240"/>
        <v>0</v>
      </c>
      <c r="HX87" s="37">
        <f t="shared" si="258"/>
        <v>0</v>
      </c>
    </row>
    <row r="88" spans="1:232" s="37" customFormat="1" ht="17.25" customHeight="1">
      <c r="A88" s="106"/>
      <c r="B88" s="107" t="s">
        <v>100</v>
      </c>
      <c r="C88" s="145">
        <f>D88+BK88+DB88</f>
        <v>204735011653</v>
      </c>
      <c r="D88" s="145">
        <f>E88+J88</f>
        <v>10834511200</v>
      </c>
      <c r="E88" s="145">
        <f>SUM(F88:I88)</f>
        <v>0</v>
      </c>
      <c r="F88" s="99"/>
      <c r="G88" s="99"/>
      <c r="H88" s="99"/>
      <c r="I88" s="99"/>
      <c r="J88" s="145">
        <f>SUM(K88:BJ88)</f>
        <v>10834511200</v>
      </c>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v>362000000</v>
      </c>
      <c r="AL88" s="99"/>
      <c r="AM88" s="99"/>
      <c r="AN88" s="99">
        <v>1854914200</v>
      </c>
      <c r="AO88" s="99"/>
      <c r="AP88" s="99"/>
      <c r="AQ88" s="99"/>
      <c r="AR88" s="99"/>
      <c r="AS88" s="99"/>
      <c r="AT88" s="99"/>
      <c r="AU88" s="99"/>
      <c r="AV88" s="99">
        <f>2707597000-16000000</f>
        <v>2691597000</v>
      </c>
      <c r="AW88" s="99"/>
      <c r="AX88" s="99"/>
      <c r="AY88" s="99">
        <f>5926000000</f>
        <v>5926000000</v>
      </c>
      <c r="AZ88" s="99"/>
      <c r="BA88" s="99"/>
      <c r="BB88" s="99"/>
      <c r="BC88" s="99"/>
      <c r="BD88" s="99"/>
      <c r="BE88" s="99"/>
      <c r="BF88" s="99"/>
      <c r="BG88" s="99"/>
      <c r="BH88" s="99"/>
      <c r="BI88" s="99"/>
      <c r="BJ88" s="99"/>
      <c r="BK88" s="99">
        <f>SUM(BL88:BM88)</f>
        <v>193900500453</v>
      </c>
      <c r="BL88" s="99">
        <f>SUM(BN88:BO88)+BP88+SUM(BR88:BU88)+CG88+CU88</f>
        <v>0</v>
      </c>
      <c r="BM88" s="99">
        <f>BQ88+SUM(BV88:CF88)+SUM(CH88:CT88)+SUM(CV88:DA88)</f>
        <v>193900500453</v>
      </c>
      <c r="BN88" s="99"/>
      <c r="BO88" s="99"/>
      <c r="BP88" s="99"/>
      <c r="BQ88" s="99"/>
      <c r="BR88" s="99"/>
      <c r="BS88" s="99"/>
      <c r="BT88" s="99"/>
      <c r="BU88" s="99"/>
      <c r="BV88" s="99"/>
      <c r="BW88" s="99">
        <f>139271500453+2805000000</f>
        <v>142076500453</v>
      </c>
      <c r="BX88" s="99"/>
      <c r="BY88" s="99"/>
      <c r="BZ88" s="99"/>
      <c r="CA88" s="99"/>
      <c r="CB88" s="99"/>
      <c r="CC88" s="99"/>
      <c r="CD88" s="99"/>
      <c r="CE88" s="99"/>
      <c r="CF88" s="99"/>
      <c r="CG88" s="99"/>
      <c r="CH88" s="99"/>
      <c r="CI88" s="99"/>
      <c r="CJ88" s="99">
        <v>40185000000</v>
      </c>
      <c r="CK88" s="99">
        <v>11639000000</v>
      </c>
      <c r="CL88" s="99"/>
      <c r="CM88" s="99"/>
      <c r="CN88" s="99"/>
      <c r="CO88" s="99"/>
      <c r="CP88" s="99"/>
      <c r="CQ88" s="99"/>
      <c r="CR88" s="99"/>
      <c r="CS88" s="99"/>
      <c r="CT88" s="99"/>
      <c r="CU88" s="99"/>
      <c r="CV88" s="99"/>
      <c r="CW88" s="99"/>
      <c r="CX88" s="99"/>
      <c r="CY88" s="99"/>
      <c r="CZ88" s="99"/>
      <c r="DA88" s="99"/>
      <c r="DB88" s="99">
        <f>SUM(DC88:DD88)</f>
        <v>0</v>
      </c>
      <c r="DC88" s="99">
        <f>SUM(DE88:DE88)</f>
        <v>0</v>
      </c>
      <c r="DD88" s="99">
        <f>SUM(DF88:DG88)</f>
        <v>0</v>
      </c>
      <c r="DE88" s="99"/>
      <c r="DF88" s="99"/>
      <c r="DG88" s="99"/>
      <c r="DH88" s="108" t="s">
        <v>100</v>
      </c>
      <c r="DI88" s="140">
        <f>DJ88+FQ88+HH88+HN88</f>
        <v>204396187853</v>
      </c>
      <c r="DJ88" s="140">
        <f>DK88+DP88</f>
        <v>10369426613</v>
      </c>
      <c r="DK88" s="140">
        <f>SUM(DL88:DO88)</f>
        <v>0</v>
      </c>
      <c r="DL88" s="100"/>
      <c r="DM88" s="100"/>
      <c r="DN88" s="100"/>
      <c r="DO88" s="100"/>
      <c r="DP88" s="140">
        <f>SUM(DQ88:FP88)</f>
        <v>10369426613</v>
      </c>
      <c r="DQ88" s="100"/>
      <c r="DR88" s="100"/>
      <c r="DS88" s="100"/>
      <c r="DT88" s="100"/>
      <c r="DU88" s="100"/>
      <c r="DV88" s="100"/>
      <c r="DW88" s="100"/>
      <c r="DX88" s="100"/>
      <c r="DY88" s="100"/>
      <c r="DZ88" s="100"/>
      <c r="EA88" s="100"/>
      <c r="EB88" s="100"/>
      <c r="EC88" s="100"/>
      <c r="ED88" s="100"/>
      <c r="EE88" s="100"/>
      <c r="EF88" s="100"/>
      <c r="EG88" s="100"/>
      <c r="EH88" s="100"/>
      <c r="EI88" s="100"/>
      <c r="EJ88" s="100"/>
      <c r="EK88" s="100"/>
      <c r="EL88" s="100"/>
      <c r="EM88" s="100"/>
      <c r="EN88" s="100"/>
      <c r="EO88" s="100"/>
      <c r="EP88" s="100"/>
      <c r="EQ88" s="100">
        <v>235739213</v>
      </c>
      <c r="ER88" s="100"/>
      <c r="ES88" s="100"/>
      <c r="ET88" s="100">
        <v>1843448400</v>
      </c>
      <c r="EU88" s="100"/>
      <c r="EV88" s="100"/>
      <c r="EW88" s="100"/>
      <c r="EX88" s="100"/>
      <c r="EY88" s="100"/>
      <c r="EZ88" s="100"/>
      <c r="FA88" s="100"/>
      <c r="FB88" s="100">
        <v>2691597000</v>
      </c>
      <c r="FC88" s="100"/>
      <c r="FD88" s="100"/>
      <c r="FE88" s="100">
        <v>5598642000</v>
      </c>
      <c r="FF88" s="100"/>
      <c r="FG88" s="100"/>
      <c r="FH88" s="100"/>
      <c r="FI88" s="100"/>
      <c r="FJ88" s="100"/>
      <c r="FK88" s="100"/>
      <c r="FL88" s="100"/>
      <c r="FM88" s="100"/>
      <c r="FN88" s="100"/>
      <c r="FO88" s="100"/>
      <c r="FP88" s="100"/>
      <c r="FQ88" s="140">
        <f>SUM(FR88:FS88)</f>
        <v>85067956560</v>
      </c>
      <c r="FR88" s="140">
        <f>SUM(FT88:FU88)+FV88+SUM(FX88:GA88)+GM88+HA88</f>
        <v>0</v>
      </c>
      <c r="FS88" s="140">
        <f>FW88+SUM(GB88:GL88)+SUM(GN88:GZ88)+SUM(HB88:HG88)</f>
        <v>85067956560</v>
      </c>
      <c r="FT88" s="100"/>
      <c r="FU88" s="100"/>
      <c r="FV88" s="100"/>
      <c r="FW88" s="100"/>
      <c r="FX88" s="100"/>
      <c r="FY88" s="100"/>
      <c r="FZ88" s="100"/>
      <c r="GA88" s="100"/>
      <c r="GB88" s="100"/>
      <c r="GC88" s="100">
        <v>61144704560</v>
      </c>
      <c r="GD88" s="100"/>
      <c r="GE88" s="100"/>
      <c r="GF88" s="100"/>
      <c r="GG88" s="100"/>
      <c r="GH88" s="100"/>
      <c r="GI88" s="100"/>
      <c r="GJ88" s="100"/>
      <c r="GK88" s="100"/>
      <c r="GL88" s="100"/>
      <c r="GM88" s="100"/>
      <c r="GN88" s="100"/>
      <c r="GO88" s="100"/>
      <c r="GP88" s="100">
        <v>19880814000</v>
      </c>
      <c r="GQ88" s="100">
        <v>4042438000</v>
      </c>
      <c r="GR88" s="100"/>
      <c r="GS88" s="100"/>
      <c r="GT88" s="100"/>
      <c r="GU88" s="100"/>
      <c r="GV88" s="100"/>
      <c r="GW88" s="100"/>
      <c r="GX88" s="100"/>
      <c r="GY88" s="100"/>
      <c r="GZ88" s="100"/>
      <c r="HA88" s="100"/>
      <c r="HB88" s="100"/>
      <c r="HC88" s="100"/>
      <c r="HD88" s="100"/>
      <c r="HE88" s="100"/>
      <c r="HF88" s="100"/>
      <c r="HG88" s="100"/>
      <c r="HH88" s="140">
        <f>SUM(HI88:HJ88)</f>
        <v>0</v>
      </c>
      <c r="HI88" s="140">
        <f>SUM(HK88:HK88)</f>
        <v>0</v>
      </c>
      <c r="HJ88" s="140">
        <f>SUM(HL88:HM88)</f>
        <v>0</v>
      </c>
      <c r="HK88" s="100"/>
      <c r="HL88" s="100"/>
      <c r="HM88" s="100"/>
      <c r="HN88" s="145">
        <f>109286162680-327358000</f>
        <v>108958804680</v>
      </c>
      <c r="HO88" s="152">
        <f t="shared" si="236"/>
        <v>0.99834506175927418</v>
      </c>
      <c r="HP88" s="152">
        <f t="shared" si="237"/>
        <v>0</v>
      </c>
      <c r="HQ88" s="152">
        <f t="shared" si="238"/>
        <v>0.95707378224870909</v>
      </c>
      <c r="HR88" s="152">
        <f t="shared" si="239"/>
        <v>0.4387196338393145</v>
      </c>
      <c r="HS88" s="152">
        <f t="shared" si="240"/>
        <v>0</v>
      </c>
      <c r="HU88" s="37">
        <f>DI88-HN88</f>
        <v>95437383173</v>
      </c>
      <c r="HV88" s="37">
        <f>C88-DI88</f>
        <v>338823800</v>
      </c>
      <c r="HX88" s="37">
        <f>+DP88+FS88+HJ88</f>
        <v>95437383173</v>
      </c>
    </row>
    <row r="89" spans="1:232" s="37" customFormat="1" ht="17.25" customHeight="1">
      <c r="A89" s="106">
        <v>26</v>
      </c>
      <c r="B89" s="107" t="s">
        <v>383</v>
      </c>
      <c r="C89" s="145">
        <f t="shared" ref="C89:BO104" si="272">C90+C91</f>
        <v>241328172000</v>
      </c>
      <c r="D89" s="145">
        <f t="shared" si="272"/>
        <v>73182810000</v>
      </c>
      <c r="E89" s="145">
        <f t="shared" si="272"/>
        <v>36141976000</v>
      </c>
      <c r="F89" s="99">
        <f t="shared" si="272"/>
        <v>25577082000</v>
      </c>
      <c r="G89" s="99">
        <f t="shared" si="272"/>
        <v>9030354765</v>
      </c>
      <c r="H89" s="99">
        <f t="shared" si="272"/>
        <v>1534539235</v>
      </c>
      <c r="I89" s="99">
        <f t="shared" si="272"/>
        <v>0</v>
      </c>
      <c r="J89" s="145">
        <f t="shared" si="272"/>
        <v>37040834000</v>
      </c>
      <c r="K89" s="99">
        <f t="shared" si="272"/>
        <v>0</v>
      </c>
      <c r="L89" s="99">
        <f t="shared" si="272"/>
        <v>0</v>
      </c>
      <c r="M89" s="99">
        <f t="shared" si="272"/>
        <v>0</v>
      </c>
      <c r="N89" s="99">
        <f t="shared" si="272"/>
        <v>4199400000</v>
      </c>
      <c r="O89" s="99">
        <f t="shared" si="272"/>
        <v>0</v>
      </c>
      <c r="P89" s="99">
        <f t="shared" si="272"/>
        <v>0</v>
      </c>
      <c r="Q89" s="99">
        <f t="shared" si="272"/>
        <v>0</v>
      </c>
      <c r="R89" s="99">
        <f t="shared" si="272"/>
        <v>0</v>
      </c>
      <c r="S89" s="99">
        <f t="shared" si="272"/>
        <v>0</v>
      </c>
      <c r="T89" s="99">
        <f t="shared" si="272"/>
        <v>0</v>
      </c>
      <c r="U89" s="99">
        <f t="shared" si="272"/>
        <v>0</v>
      </c>
      <c r="V89" s="99">
        <f t="shared" si="272"/>
        <v>0</v>
      </c>
      <c r="W89" s="99">
        <f t="shared" si="272"/>
        <v>0</v>
      </c>
      <c r="X89" s="99">
        <f t="shared" si="272"/>
        <v>0</v>
      </c>
      <c r="Y89" s="99">
        <f t="shared" si="272"/>
        <v>0</v>
      </c>
      <c r="Z89" s="99">
        <f t="shared" si="272"/>
        <v>0</v>
      </c>
      <c r="AA89" s="99">
        <f t="shared" si="272"/>
        <v>0</v>
      </c>
      <c r="AB89" s="99">
        <f t="shared" si="272"/>
        <v>0</v>
      </c>
      <c r="AC89" s="99">
        <f t="shared" si="272"/>
        <v>0</v>
      </c>
      <c r="AD89" s="99">
        <f t="shared" si="272"/>
        <v>0</v>
      </c>
      <c r="AE89" s="99">
        <f t="shared" si="272"/>
        <v>0</v>
      </c>
      <c r="AF89" s="99">
        <f t="shared" si="272"/>
        <v>0</v>
      </c>
      <c r="AG89" s="99">
        <f t="shared" si="272"/>
        <v>0</v>
      </c>
      <c r="AH89" s="99">
        <f t="shared" si="272"/>
        <v>0</v>
      </c>
      <c r="AI89" s="99">
        <f t="shared" si="272"/>
        <v>0</v>
      </c>
      <c r="AJ89" s="99">
        <f t="shared" si="272"/>
        <v>0</v>
      </c>
      <c r="AK89" s="99">
        <f t="shared" si="272"/>
        <v>0</v>
      </c>
      <c r="AL89" s="99">
        <f t="shared" si="272"/>
        <v>3409000000</v>
      </c>
      <c r="AM89" s="99">
        <f t="shared" si="272"/>
        <v>0</v>
      </c>
      <c r="AN89" s="99">
        <f t="shared" si="272"/>
        <v>0</v>
      </c>
      <c r="AO89" s="99">
        <f t="shared" si="272"/>
        <v>0</v>
      </c>
      <c r="AP89" s="99">
        <f t="shared" si="272"/>
        <v>6337101000</v>
      </c>
      <c r="AQ89" s="99">
        <f t="shared" si="272"/>
        <v>8372983000</v>
      </c>
      <c r="AR89" s="99">
        <f t="shared" si="272"/>
        <v>0</v>
      </c>
      <c r="AS89" s="99">
        <f t="shared" si="272"/>
        <v>0</v>
      </c>
      <c r="AT89" s="99">
        <f t="shared" si="272"/>
        <v>0</v>
      </c>
      <c r="AU89" s="99">
        <f t="shared" si="272"/>
        <v>0</v>
      </c>
      <c r="AV89" s="99">
        <f t="shared" si="272"/>
        <v>0</v>
      </c>
      <c r="AW89" s="99">
        <f t="shared" si="272"/>
        <v>6461427000</v>
      </c>
      <c r="AX89" s="99">
        <f t="shared" si="272"/>
        <v>0</v>
      </c>
      <c r="AY89" s="99">
        <f>AY90+AY91</f>
        <v>2260000000</v>
      </c>
      <c r="AZ89" s="99">
        <f t="shared" ref="AZ89" si="273">AZ90+AZ91</f>
        <v>210000000</v>
      </c>
      <c r="BA89" s="99">
        <f t="shared" si="272"/>
        <v>5000000000</v>
      </c>
      <c r="BB89" s="99">
        <f t="shared" si="272"/>
        <v>0</v>
      </c>
      <c r="BC89" s="99">
        <f t="shared" si="272"/>
        <v>0</v>
      </c>
      <c r="BD89" s="99">
        <f t="shared" si="272"/>
        <v>0</v>
      </c>
      <c r="BE89" s="99">
        <f t="shared" si="272"/>
        <v>194000000</v>
      </c>
      <c r="BF89" s="99">
        <f t="shared" si="272"/>
        <v>596923000</v>
      </c>
      <c r="BG89" s="99">
        <f t="shared" si="272"/>
        <v>0</v>
      </c>
      <c r="BH89" s="99">
        <f t="shared" si="272"/>
        <v>0</v>
      </c>
      <c r="BI89" s="99">
        <f t="shared" si="272"/>
        <v>0</v>
      </c>
      <c r="BJ89" s="99">
        <f t="shared" si="272"/>
        <v>0</v>
      </c>
      <c r="BK89" s="99">
        <f t="shared" si="272"/>
        <v>168145362000</v>
      </c>
      <c r="BL89" s="99">
        <f t="shared" si="272"/>
        <v>149020362000</v>
      </c>
      <c r="BM89" s="99">
        <f t="shared" si="272"/>
        <v>19125000000</v>
      </c>
      <c r="BN89" s="99">
        <f t="shared" si="272"/>
        <v>139952000</v>
      </c>
      <c r="BO89" s="99">
        <f t="shared" si="272"/>
        <v>0</v>
      </c>
      <c r="BP89" s="99">
        <f t="shared" ref="BP89:DG89" si="274">BP90+BP91</f>
        <v>0</v>
      </c>
      <c r="BQ89" s="99">
        <f t="shared" si="274"/>
        <v>0</v>
      </c>
      <c r="BR89" s="99">
        <f>BR90+BR91</f>
        <v>4121195000</v>
      </c>
      <c r="BS89" s="99">
        <f>BS90+BS91</f>
        <v>77364975000</v>
      </c>
      <c r="BT89" s="99">
        <f t="shared" ref="BT89" si="275">BT90+BT91</f>
        <v>47097516000</v>
      </c>
      <c r="BU89" s="99">
        <f t="shared" si="274"/>
        <v>1526000000</v>
      </c>
      <c r="BV89" s="99">
        <f t="shared" si="274"/>
        <v>0</v>
      </c>
      <c r="BW89" s="99">
        <f t="shared" si="274"/>
        <v>0</v>
      </c>
      <c r="BX89" s="99">
        <f t="shared" si="274"/>
        <v>13638000000</v>
      </c>
      <c r="BY89" s="99">
        <f t="shared" si="274"/>
        <v>0</v>
      </c>
      <c r="BZ89" s="99">
        <f t="shared" si="274"/>
        <v>0</v>
      </c>
      <c r="CA89" s="99">
        <f t="shared" si="274"/>
        <v>0</v>
      </c>
      <c r="CB89" s="99">
        <f t="shared" si="274"/>
        <v>0</v>
      </c>
      <c r="CC89" s="99">
        <f t="shared" si="274"/>
        <v>0</v>
      </c>
      <c r="CD89" s="99">
        <f t="shared" si="274"/>
        <v>0</v>
      </c>
      <c r="CE89" s="99">
        <f t="shared" si="274"/>
        <v>0</v>
      </c>
      <c r="CF89" s="99">
        <f t="shared" si="274"/>
        <v>0</v>
      </c>
      <c r="CG89" s="99">
        <f t="shared" si="274"/>
        <v>3000000000</v>
      </c>
      <c r="CH89" s="99">
        <f t="shared" si="274"/>
        <v>0</v>
      </c>
      <c r="CI89" s="99">
        <f t="shared" si="274"/>
        <v>5487000000</v>
      </c>
      <c r="CJ89" s="99">
        <f t="shared" si="274"/>
        <v>0</v>
      </c>
      <c r="CK89" s="99">
        <f t="shared" si="274"/>
        <v>0</v>
      </c>
      <c r="CL89" s="99">
        <f t="shared" si="274"/>
        <v>0</v>
      </c>
      <c r="CM89" s="99">
        <f t="shared" si="274"/>
        <v>0</v>
      </c>
      <c r="CN89" s="99">
        <f t="shared" si="274"/>
        <v>0</v>
      </c>
      <c r="CO89" s="99">
        <f t="shared" si="274"/>
        <v>0</v>
      </c>
      <c r="CP89" s="99">
        <f t="shared" si="274"/>
        <v>0</v>
      </c>
      <c r="CQ89" s="99">
        <f t="shared" si="274"/>
        <v>0</v>
      </c>
      <c r="CR89" s="99">
        <f t="shared" si="274"/>
        <v>0</v>
      </c>
      <c r="CS89" s="99">
        <f t="shared" si="274"/>
        <v>0</v>
      </c>
      <c r="CT89" s="99">
        <f t="shared" si="274"/>
        <v>0</v>
      </c>
      <c r="CU89" s="99">
        <f t="shared" si="274"/>
        <v>15770724000</v>
      </c>
      <c r="CV89" s="99">
        <f t="shared" si="274"/>
        <v>0</v>
      </c>
      <c r="CW89" s="99">
        <f t="shared" si="274"/>
        <v>0</v>
      </c>
      <c r="CX89" s="99">
        <f t="shared" si="274"/>
        <v>0</v>
      </c>
      <c r="CY89" s="99">
        <f t="shared" si="274"/>
        <v>0</v>
      </c>
      <c r="CZ89" s="99">
        <f t="shared" si="274"/>
        <v>0</v>
      </c>
      <c r="DA89" s="99">
        <f t="shared" si="274"/>
        <v>0</v>
      </c>
      <c r="DB89" s="99">
        <f t="shared" si="274"/>
        <v>0</v>
      </c>
      <c r="DC89" s="99">
        <f t="shared" si="274"/>
        <v>0</v>
      </c>
      <c r="DD89" s="99">
        <f t="shared" si="274"/>
        <v>0</v>
      </c>
      <c r="DE89" s="99">
        <f t="shared" si="274"/>
        <v>0</v>
      </c>
      <c r="DF89" s="99">
        <f t="shared" si="274"/>
        <v>0</v>
      </c>
      <c r="DG89" s="99">
        <f t="shared" si="274"/>
        <v>0</v>
      </c>
      <c r="DH89" s="108" t="s">
        <v>383</v>
      </c>
      <c r="DI89" s="140">
        <f t="shared" ref="DI89:FV89" si="276">DI90+DI91</f>
        <v>239814360500</v>
      </c>
      <c r="DJ89" s="140">
        <f t="shared" si="276"/>
        <v>67216280500</v>
      </c>
      <c r="DK89" s="140">
        <f t="shared" si="276"/>
        <v>32526673000</v>
      </c>
      <c r="DL89" s="100">
        <f t="shared" si="276"/>
        <v>22796252000</v>
      </c>
      <c r="DM89" s="100">
        <f t="shared" si="276"/>
        <v>8211955765</v>
      </c>
      <c r="DN89" s="100">
        <f t="shared" si="276"/>
        <v>1518465235</v>
      </c>
      <c r="DO89" s="100">
        <f t="shared" si="276"/>
        <v>0</v>
      </c>
      <c r="DP89" s="140">
        <f t="shared" si="276"/>
        <v>34689607500</v>
      </c>
      <c r="DQ89" s="100">
        <f t="shared" si="276"/>
        <v>0</v>
      </c>
      <c r="DR89" s="100">
        <f t="shared" si="276"/>
        <v>0</v>
      </c>
      <c r="DS89" s="100">
        <f t="shared" si="276"/>
        <v>0</v>
      </c>
      <c r="DT89" s="100">
        <f t="shared" si="276"/>
        <v>3196424000</v>
      </c>
      <c r="DU89" s="100">
        <f t="shared" si="276"/>
        <v>0</v>
      </c>
      <c r="DV89" s="100">
        <f t="shared" si="276"/>
        <v>0</v>
      </c>
      <c r="DW89" s="100">
        <f t="shared" si="276"/>
        <v>0</v>
      </c>
      <c r="DX89" s="100">
        <f t="shared" si="276"/>
        <v>0</v>
      </c>
      <c r="DY89" s="100">
        <f t="shared" si="276"/>
        <v>0</v>
      </c>
      <c r="DZ89" s="100">
        <f t="shared" si="276"/>
        <v>0</v>
      </c>
      <c r="EA89" s="100">
        <f t="shared" si="276"/>
        <v>0</v>
      </c>
      <c r="EB89" s="100">
        <f t="shared" si="276"/>
        <v>0</v>
      </c>
      <c r="EC89" s="100">
        <f t="shared" si="276"/>
        <v>0</v>
      </c>
      <c r="ED89" s="100">
        <f t="shared" si="276"/>
        <v>0</v>
      </c>
      <c r="EE89" s="100">
        <f t="shared" si="276"/>
        <v>0</v>
      </c>
      <c r="EF89" s="100">
        <f t="shared" si="276"/>
        <v>0</v>
      </c>
      <c r="EG89" s="100">
        <f t="shared" si="276"/>
        <v>0</v>
      </c>
      <c r="EH89" s="100">
        <f t="shared" si="276"/>
        <v>0</v>
      </c>
      <c r="EI89" s="100">
        <f t="shared" si="276"/>
        <v>0</v>
      </c>
      <c r="EJ89" s="100">
        <f t="shared" si="276"/>
        <v>0</v>
      </c>
      <c r="EK89" s="100">
        <f t="shared" si="276"/>
        <v>0</v>
      </c>
      <c r="EL89" s="100">
        <f t="shared" si="276"/>
        <v>0</v>
      </c>
      <c r="EM89" s="100">
        <f t="shared" si="276"/>
        <v>0</v>
      </c>
      <c r="EN89" s="100">
        <f t="shared" si="276"/>
        <v>0</v>
      </c>
      <c r="EO89" s="100">
        <f t="shared" si="276"/>
        <v>0</v>
      </c>
      <c r="EP89" s="100">
        <f t="shared" si="276"/>
        <v>0</v>
      </c>
      <c r="EQ89" s="100">
        <f t="shared" si="276"/>
        <v>0</v>
      </c>
      <c r="ER89" s="100">
        <f t="shared" si="276"/>
        <v>3408950000</v>
      </c>
      <c r="ES89" s="100">
        <f t="shared" si="276"/>
        <v>0</v>
      </c>
      <c r="ET89" s="100">
        <f t="shared" si="276"/>
        <v>0</v>
      </c>
      <c r="EU89" s="100">
        <f t="shared" si="276"/>
        <v>0</v>
      </c>
      <c r="EV89" s="100">
        <f t="shared" si="276"/>
        <v>6337101000</v>
      </c>
      <c r="EW89" s="100">
        <f t="shared" si="276"/>
        <v>7812624500</v>
      </c>
      <c r="EX89" s="100">
        <f t="shared" si="276"/>
        <v>0</v>
      </c>
      <c r="EY89" s="100">
        <f t="shared" si="276"/>
        <v>0</v>
      </c>
      <c r="EZ89" s="100">
        <f t="shared" si="276"/>
        <v>0</v>
      </c>
      <c r="FA89" s="100">
        <f t="shared" si="276"/>
        <v>0</v>
      </c>
      <c r="FB89" s="100">
        <f t="shared" si="276"/>
        <v>0</v>
      </c>
      <c r="FC89" s="100">
        <f t="shared" si="276"/>
        <v>5883585000</v>
      </c>
      <c r="FD89" s="100">
        <f t="shared" si="276"/>
        <v>0</v>
      </c>
      <c r="FE89" s="100">
        <f>FE90+FE91</f>
        <v>2260000000</v>
      </c>
      <c r="FF89" s="100">
        <f t="shared" ref="FF89" si="277">FF90+FF91</f>
        <v>0</v>
      </c>
      <c r="FG89" s="100">
        <f t="shared" si="276"/>
        <v>5000000000</v>
      </c>
      <c r="FH89" s="100">
        <f t="shared" si="276"/>
        <v>0</v>
      </c>
      <c r="FI89" s="100">
        <f t="shared" si="276"/>
        <v>0</v>
      </c>
      <c r="FJ89" s="100">
        <f t="shared" si="276"/>
        <v>0</v>
      </c>
      <c r="FK89" s="100">
        <f t="shared" si="276"/>
        <v>194000000</v>
      </c>
      <c r="FL89" s="100">
        <f t="shared" si="276"/>
        <v>596923000</v>
      </c>
      <c r="FM89" s="100">
        <f t="shared" si="276"/>
        <v>0</v>
      </c>
      <c r="FN89" s="100">
        <f t="shared" si="276"/>
        <v>0</v>
      </c>
      <c r="FO89" s="100">
        <f t="shared" si="276"/>
        <v>0</v>
      </c>
      <c r="FP89" s="100">
        <f t="shared" si="276"/>
        <v>0</v>
      </c>
      <c r="FQ89" s="140">
        <f t="shared" si="276"/>
        <v>136447298600</v>
      </c>
      <c r="FR89" s="140">
        <f t="shared" si="276"/>
        <v>134048187600</v>
      </c>
      <c r="FS89" s="140">
        <f t="shared" si="276"/>
        <v>2399111000</v>
      </c>
      <c r="FT89" s="100">
        <f t="shared" si="276"/>
        <v>0</v>
      </c>
      <c r="FU89" s="100">
        <f t="shared" si="276"/>
        <v>0</v>
      </c>
      <c r="FV89" s="100">
        <f t="shared" si="276"/>
        <v>0</v>
      </c>
      <c r="FW89" s="100">
        <f t="shared" ref="FW89" si="278">FW90+FW91</f>
        <v>0</v>
      </c>
      <c r="FX89" s="100">
        <f>FX90+FX91</f>
        <v>4118519000</v>
      </c>
      <c r="FY89" s="100">
        <f>FY90+FY91</f>
        <v>71410575600</v>
      </c>
      <c r="FZ89" s="100">
        <f t="shared" ref="FZ89:HM89" si="279">FZ90+FZ91</f>
        <v>46913274000</v>
      </c>
      <c r="GA89" s="100">
        <f t="shared" si="279"/>
        <v>1526000000</v>
      </c>
      <c r="GB89" s="100">
        <f t="shared" si="279"/>
        <v>0</v>
      </c>
      <c r="GC89" s="100">
        <f t="shared" si="279"/>
        <v>0</v>
      </c>
      <c r="GD89" s="100">
        <f t="shared" si="279"/>
        <v>1747046000</v>
      </c>
      <c r="GE89" s="100">
        <f t="shared" si="279"/>
        <v>0</v>
      </c>
      <c r="GF89" s="100">
        <f t="shared" si="279"/>
        <v>0</v>
      </c>
      <c r="GG89" s="100">
        <f t="shared" si="279"/>
        <v>0</v>
      </c>
      <c r="GH89" s="100">
        <f t="shared" si="279"/>
        <v>0</v>
      </c>
      <c r="GI89" s="100">
        <f t="shared" si="279"/>
        <v>0</v>
      </c>
      <c r="GJ89" s="100">
        <f t="shared" si="279"/>
        <v>0</v>
      </c>
      <c r="GK89" s="100">
        <f t="shared" si="279"/>
        <v>0</v>
      </c>
      <c r="GL89" s="100">
        <f t="shared" si="279"/>
        <v>0</v>
      </c>
      <c r="GM89" s="100">
        <f t="shared" si="279"/>
        <v>0</v>
      </c>
      <c r="GN89" s="100">
        <f t="shared" si="279"/>
        <v>0</v>
      </c>
      <c r="GO89" s="100">
        <f t="shared" si="279"/>
        <v>652065000</v>
      </c>
      <c r="GP89" s="100">
        <f t="shared" si="279"/>
        <v>0</v>
      </c>
      <c r="GQ89" s="100">
        <f t="shared" si="279"/>
        <v>0</v>
      </c>
      <c r="GR89" s="100">
        <f t="shared" si="279"/>
        <v>0</v>
      </c>
      <c r="GS89" s="100">
        <f t="shared" si="279"/>
        <v>0</v>
      </c>
      <c r="GT89" s="100">
        <f t="shared" si="279"/>
        <v>0</v>
      </c>
      <c r="GU89" s="100">
        <f t="shared" si="279"/>
        <v>0</v>
      </c>
      <c r="GV89" s="100">
        <f t="shared" si="279"/>
        <v>0</v>
      </c>
      <c r="GW89" s="100">
        <f t="shared" si="279"/>
        <v>0</v>
      </c>
      <c r="GX89" s="100">
        <f t="shared" si="279"/>
        <v>0</v>
      </c>
      <c r="GY89" s="100">
        <f t="shared" si="279"/>
        <v>0</v>
      </c>
      <c r="GZ89" s="100">
        <f t="shared" si="279"/>
        <v>0</v>
      </c>
      <c r="HA89" s="100">
        <f t="shared" si="279"/>
        <v>10079819000</v>
      </c>
      <c r="HB89" s="100">
        <f t="shared" si="279"/>
        <v>0</v>
      </c>
      <c r="HC89" s="100">
        <f t="shared" si="279"/>
        <v>0</v>
      </c>
      <c r="HD89" s="100">
        <f t="shared" si="279"/>
        <v>0</v>
      </c>
      <c r="HE89" s="100">
        <f t="shared" si="279"/>
        <v>0</v>
      </c>
      <c r="HF89" s="100">
        <f t="shared" si="279"/>
        <v>0</v>
      </c>
      <c r="HG89" s="100">
        <f t="shared" si="279"/>
        <v>0</v>
      </c>
      <c r="HH89" s="140">
        <f t="shared" si="279"/>
        <v>0</v>
      </c>
      <c r="HI89" s="140">
        <f t="shared" si="279"/>
        <v>0</v>
      </c>
      <c r="HJ89" s="140">
        <f t="shared" si="279"/>
        <v>0</v>
      </c>
      <c r="HK89" s="100">
        <f t="shared" si="279"/>
        <v>0</v>
      </c>
      <c r="HL89" s="100">
        <f t="shared" si="279"/>
        <v>0</v>
      </c>
      <c r="HM89" s="100">
        <f t="shared" si="279"/>
        <v>0</v>
      </c>
      <c r="HN89" s="145">
        <f>HN90+HN91</f>
        <v>36150781400</v>
      </c>
      <c r="HO89" s="152">
        <f t="shared" si="236"/>
        <v>0.99372716625889823</v>
      </c>
      <c r="HP89" s="152">
        <f t="shared" si="237"/>
        <v>0.8999694150646329</v>
      </c>
      <c r="HQ89" s="152">
        <f t="shared" si="238"/>
        <v>0.93652339199489942</v>
      </c>
      <c r="HR89" s="152">
        <f t="shared" si="239"/>
        <v>0.81148416451712779</v>
      </c>
      <c r="HS89" s="152">
        <f t="shared" si="240"/>
        <v>0</v>
      </c>
      <c r="HX89" s="37">
        <f t="shared" si="258"/>
        <v>37088718500</v>
      </c>
    </row>
    <row r="90" spans="1:232" s="37" customFormat="1" ht="17.25" customHeight="1">
      <c r="A90" s="106"/>
      <c r="B90" s="107" t="s">
        <v>99</v>
      </c>
      <c r="C90" s="145">
        <f>D90+BK90+DB90</f>
        <v>185162338000</v>
      </c>
      <c r="D90" s="145">
        <f>E90+J90</f>
        <v>36141976000</v>
      </c>
      <c r="E90" s="145">
        <f>SUM(F90:I90)</f>
        <v>36141976000</v>
      </c>
      <c r="F90" s="99">
        <f>25551628000+25454000</f>
        <v>25577082000</v>
      </c>
      <c r="G90" s="99">
        <v>9030354765</v>
      </c>
      <c r="H90" s="99">
        <v>1534539235</v>
      </c>
      <c r="I90" s="99"/>
      <c r="J90" s="145">
        <f>SUM(K90:BJ90)</f>
        <v>0</v>
      </c>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f>SUM(BL90:BM90)</f>
        <v>149020362000</v>
      </c>
      <c r="BL90" s="99">
        <f t="shared" ref="BL90" si="280">SUM(BN90:BO90)+BP90+SUM(BR90:BU90)+CG90+CU90</f>
        <v>149020362000</v>
      </c>
      <c r="BM90" s="99">
        <f>BQ90+SUM(BV90:CF90)+SUM(CH90:CT90)+SUM(CV90:DA90)</f>
        <v>0</v>
      </c>
      <c r="BN90" s="99">
        <v>139952000</v>
      </c>
      <c r="BO90" s="99"/>
      <c r="BP90" s="99"/>
      <c r="BQ90" s="99"/>
      <c r="BR90" s="99">
        <v>4121195000</v>
      </c>
      <c r="BS90" s="99">
        <v>77364975000</v>
      </c>
      <c r="BT90" s="99">
        <v>47097516000</v>
      </c>
      <c r="BU90" s="99">
        <v>1526000000</v>
      </c>
      <c r="BV90" s="99"/>
      <c r="BW90" s="99"/>
      <c r="BX90" s="99"/>
      <c r="BY90" s="99"/>
      <c r="BZ90" s="99"/>
      <c r="CA90" s="99"/>
      <c r="CB90" s="99"/>
      <c r="CC90" s="99"/>
      <c r="CD90" s="99"/>
      <c r="CE90" s="99"/>
      <c r="CF90" s="99"/>
      <c r="CG90" s="99">
        <v>3000000000</v>
      </c>
      <c r="CH90" s="99"/>
      <c r="CI90" s="99"/>
      <c r="CJ90" s="99"/>
      <c r="CK90" s="99"/>
      <c r="CL90" s="99"/>
      <c r="CM90" s="99"/>
      <c r="CN90" s="99"/>
      <c r="CO90" s="99"/>
      <c r="CP90" s="99"/>
      <c r="CQ90" s="99"/>
      <c r="CR90" s="99"/>
      <c r="CS90" s="99"/>
      <c r="CT90" s="99"/>
      <c r="CU90" s="99">
        <v>15770724000</v>
      </c>
      <c r="CV90" s="99"/>
      <c r="CW90" s="99"/>
      <c r="CX90" s="99"/>
      <c r="CY90" s="99"/>
      <c r="CZ90" s="99"/>
      <c r="DA90" s="99"/>
      <c r="DB90" s="99">
        <f>SUM(DC90:DD90)</f>
        <v>0</v>
      </c>
      <c r="DC90" s="99">
        <f>SUM(DE90:DE90)</f>
        <v>0</v>
      </c>
      <c r="DD90" s="99">
        <f>SUM(DF90:DG90)</f>
        <v>0</v>
      </c>
      <c r="DE90" s="99"/>
      <c r="DF90" s="99"/>
      <c r="DG90" s="99"/>
      <c r="DH90" s="108" t="s">
        <v>99</v>
      </c>
      <c r="DI90" s="140">
        <f>DJ90+FQ90+HH90+HN90</f>
        <v>185136884000</v>
      </c>
      <c r="DJ90" s="140">
        <f>DK90+DP90</f>
        <v>32526673000</v>
      </c>
      <c r="DK90" s="140">
        <f>SUM(DL90:DO90)</f>
        <v>32526673000</v>
      </c>
      <c r="DL90" s="100">
        <v>22796252000</v>
      </c>
      <c r="DM90" s="100">
        <v>8211955765</v>
      </c>
      <c r="DN90" s="100">
        <v>1518465235</v>
      </c>
      <c r="DO90" s="100"/>
      <c r="DP90" s="140">
        <f>SUM(DQ90:FP90)</f>
        <v>0</v>
      </c>
      <c r="DQ90" s="100"/>
      <c r="DR90" s="100"/>
      <c r="DS90" s="100"/>
      <c r="DT90" s="100"/>
      <c r="DU90" s="100"/>
      <c r="DV90" s="100"/>
      <c r="DW90" s="100"/>
      <c r="DX90" s="100"/>
      <c r="DY90" s="100"/>
      <c r="DZ90" s="100"/>
      <c r="EA90" s="100"/>
      <c r="EB90" s="100"/>
      <c r="EC90" s="100"/>
      <c r="ED90" s="100"/>
      <c r="EE90" s="100"/>
      <c r="EF90" s="100"/>
      <c r="EG90" s="100"/>
      <c r="EH90" s="100"/>
      <c r="EI90" s="100"/>
      <c r="EJ90" s="100"/>
      <c r="EK90" s="100"/>
      <c r="EL90" s="100"/>
      <c r="EM90" s="100"/>
      <c r="EN90" s="100"/>
      <c r="EO90" s="100"/>
      <c r="EP90" s="100"/>
      <c r="EQ90" s="100"/>
      <c r="ER90" s="100"/>
      <c r="ES90" s="100"/>
      <c r="ET90" s="100"/>
      <c r="EU90" s="100"/>
      <c r="EV90" s="100"/>
      <c r="EW90" s="100"/>
      <c r="EX90" s="100"/>
      <c r="EY90" s="100"/>
      <c r="EZ90" s="100"/>
      <c r="FA90" s="100"/>
      <c r="FB90" s="100"/>
      <c r="FC90" s="100"/>
      <c r="FD90" s="100"/>
      <c r="FE90" s="100"/>
      <c r="FF90" s="100"/>
      <c r="FG90" s="100"/>
      <c r="FH90" s="100"/>
      <c r="FI90" s="100"/>
      <c r="FJ90" s="100"/>
      <c r="FK90" s="100"/>
      <c r="FL90" s="100"/>
      <c r="FM90" s="100"/>
      <c r="FN90" s="100"/>
      <c r="FO90" s="100"/>
      <c r="FP90" s="100"/>
      <c r="FQ90" s="140">
        <f>SUM(FR90:FS90)</f>
        <v>134048187600</v>
      </c>
      <c r="FR90" s="140">
        <f t="shared" ref="FR90" si="281">SUM(FT90:FU90)+FV90+SUM(FX90:GA90)+GM90+HA90</f>
        <v>134048187600</v>
      </c>
      <c r="FS90" s="140">
        <f>FW90+SUM(GB90:GL90)+SUM(GN90:GZ90)+SUM(HB90:HG90)</f>
        <v>0</v>
      </c>
      <c r="FT90" s="100"/>
      <c r="FU90" s="100"/>
      <c r="FV90" s="100"/>
      <c r="FW90" s="100"/>
      <c r="FX90" s="100">
        <v>4118519000</v>
      </c>
      <c r="FY90" s="100">
        <v>71410575600</v>
      </c>
      <c r="FZ90" s="100">
        <v>46913274000</v>
      </c>
      <c r="GA90" s="100">
        <v>1526000000</v>
      </c>
      <c r="GB90" s="100"/>
      <c r="GC90" s="100"/>
      <c r="GD90" s="100"/>
      <c r="GE90" s="100"/>
      <c r="GF90" s="100"/>
      <c r="GG90" s="100"/>
      <c r="GH90" s="100"/>
      <c r="GI90" s="100"/>
      <c r="GJ90" s="100"/>
      <c r="GK90" s="100"/>
      <c r="GL90" s="100"/>
      <c r="GM90" s="100"/>
      <c r="GN90" s="100"/>
      <c r="GO90" s="100"/>
      <c r="GP90" s="100"/>
      <c r="GQ90" s="100"/>
      <c r="GR90" s="100"/>
      <c r="GS90" s="100"/>
      <c r="GT90" s="100"/>
      <c r="GU90" s="100"/>
      <c r="GV90" s="100"/>
      <c r="GW90" s="100"/>
      <c r="GX90" s="100"/>
      <c r="GY90" s="100"/>
      <c r="GZ90" s="100"/>
      <c r="HA90" s="100">
        <v>10079819000</v>
      </c>
      <c r="HB90" s="100"/>
      <c r="HC90" s="100"/>
      <c r="HD90" s="100"/>
      <c r="HE90" s="100"/>
      <c r="HF90" s="100"/>
      <c r="HG90" s="100"/>
      <c r="HH90" s="140">
        <f>SUM(HI90:HJ90)</f>
        <v>0</v>
      </c>
      <c r="HI90" s="140">
        <f>SUM(HK90:HK90)</f>
        <v>0</v>
      </c>
      <c r="HJ90" s="140">
        <f>SUM(HL90:HM90)</f>
        <v>0</v>
      </c>
      <c r="HK90" s="100"/>
      <c r="HL90" s="115"/>
      <c r="HM90" s="100"/>
      <c r="HN90" s="145">
        <f>976499000+17585524400</f>
        <v>18562023400</v>
      </c>
      <c r="HO90" s="152">
        <f t="shared" si="236"/>
        <v>0.99986253143984394</v>
      </c>
      <c r="HP90" s="152">
        <f t="shared" si="237"/>
        <v>0.8999694150646329</v>
      </c>
      <c r="HQ90" s="152">
        <f t="shared" si="238"/>
        <v>0</v>
      </c>
      <c r="HR90" s="152">
        <f t="shared" si="239"/>
        <v>0.89952933814507841</v>
      </c>
      <c r="HS90" s="152">
        <f t="shared" si="240"/>
        <v>0</v>
      </c>
      <c r="HU90" s="37">
        <f>DI90-HN90</f>
        <v>166574860600</v>
      </c>
      <c r="HV90" s="37">
        <f>C90-DI90</f>
        <v>25454000</v>
      </c>
      <c r="HX90" s="37">
        <f t="shared" si="258"/>
        <v>0</v>
      </c>
    </row>
    <row r="91" spans="1:232" s="37" customFormat="1" ht="17.25" customHeight="1">
      <c r="A91" s="106"/>
      <c r="B91" s="107" t="s">
        <v>100</v>
      </c>
      <c r="C91" s="145">
        <f>D91+BK91+DB91</f>
        <v>56165834000</v>
      </c>
      <c r="D91" s="145">
        <f>E91+J91</f>
        <v>37040834000</v>
      </c>
      <c r="E91" s="145">
        <f>SUM(F91:I91)</f>
        <v>0</v>
      </c>
      <c r="F91" s="99"/>
      <c r="G91" s="99"/>
      <c r="H91" s="99"/>
      <c r="I91" s="99"/>
      <c r="J91" s="145">
        <f>SUM(K91:BJ91)</f>
        <v>37040834000</v>
      </c>
      <c r="K91" s="99"/>
      <c r="L91" s="99"/>
      <c r="M91" s="99"/>
      <c r="N91" s="99">
        <f>4199400000</f>
        <v>4199400000</v>
      </c>
      <c r="O91" s="99"/>
      <c r="P91" s="99"/>
      <c r="Q91" s="99"/>
      <c r="R91" s="99"/>
      <c r="S91" s="99"/>
      <c r="T91" s="99"/>
      <c r="U91" s="99"/>
      <c r="V91" s="99"/>
      <c r="W91" s="99"/>
      <c r="X91" s="99"/>
      <c r="Y91" s="99"/>
      <c r="Z91" s="99"/>
      <c r="AA91" s="99"/>
      <c r="AB91" s="99"/>
      <c r="AC91" s="99"/>
      <c r="AD91" s="99"/>
      <c r="AE91" s="99"/>
      <c r="AF91" s="99"/>
      <c r="AG91" s="99"/>
      <c r="AH91" s="99"/>
      <c r="AI91" s="99"/>
      <c r="AJ91" s="99"/>
      <c r="AK91" s="99"/>
      <c r="AL91" s="99">
        <v>3409000000</v>
      </c>
      <c r="AM91" s="99"/>
      <c r="AN91" s="99"/>
      <c r="AO91" s="99"/>
      <c r="AP91" s="99">
        <v>6337101000</v>
      </c>
      <c r="AQ91" s="99">
        <f>13372983000-BA91</f>
        <v>8372983000</v>
      </c>
      <c r="AR91" s="99"/>
      <c r="AS91" s="99"/>
      <c r="AT91" s="99"/>
      <c r="AU91" s="99"/>
      <c r="AV91" s="99"/>
      <c r="AW91" s="99">
        <f>6461427000</f>
        <v>6461427000</v>
      </c>
      <c r="AX91" s="99"/>
      <c r="AY91" s="99">
        <v>2260000000</v>
      </c>
      <c r="AZ91" s="99">
        <f>210000000</f>
        <v>210000000</v>
      </c>
      <c r="BA91" s="99">
        <v>5000000000</v>
      </c>
      <c r="BB91" s="99"/>
      <c r="BC91" s="99"/>
      <c r="BD91" s="99"/>
      <c r="BE91" s="99">
        <v>194000000</v>
      </c>
      <c r="BF91" s="99">
        <v>596923000</v>
      </c>
      <c r="BG91" s="99"/>
      <c r="BH91" s="99"/>
      <c r="BI91" s="99"/>
      <c r="BJ91" s="99"/>
      <c r="BK91" s="99">
        <f>SUM(BL91:BM91)</f>
        <v>19125000000</v>
      </c>
      <c r="BL91" s="99">
        <f>SUM(BN91:BO91)+BP91+SUM(BR91:BU91)+CG91+CU91</f>
        <v>0</v>
      </c>
      <c r="BM91" s="99">
        <f>BQ91+SUM(BV91:CF91)+SUM(CH91:CT91)+SUM(CV91:DA91)</f>
        <v>19125000000</v>
      </c>
      <c r="BN91" s="99"/>
      <c r="BO91" s="99"/>
      <c r="BP91" s="99"/>
      <c r="BQ91" s="99"/>
      <c r="BR91" s="99"/>
      <c r="BS91" s="99"/>
      <c r="BT91" s="99"/>
      <c r="BU91" s="99"/>
      <c r="BV91" s="99"/>
      <c r="BW91" s="99"/>
      <c r="BX91" s="99">
        <v>13638000000</v>
      </c>
      <c r="BY91" s="99"/>
      <c r="BZ91" s="99"/>
      <c r="CA91" s="99"/>
      <c r="CB91" s="99"/>
      <c r="CC91" s="99"/>
      <c r="CD91" s="99"/>
      <c r="CE91" s="99"/>
      <c r="CF91" s="99"/>
      <c r="CG91" s="99"/>
      <c r="CH91" s="99"/>
      <c r="CI91" s="99">
        <v>5487000000</v>
      </c>
      <c r="CJ91" s="99"/>
      <c r="CK91" s="99"/>
      <c r="CL91" s="99"/>
      <c r="CM91" s="99"/>
      <c r="CN91" s="99"/>
      <c r="CO91" s="99"/>
      <c r="CP91" s="99"/>
      <c r="CQ91" s="99"/>
      <c r="CR91" s="99"/>
      <c r="CS91" s="99"/>
      <c r="CT91" s="99"/>
      <c r="CU91" s="99"/>
      <c r="CV91" s="99"/>
      <c r="CW91" s="99"/>
      <c r="CX91" s="99"/>
      <c r="CY91" s="99"/>
      <c r="CZ91" s="99"/>
      <c r="DA91" s="99"/>
      <c r="DB91" s="99">
        <f>SUM(DC91:DD91)</f>
        <v>0</v>
      </c>
      <c r="DC91" s="99">
        <f>SUM(DE91:DE91)</f>
        <v>0</v>
      </c>
      <c r="DD91" s="99">
        <f>SUM(DF91:DG91)</f>
        <v>0</v>
      </c>
      <c r="DE91" s="99"/>
      <c r="DF91" s="99"/>
      <c r="DG91" s="99"/>
      <c r="DH91" s="108" t="s">
        <v>100</v>
      </c>
      <c r="DI91" s="140">
        <f>DJ91+FQ91+HH91+HN91</f>
        <v>54677476500</v>
      </c>
      <c r="DJ91" s="140">
        <f>DK91+DP91</f>
        <v>34689607500</v>
      </c>
      <c r="DK91" s="140">
        <f>SUM(DL91:DO91)</f>
        <v>0</v>
      </c>
      <c r="DL91" s="100"/>
      <c r="DM91" s="100"/>
      <c r="DN91" s="100"/>
      <c r="DO91" s="100"/>
      <c r="DP91" s="140">
        <f>SUM(DQ91:FP91)</f>
        <v>34689607500</v>
      </c>
      <c r="DQ91" s="100"/>
      <c r="DR91" s="100"/>
      <c r="DS91" s="100"/>
      <c r="DT91" s="100">
        <v>3196424000</v>
      </c>
      <c r="DU91" s="100"/>
      <c r="DV91" s="100"/>
      <c r="DW91" s="100"/>
      <c r="DX91" s="100"/>
      <c r="DY91" s="100"/>
      <c r="DZ91" s="100"/>
      <c r="EA91" s="100"/>
      <c r="EB91" s="100"/>
      <c r="EC91" s="100"/>
      <c r="ED91" s="100"/>
      <c r="EE91" s="100"/>
      <c r="EF91" s="100"/>
      <c r="EG91" s="100"/>
      <c r="EH91" s="100"/>
      <c r="EI91" s="100"/>
      <c r="EJ91" s="100"/>
      <c r="EK91" s="100"/>
      <c r="EL91" s="100"/>
      <c r="EM91" s="100"/>
      <c r="EN91" s="100"/>
      <c r="EO91" s="100"/>
      <c r="EP91" s="100"/>
      <c r="EQ91" s="100"/>
      <c r="ER91" s="100">
        <v>3408950000</v>
      </c>
      <c r="ES91" s="100"/>
      <c r="ET91" s="100"/>
      <c r="EU91" s="100"/>
      <c r="EV91" s="100">
        <v>6337101000</v>
      </c>
      <c r="EW91" s="100">
        <f>12812624500-FG91</f>
        <v>7812624500</v>
      </c>
      <c r="EX91" s="100"/>
      <c r="EY91" s="100"/>
      <c r="EZ91" s="100"/>
      <c r="FA91" s="100"/>
      <c r="FB91" s="100"/>
      <c r="FC91" s="100">
        <v>5883585000</v>
      </c>
      <c r="FD91" s="100"/>
      <c r="FE91" s="100">
        <v>2260000000</v>
      </c>
      <c r="FF91" s="100"/>
      <c r="FG91" s="100">
        <v>5000000000</v>
      </c>
      <c r="FH91" s="100"/>
      <c r="FI91" s="100"/>
      <c r="FJ91" s="100"/>
      <c r="FK91" s="100">
        <v>194000000</v>
      </c>
      <c r="FL91" s="100">
        <v>596923000</v>
      </c>
      <c r="FM91" s="100"/>
      <c r="FN91" s="100"/>
      <c r="FO91" s="100"/>
      <c r="FP91" s="100"/>
      <c r="FQ91" s="140">
        <f>SUM(FR91:FS91)</f>
        <v>2399111000</v>
      </c>
      <c r="FR91" s="140">
        <f>SUM(FT91:FU91)+FV91+SUM(FX91:GA91)+GM91+HA91</f>
        <v>0</v>
      </c>
      <c r="FS91" s="140">
        <f>FW91+SUM(GB91:GL91)+SUM(GN91:GZ91)+SUM(HB91:HG91)</f>
        <v>2399111000</v>
      </c>
      <c r="FT91" s="100"/>
      <c r="FU91" s="100"/>
      <c r="FV91" s="100"/>
      <c r="FW91" s="100"/>
      <c r="FX91" s="100"/>
      <c r="FY91" s="100"/>
      <c r="FZ91" s="100"/>
      <c r="GA91" s="100"/>
      <c r="GB91" s="100"/>
      <c r="GC91" s="100"/>
      <c r="GD91" s="100">
        <v>1747046000</v>
      </c>
      <c r="GE91" s="100"/>
      <c r="GF91" s="100"/>
      <c r="GG91" s="100"/>
      <c r="GH91" s="100"/>
      <c r="GI91" s="100"/>
      <c r="GJ91" s="100"/>
      <c r="GK91" s="100"/>
      <c r="GL91" s="100"/>
      <c r="GM91" s="100"/>
      <c r="GN91" s="100"/>
      <c r="GO91" s="100">
        <v>652065000</v>
      </c>
      <c r="GP91" s="100"/>
      <c r="GQ91" s="100"/>
      <c r="GR91" s="100"/>
      <c r="GS91" s="100"/>
      <c r="GT91" s="100"/>
      <c r="GU91" s="100"/>
      <c r="GV91" s="100"/>
      <c r="GW91" s="100"/>
      <c r="GX91" s="100"/>
      <c r="GY91" s="100"/>
      <c r="GZ91" s="100"/>
      <c r="HA91" s="100"/>
      <c r="HB91" s="100"/>
      <c r="HC91" s="100"/>
      <c r="HD91" s="100"/>
      <c r="HE91" s="100"/>
      <c r="HF91" s="100"/>
      <c r="HG91" s="100"/>
      <c r="HH91" s="140">
        <f>SUM(HI91:HJ91)</f>
        <v>0</v>
      </c>
      <c r="HI91" s="140">
        <f>SUM(HK91:HK91)</f>
        <v>0</v>
      </c>
      <c r="HJ91" s="140">
        <f>SUM(HL91:HM91)</f>
        <v>0</v>
      </c>
      <c r="HK91" s="100"/>
      <c r="HL91" s="115"/>
      <c r="HM91" s="100"/>
      <c r="HN91" s="145">
        <f>14793619000+862869000+2142270000-210000000</f>
        <v>17588758000</v>
      </c>
      <c r="HO91" s="152">
        <f t="shared" si="236"/>
        <v>0.97350066056172158</v>
      </c>
      <c r="HP91" s="152">
        <f t="shared" si="237"/>
        <v>0</v>
      </c>
      <c r="HQ91" s="152">
        <f t="shared" si="238"/>
        <v>0.93652339199489942</v>
      </c>
      <c r="HR91" s="152">
        <f t="shared" si="239"/>
        <v>0.12544371241830066</v>
      </c>
      <c r="HS91" s="152">
        <f t="shared" si="240"/>
        <v>0</v>
      </c>
      <c r="HU91" s="37">
        <f>DI91-HN91</f>
        <v>37088718500</v>
      </c>
      <c r="HV91" s="37">
        <f>C91-DI91</f>
        <v>1488357500</v>
      </c>
      <c r="HX91" s="37">
        <f t="shared" si="258"/>
        <v>37088718500</v>
      </c>
    </row>
    <row r="92" spans="1:232" s="37" customFormat="1" ht="17.25" customHeight="1">
      <c r="A92" s="106">
        <v>27</v>
      </c>
      <c r="B92" s="107" t="s">
        <v>112</v>
      </c>
      <c r="C92" s="145">
        <f t="shared" ref="C92:AL92" si="282">C93+C94</f>
        <v>4417517000</v>
      </c>
      <c r="D92" s="145">
        <f t="shared" si="282"/>
        <v>4417517000</v>
      </c>
      <c r="E92" s="145">
        <f t="shared" si="282"/>
        <v>0</v>
      </c>
      <c r="F92" s="99">
        <f t="shared" si="282"/>
        <v>0</v>
      </c>
      <c r="G92" s="99">
        <f t="shared" si="282"/>
        <v>0</v>
      </c>
      <c r="H92" s="99">
        <f t="shared" si="282"/>
        <v>0</v>
      </c>
      <c r="I92" s="99">
        <f t="shared" si="282"/>
        <v>0</v>
      </c>
      <c r="J92" s="145">
        <f t="shared" si="282"/>
        <v>4417517000</v>
      </c>
      <c r="K92" s="99">
        <f t="shared" si="282"/>
        <v>0</v>
      </c>
      <c r="L92" s="99">
        <f t="shared" si="282"/>
        <v>4417517000</v>
      </c>
      <c r="M92" s="99">
        <f t="shared" si="282"/>
        <v>0</v>
      </c>
      <c r="N92" s="99">
        <f t="shared" si="282"/>
        <v>0</v>
      </c>
      <c r="O92" s="99">
        <f t="shared" si="282"/>
        <v>0</v>
      </c>
      <c r="P92" s="99">
        <f t="shared" si="282"/>
        <v>0</v>
      </c>
      <c r="Q92" s="99">
        <f t="shared" si="282"/>
        <v>0</v>
      </c>
      <c r="R92" s="99">
        <f t="shared" si="282"/>
        <v>0</v>
      </c>
      <c r="S92" s="99">
        <f t="shared" si="282"/>
        <v>0</v>
      </c>
      <c r="T92" s="99">
        <f t="shared" si="282"/>
        <v>0</v>
      </c>
      <c r="U92" s="99">
        <f t="shared" si="282"/>
        <v>0</v>
      </c>
      <c r="V92" s="99">
        <f t="shared" si="282"/>
        <v>0</v>
      </c>
      <c r="W92" s="99">
        <f t="shared" si="282"/>
        <v>0</v>
      </c>
      <c r="X92" s="99">
        <f t="shared" si="282"/>
        <v>0</v>
      </c>
      <c r="Y92" s="99">
        <f t="shared" si="282"/>
        <v>0</v>
      </c>
      <c r="Z92" s="99">
        <f t="shared" si="282"/>
        <v>0</v>
      </c>
      <c r="AA92" s="99">
        <f t="shared" si="282"/>
        <v>0</v>
      </c>
      <c r="AB92" s="99">
        <f t="shared" si="282"/>
        <v>0</v>
      </c>
      <c r="AC92" s="99">
        <f t="shared" si="282"/>
        <v>0</v>
      </c>
      <c r="AD92" s="99">
        <f t="shared" si="282"/>
        <v>0</v>
      </c>
      <c r="AE92" s="99">
        <f t="shared" si="282"/>
        <v>0</v>
      </c>
      <c r="AF92" s="99">
        <f t="shared" si="282"/>
        <v>0</v>
      </c>
      <c r="AG92" s="99">
        <f t="shared" si="282"/>
        <v>0</v>
      </c>
      <c r="AH92" s="99">
        <f t="shared" si="282"/>
        <v>0</v>
      </c>
      <c r="AI92" s="99">
        <f t="shared" si="282"/>
        <v>0</v>
      </c>
      <c r="AJ92" s="99">
        <f t="shared" si="282"/>
        <v>0</v>
      </c>
      <c r="AK92" s="99">
        <f t="shared" si="282"/>
        <v>0</v>
      </c>
      <c r="AL92" s="99">
        <f t="shared" si="282"/>
        <v>0</v>
      </c>
      <c r="AM92" s="99">
        <f t="shared" si="272"/>
        <v>0</v>
      </c>
      <c r="AN92" s="99">
        <f t="shared" si="272"/>
        <v>0</v>
      </c>
      <c r="AO92" s="99">
        <f t="shared" si="272"/>
        <v>0</v>
      </c>
      <c r="AP92" s="99">
        <f t="shared" si="272"/>
        <v>0</v>
      </c>
      <c r="AQ92" s="99">
        <f t="shared" si="272"/>
        <v>0</v>
      </c>
      <c r="AR92" s="99">
        <f t="shared" si="272"/>
        <v>0</v>
      </c>
      <c r="AS92" s="99">
        <f t="shared" si="272"/>
        <v>0</v>
      </c>
      <c r="AT92" s="99">
        <f t="shared" si="272"/>
        <v>0</v>
      </c>
      <c r="AU92" s="99">
        <f t="shared" si="272"/>
        <v>0</v>
      </c>
      <c r="AV92" s="99">
        <f t="shared" si="272"/>
        <v>0</v>
      </c>
      <c r="AW92" s="99">
        <f t="shared" si="272"/>
        <v>0</v>
      </c>
      <c r="AX92" s="99">
        <f t="shared" si="272"/>
        <v>0</v>
      </c>
      <c r="AY92" s="99">
        <f>AY93+AY94</f>
        <v>0</v>
      </c>
      <c r="AZ92" s="99">
        <f t="shared" ref="AZ92" si="283">AZ93+AZ94</f>
        <v>0</v>
      </c>
      <c r="BA92" s="99">
        <f t="shared" si="272"/>
        <v>0</v>
      </c>
      <c r="BB92" s="99">
        <f t="shared" si="272"/>
        <v>0</v>
      </c>
      <c r="BC92" s="99">
        <f t="shared" si="272"/>
        <v>0</v>
      </c>
      <c r="BD92" s="99">
        <f t="shared" si="272"/>
        <v>0</v>
      </c>
      <c r="BE92" s="99">
        <f t="shared" si="272"/>
        <v>0</v>
      </c>
      <c r="BF92" s="99">
        <f t="shared" si="272"/>
        <v>0</v>
      </c>
      <c r="BG92" s="99">
        <f t="shared" si="272"/>
        <v>0</v>
      </c>
      <c r="BH92" s="99">
        <f t="shared" si="272"/>
        <v>0</v>
      </c>
      <c r="BI92" s="99">
        <f t="shared" si="272"/>
        <v>0</v>
      </c>
      <c r="BJ92" s="99">
        <f t="shared" si="272"/>
        <v>0</v>
      </c>
      <c r="BK92" s="99">
        <f t="shared" si="272"/>
        <v>0</v>
      </c>
      <c r="BL92" s="99">
        <f t="shared" si="272"/>
        <v>0</v>
      </c>
      <c r="BM92" s="99">
        <f t="shared" si="272"/>
        <v>0</v>
      </c>
      <c r="BN92" s="99">
        <f t="shared" si="272"/>
        <v>0</v>
      </c>
      <c r="BO92" s="99">
        <f t="shared" si="272"/>
        <v>0</v>
      </c>
      <c r="BP92" s="99">
        <f t="shared" ref="BP92:DG92" si="284">BP93+BP94</f>
        <v>0</v>
      </c>
      <c r="BQ92" s="99">
        <f t="shared" si="284"/>
        <v>0</v>
      </c>
      <c r="BR92" s="99">
        <f>BR93+BR94</f>
        <v>0</v>
      </c>
      <c r="BS92" s="99">
        <f>BS93+BS94</f>
        <v>0</v>
      </c>
      <c r="BT92" s="99">
        <f t="shared" ref="BT92" si="285">BT93+BT94</f>
        <v>0</v>
      </c>
      <c r="BU92" s="99">
        <f t="shared" si="284"/>
        <v>0</v>
      </c>
      <c r="BV92" s="99">
        <f t="shared" si="284"/>
        <v>0</v>
      </c>
      <c r="BW92" s="99">
        <f t="shared" si="284"/>
        <v>0</v>
      </c>
      <c r="BX92" s="99">
        <f t="shared" si="284"/>
        <v>0</v>
      </c>
      <c r="BY92" s="99">
        <f t="shared" si="284"/>
        <v>0</v>
      </c>
      <c r="BZ92" s="99">
        <f t="shared" si="284"/>
        <v>0</v>
      </c>
      <c r="CA92" s="99">
        <f t="shared" si="284"/>
        <v>0</v>
      </c>
      <c r="CB92" s="99">
        <f t="shared" si="284"/>
        <v>0</v>
      </c>
      <c r="CC92" s="99">
        <f t="shared" si="284"/>
        <v>0</v>
      </c>
      <c r="CD92" s="99">
        <f t="shared" si="284"/>
        <v>0</v>
      </c>
      <c r="CE92" s="99">
        <f t="shared" si="284"/>
        <v>0</v>
      </c>
      <c r="CF92" s="99">
        <f t="shared" si="284"/>
        <v>0</v>
      </c>
      <c r="CG92" s="99">
        <f t="shared" si="284"/>
        <v>0</v>
      </c>
      <c r="CH92" s="99">
        <f t="shared" si="284"/>
        <v>0</v>
      </c>
      <c r="CI92" s="99">
        <f t="shared" si="284"/>
        <v>0</v>
      </c>
      <c r="CJ92" s="99">
        <f t="shared" si="284"/>
        <v>0</v>
      </c>
      <c r="CK92" s="99">
        <f t="shared" si="284"/>
        <v>0</v>
      </c>
      <c r="CL92" s="99">
        <f t="shared" si="284"/>
        <v>0</v>
      </c>
      <c r="CM92" s="99">
        <f t="shared" si="284"/>
        <v>0</v>
      </c>
      <c r="CN92" s="99">
        <f t="shared" si="284"/>
        <v>0</v>
      </c>
      <c r="CO92" s="99">
        <f t="shared" si="284"/>
        <v>0</v>
      </c>
      <c r="CP92" s="99">
        <f t="shared" si="284"/>
        <v>0</v>
      </c>
      <c r="CQ92" s="99">
        <f t="shared" si="284"/>
        <v>0</v>
      </c>
      <c r="CR92" s="99">
        <f t="shared" si="284"/>
        <v>0</v>
      </c>
      <c r="CS92" s="99">
        <f t="shared" si="284"/>
        <v>0</v>
      </c>
      <c r="CT92" s="99">
        <f t="shared" si="284"/>
        <v>0</v>
      </c>
      <c r="CU92" s="99">
        <f t="shared" si="284"/>
        <v>0</v>
      </c>
      <c r="CV92" s="99">
        <f t="shared" si="284"/>
        <v>0</v>
      </c>
      <c r="CW92" s="99">
        <f t="shared" si="284"/>
        <v>0</v>
      </c>
      <c r="CX92" s="99">
        <f t="shared" si="284"/>
        <v>0</v>
      </c>
      <c r="CY92" s="99">
        <f t="shared" si="284"/>
        <v>0</v>
      </c>
      <c r="CZ92" s="99">
        <f t="shared" si="284"/>
        <v>0</v>
      </c>
      <c r="DA92" s="99">
        <f t="shared" si="284"/>
        <v>0</v>
      </c>
      <c r="DB92" s="99">
        <f t="shared" si="284"/>
        <v>0</v>
      </c>
      <c r="DC92" s="99">
        <f t="shared" si="284"/>
        <v>0</v>
      </c>
      <c r="DD92" s="99">
        <f t="shared" si="284"/>
        <v>0</v>
      </c>
      <c r="DE92" s="99">
        <f t="shared" si="284"/>
        <v>0</v>
      </c>
      <c r="DF92" s="99">
        <f t="shared" si="284"/>
        <v>0</v>
      </c>
      <c r="DG92" s="99">
        <f t="shared" si="284"/>
        <v>0</v>
      </c>
      <c r="DH92" s="108" t="s">
        <v>112</v>
      </c>
      <c r="DI92" s="140">
        <f t="shared" ref="DI92:GA92" si="286">DI93+DI94</f>
        <v>4417517000</v>
      </c>
      <c r="DJ92" s="140">
        <f t="shared" si="286"/>
        <v>4417517000</v>
      </c>
      <c r="DK92" s="140">
        <f t="shared" si="286"/>
        <v>0</v>
      </c>
      <c r="DL92" s="100">
        <f t="shared" si="286"/>
        <v>0</v>
      </c>
      <c r="DM92" s="100">
        <f t="shared" si="286"/>
        <v>0</v>
      </c>
      <c r="DN92" s="100">
        <f t="shared" si="286"/>
        <v>0</v>
      </c>
      <c r="DO92" s="100">
        <f t="shared" si="286"/>
        <v>0</v>
      </c>
      <c r="DP92" s="140">
        <f t="shared" si="286"/>
        <v>4417517000</v>
      </c>
      <c r="DQ92" s="100">
        <f t="shared" si="286"/>
        <v>0</v>
      </c>
      <c r="DR92" s="100">
        <f t="shared" si="286"/>
        <v>4417517000</v>
      </c>
      <c r="DS92" s="100">
        <f t="shared" si="286"/>
        <v>0</v>
      </c>
      <c r="DT92" s="100">
        <f t="shared" si="286"/>
        <v>0</v>
      </c>
      <c r="DU92" s="100">
        <f t="shared" si="286"/>
        <v>0</v>
      </c>
      <c r="DV92" s="100">
        <f t="shared" si="286"/>
        <v>0</v>
      </c>
      <c r="DW92" s="100">
        <f t="shared" si="286"/>
        <v>0</v>
      </c>
      <c r="DX92" s="100">
        <f t="shared" si="286"/>
        <v>0</v>
      </c>
      <c r="DY92" s="100">
        <f t="shared" si="286"/>
        <v>0</v>
      </c>
      <c r="DZ92" s="100">
        <f t="shared" si="286"/>
        <v>0</v>
      </c>
      <c r="EA92" s="100">
        <f t="shared" si="286"/>
        <v>0</v>
      </c>
      <c r="EB92" s="100">
        <f t="shared" si="286"/>
        <v>0</v>
      </c>
      <c r="EC92" s="100">
        <f t="shared" si="286"/>
        <v>0</v>
      </c>
      <c r="ED92" s="100">
        <f t="shared" si="286"/>
        <v>0</v>
      </c>
      <c r="EE92" s="100">
        <f t="shared" si="286"/>
        <v>0</v>
      </c>
      <c r="EF92" s="100">
        <f t="shared" si="286"/>
        <v>0</v>
      </c>
      <c r="EG92" s="100">
        <f t="shared" si="286"/>
        <v>0</v>
      </c>
      <c r="EH92" s="100">
        <f t="shared" si="286"/>
        <v>0</v>
      </c>
      <c r="EI92" s="100">
        <f t="shared" si="286"/>
        <v>0</v>
      </c>
      <c r="EJ92" s="100">
        <f t="shared" si="286"/>
        <v>0</v>
      </c>
      <c r="EK92" s="100">
        <f t="shared" si="286"/>
        <v>0</v>
      </c>
      <c r="EL92" s="100">
        <f t="shared" si="286"/>
        <v>0</v>
      </c>
      <c r="EM92" s="100">
        <f t="shared" si="286"/>
        <v>0</v>
      </c>
      <c r="EN92" s="100">
        <f t="shared" si="286"/>
        <v>0</v>
      </c>
      <c r="EO92" s="100">
        <f t="shared" si="286"/>
        <v>0</v>
      </c>
      <c r="EP92" s="100">
        <f t="shared" si="286"/>
        <v>0</v>
      </c>
      <c r="EQ92" s="100">
        <f t="shared" si="286"/>
        <v>0</v>
      </c>
      <c r="ER92" s="100">
        <f t="shared" si="286"/>
        <v>0</v>
      </c>
      <c r="ES92" s="100">
        <f t="shared" si="286"/>
        <v>0</v>
      </c>
      <c r="ET92" s="100">
        <f t="shared" si="286"/>
        <v>0</v>
      </c>
      <c r="EU92" s="100">
        <f t="shared" si="286"/>
        <v>0</v>
      </c>
      <c r="EV92" s="100">
        <f t="shared" si="286"/>
        <v>0</v>
      </c>
      <c r="EW92" s="100">
        <f t="shared" si="286"/>
        <v>0</v>
      </c>
      <c r="EX92" s="100">
        <f t="shared" si="286"/>
        <v>0</v>
      </c>
      <c r="EY92" s="100">
        <f t="shared" si="286"/>
        <v>0</v>
      </c>
      <c r="EZ92" s="100">
        <f t="shared" si="286"/>
        <v>0</v>
      </c>
      <c r="FA92" s="100">
        <f t="shared" si="286"/>
        <v>0</v>
      </c>
      <c r="FB92" s="100">
        <f t="shared" si="286"/>
        <v>0</v>
      </c>
      <c r="FC92" s="100">
        <f t="shared" si="286"/>
        <v>0</v>
      </c>
      <c r="FD92" s="100">
        <f t="shared" si="286"/>
        <v>0</v>
      </c>
      <c r="FE92" s="100">
        <f>FE93+FE94</f>
        <v>0</v>
      </c>
      <c r="FF92" s="100">
        <f t="shared" ref="FF92" si="287">FF93+FF94</f>
        <v>0</v>
      </c>
      <c r="FG92" s="100">
        <f t="shared" si="286"/>
        <v>0</v>
      </c>
      <c r="FH92" s="100">
        <f t="shared" si="286"/>
        <v>0</v>
      </c>
      <c r="FI92" s="100">
        <f t="shared" si="286"/>
        <v>0</v>
      </c>
      <c r="FJ92" s="100">
        <f t="shared" si="286"/>
        <v>0</v>
      </c>
      <c r="FK92" s="100">
        <f t="shared" si="286"/>
        <v>0</v>
      </c>
      <c r="FL92" s="100">
        <f t="shared" si="286"/>
        <v>0</v>
      </c>
      <c r="FM92" s="100">
        <f t="shared" si="286"/>
        <v>0</v>
      </c>
      <c r="FN92" s="100">
        <f t="shared" si="286"/>
        <v>0</v>
      </c>
      <c r="FO92" s="100">
        <f t="shared" si="286"/>
        <v>0</v>
      </c>
      <c r="FP92" s="100">
        <f t="shared" si="286"/>
        <v>0</v>
      </c>
      <c r="FQ92" s="140">
        <f t="shared" si="286"/>
        <v>0</v>
      </c>
      <c r="FR92" s="140">
        <f t="shared" si="286"/>
        <v>0</v>
      </c>
      <c r="FS92" s="140">
        <f t="shared" si="286"/>
        <v>0</v>
      </c>
      <c r="FT92" s="100">
        <f t="shared" si="286"/>
        <v>0</v>
      </c>
      <c r="FU92" s="100">
        <f t="shared" si="286"/>
        <v>0</v>
      </c>
      <c r="FV92" s="100">
        <f t="shared" si="286"/>
        <v>0</v>
      </c>
      <c r="FW92" s="100">
        <f t="shared" si="286"/>
        <v>0</v>
      </c>
      <c r="FX92" s="100">
        <f>FX93+FX94</f>
        <v>0</v>
      </c>
      <c r="FY92" s="100">
        <f>FY93+FY94</f>
        <v>0</v>
      </c>
      <c r="FZ92" s="100">
        <f t="shared" ref="FZ92" si="288">FZ93+FZ94</f>
        <v>0</v>
      </c>
      <c r="GA92" s="100">
        <f t="shared" si="286"/>
        <v>0</v>
      </c>
      <c r="GB92" s="100">
        <f t="shared" ref="GB92:HN92" si="289">GB93+GB94</f>
        <v>0</v>
      </c>
      <c r="GC92" s="100">
        <f t="shared" si="289"/>
        <v>0</v>
      </c>
      <c r="GD92" s="100">
        <f t="shared" si="289"/>
        <v>0</v>
      </c>
      <c r="GE92" s="100">
        <f t="shared" si="289"/>
        <v>0</v>
      </c>
      <c r="GF92" s="100">
        <f t="shared" si="289"/>
        <v>0</v>
      </c>
      <c r="GG92" s="100">
        <f t="shared" si="289"/>
        <v>0</v>
      </c>
      <c r="GH92" s="100">
        <f t="shared" si="289"/>
        <v>0</v>
      </c>
      <c r="GI92" s="100">
        <f t="shared" si="289"/>
        <v>0</v>
      </c>
      <c r="GJ92" s="100">
        <f t="shared" si="289"/>
        <v>0</v>
      </c>
      <c r="GK92" s="100">
        <f t="shared" si="289"/>
        <v>0</v>
      </c>
      <c r="GL92" s="100">
        <f t="shared" si="289"/>
        <v>0</v>
      </c>
      <c r="GM92" s="100">
        <f t="shared" si="289"/>
        <v>0</v>
      </c>
      <c r="GN92" s="100">
        <f t="shared" si="289"/>
        <v>0</v>
      </c>
      <c r="GO92" s="100">
        <f t="shared" si="289"/>
        <v>0</v>
      </c>
      <c r="GP92" s="100">
        <f t="shared" si="289"/>
        <v>0</v>
      </c>
      <c r="GQ92" s="100">
        <f t="shared" si="289"/>
        <v>0</v>
      </c>
      <c r="GR92" s="100">
        <f t="shared" si="289"/>
        <v>0</v>
      </c>
      <c r="GS92" s="100">
        <f t="shared" si="289"/>
        <v>0</v>
      </c>
      <c r="GT92" s="100">
        <f t="shared" si="289"/>
        <v>0</v>
      </c>
      <c r="GU92" s="100">
        <f t="shared" si="289"/>
        <v>0</v>
      </c>
      <c r="GV92" s="100">
        <f t="shared" si="289"/>
        <v>0</v>
      </c>
      <c r="GW92" s="100">
        <f t="shared" si="289"/>
        <v>0</v>
      </c>
      <c r="GX92" s="100">
        <f t="shared" si="289"/>
        <v>0</v>
      </c>
      <c r="GY92" s="100">
        <f t="shared" si="289"/>
        <v>0</v>
      </c>
      <c r="GZ92" s="100">
        <f t="shared" si="289"/>
        <v>0</v>
      </c>
      <c r="HA92" s="100">
        <f t="shared" si="289"/>
        <v>0</v>
      </c>
      <c r="HB92" s="100">
        <f t="shared" si="289"/>
        <v>0</v>
      </c>
      <c r="HC92" s="100">
        <f t="shared" si="289"/>
        <v>0</v>
      </c>
      <c r="HD92" s="100">
        <f t="shared" si="289"/>
        <v>0</v>
      </c>
      <c r="HE92" s="100">
        <f t="shared" si="289"/>
        <v>0</v>
      </c>
      <c r="HF92" s="100">
        <f t="shared" si="289"/>
        <v>0</v>
      </c>
      <c r="HG92" s="100">
        <f t="shared" si="289"/>
        <v>0</v>
      </c>
      <c r="HH92" s="140">
        <f t="shared" si="289"/>
        <v>0</v>
      </c>
      <c r="HI92" s="140">
        <f t="shared" si="289"/>
        <v>0</v>
      </c>
      <c r="HJ92" s="140">
        <f t="shared" si="289"/>
        <v>0</v>
      </c>
      <c r="HK92" s="100">
        <f t="shared" si="289"/>
        <v>0</v>
      </c>
      <c r="HL92" s="100">
        <f t="shared" si="289"/>
        <v>0</v>
      </c>
      <c r="HM92" s="100">
        <f t="shared" si="289"/>
        <v>0</v>
      </c>
      <c r="HN92" s="145">
        <f t="shared" si="289"/>
        <v>0</v>
      </c>
      <c r="HO92" s="152">
        <f t="shared" si="236"/>
        <v>1</v>
      </c>
      <c r="HP92" s="152">
        <f t="shared" si="237"/>
        <v>0</v>
      </c>
      <c r="HQ92" s="152">
        <f t="shared" si="238"/>
        <v>1</v>
      </c>
      <c r="HR92" s="152">
        <f t="shared" si="239"/>
        <v>0</v>
      </c>
      <c r="HS92" s="152">
        <f t="shared" si="240"/>
        <v>0</v>
      </c>
      <c r="HX92" s="37">
        <f t="shared" si="258"/>
        <v>4417517000</v>
      </c>
    </row>
    <row r="93" spans="1:232" s="37" customFormat="1" ht="17.25" customHeight="1">
      <c r="A93" s="106"/>
      <c r="B93" s="107" t="s">
        <v>99</v>
      </c>
      <c r="C93" s="145">
        <f>D93+BK93+DB93</f>
        <v>0</v>
      </c>
      <c r="D93" s="145">
        <f>E93+J93</f>
        <v>0</v>
      </c>
      <c r="E93" s="145">
        <f>SUM(F93:I93)</f>
        <v>0</v>
      </c>
      <c r="F93" s="99"/>
      <c r="G93" s="99"/>
      <c r="H93" s="99"/>
      <c r="I93" s="99"/>
      <c r="J93" s="145">
        <f>SUM(K93:BJ93)</f>
        <v>0</v>
      </c>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f>SUM(BL93:BM93)</f>
        <v>0</v>
      </c>
      <c r="BL93" s="99">
        <f t="shared" ref="BL93" si="290">SUM(BN93:BO93)+BP93+SUM(BR93:BU93)+CG93+CU93</f>
        <v>0</v>
      </c>
      <c r="BM93" s="99">
        <f>BQ93+SUM(BV93:CF93)+SUM(CH93:CT93)+SUM(CV93:DA93)</f>
        <v>0</v>
      </c>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f>SUM(DC93:DD93)</f>
        <v>0</v>
      </c>
      <c r="DC93" s="99">
        <f>SUM(DE93:DE93)</f>
        <v>0</v>
      </c>
      <c r="DD93" s="99">
        <f>SUM(DF93:DG93)</f>
        <v>0</v>
      </c>
      <c r="DE93" s="99"/>
      <c r="DF93" s="99"/>
      <c r="DG93" s="99"/>
      <c r="DH93" s="108" t="s">
        <v>99</v>
      </c>
      <c r="DI93" s="140">
        <f>DJ93+FQ93+HH93+HN93</f>
        <v>0</v>
      </c>
      <c r="DJ93" s="140">
        <f>DK93+DP93</f>
        <v>0</v>
      </c>
      <c r="DK93" s="140">
        <f>SUM(DL93:DO93)</f>
        <v>0</v>
      </c>
      <c r="DL93" s="100"/>
      <c r="DM93" s="100"/>
      <c r="DN93" s="100"/>
      <c r="DO93" s="100"/>
      <c r="DP93" s="140">
        <f>SUM(DQ93:FP93)</f>
        <v>0</v>
      </c>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100"/>
      <c r="FQ93" s="140">
        <f>SUM(FR93:FS93)</f>
        <v>0</v>
      </c>
      <c r="FR93" s="140">
        <f t="shared" ref="FR93" si="291">SUM(FT93:FU93)+FV93+SUM(FX93:GA93)+GM93+HA93</f>
        <v>0</v>
      </c>
      <c r="FS93" s="140">
        <f>FW93+SUM(GB93:GL93)+SUM(GN93:GZ93)+SUM(HB93:HG93)</f>
        <v>0</v>
      </c>
      <c r="FT93" s="100"/>
      <c r="FU93" s="100"/>
      <c r="FV93" s="100"/>
      <c r="FW93" s="100"/>
      <c r="FX93" s="100"/>
      <c r="FY93" s="100"/>
      <c r="FZ93" s="100"/>
      <c r="GA93" s="100"/>
      <c r="GB93" s="100"/>
      <c r="GC93" s="100"/>
      <c r="GD93" s="100"/>
      <c r="GE93" s="100"/>
      <c r="GF93" s="100"/>
      <c r="GG93" s="100"/>
      <c r="GH93" s="100"/>
      <c r="GI93" s="100"/>
      <c r="GJ93" s="100"/>
      <c r="GK93" s="100"/>
      <c r="GL93" s="100"/>
      <c r="GM93" s="100"/>
      <c r="GN93" s="100"/>
      <c r="GO93" s="100"/>
      <c r="GP93" s="100"/>
      <c r="GQ93" s="100"/>
      <c r="GR93" s="100"/>
      <c r="GS93" s="100"/>
      <c r="GT93" s="100"/>
      <c r="GU93" s="100"/>
      <c r="GV93" s="100"/>
      <c r="GW93" s="100"/>
      <c r="GX93" s="100"/>
      <c r="GY93" s="100"/>
      <c r="GZ93" s="100"/>
      <c r="HA93" s="100"/>
      <c r="HB93" s="100"/>
      <c r="HC93" s="100"/>
      <c r="HD93" s="100"/>
      <c r="HE93" s="100"/>
      <c r="HF93" s="100"/>
      <c r="HG93" s="100"/>
      <c r="HH93" s="140">
        <f>SUM(HI93:HJ93)</f>
        <v>0</v>
      </c>
      <c r="HI93" s="140">
        <f>SUM(HK93:HK93)</f>
        <v>0</v>
      </c>
      <c r="HJ93" s="140">
        <f>SUM(HL93:HM93)</f>
        <v>0</v>
      </c>
      <c r="HK93" s="100"/>
      <c r="HL93" s="100"/>
      <c r="HM93" s="100"/>
      <c r="HN93" s="145"/>
      <c r="HO93" s="152">
        <f t="shared" si="236"/>
        <v>0</v>
      </c>
      <c r="HP93" s="152">
        <f t="shared" si="237"/>
        <v>0</v>
      </c>
      <c r="HQ93" s="152">
        <f t="shared" si="238"/>
        <v>0</v>
      </c>
      <c r="HR93" s="152">
        <f t="shared" si="239"/>
        <v>0</v>
      </c>
      <c r="HS93" s="152">
        <f t="shared" si="240"/>
        <v>0</v>
      </c>
      <c r="HX93" s="37">
        <f t="shared" si="258"/>
        <v>0</v>
      </c>
    </row>
    <row r="94" spans="1:232" s="37" customFormat="1" ht="17.25" customHeight="1">
      <c r="A94" s="106"/>
      <c r="B94" s="107" t="s">
        <v>100</v>
      </c>
      <c r="C94" s="145">
        <f>D94+BK94+DB94</f>
        <v>4417517000</v>
      </c>
      <c r="D94" s="145">
        <f>E94+J94</f>
        <v>4417517000</v>
      </c>
      <c r="E94" s="145">
        <f>SUM(F94:I94)</f>
        <v>0</v>
      </c>
      <c r="F94" s="99"/>
      <c r="G94" s="99"/>
      <c r="H94" s="99"/>
      <c r="I94" s="99"/>
      <c r="J94" s="145">
        <f>SUM(K94:BJ94)</f>
        <v>4417517000</v>
      </c>
      <c r="K94" s="99"/>
      <c r="L94" s="99">
        <v>4417517000</v>
      </c>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f>SUM(BL94:BM94)</f>
        <v>0</v>
      </c>
      <c r="BL94" s="99">
        <f>SUM(BN94:BO94)+BP94+SUM(BR94:BU94)+CG94+CU94</f>
        <v>0</v>
      </c>
      <c r="BM94" s="99">
        <f>BQ94+SUM(BV94:CF94)+SUM(CH94:CT94)+SUM(CV94:DA94)</f>
        <v>0</v>
      </c>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f>SUM(DC94:DD94)</f>
        <v>0</v>
      </c>
      <c r="DC94" s="99">
        <f>SUM(DE94:DE94)</f>
        <v>0</v>
      </c>
      <c r="DD94" s="99">
        <f>SUM(DF94:DG94)</f>
        <v>0</v>
      </c>
      <c r="DE94" s="99"/>
      <c r="DF94" s="99"/>
      <c r="DG94" s="99"/>
      <c r="DH94" s="108" t="s">
        <v>100</v>
      </c>
      <c r="DI94" s="140">
        <f>DJ94+FQ94+HH94+HN94</f>
        <v>4417517000</v>
      </c>
      <c r="DJ94" s="140">
        <f>DK94+DP94</f>
        <v>4417517000</v>
      </c>
      <c r="DK94" s="140">
        <f>SUM(DL94:DO94)</f>
        <v>0</v>
      </c>
      <c r="DL94" s="100"/>
      <c r="DM94" s="100"/>
      <c r="DN94" s="100"/>
      <c r="DO94" s="100"/>
      <c r="DP94" s="140">
        <f>SUM(DQ94:FP94)</f>
        <v>4417517000</v>
      </c>
      <c r="DQ94" s="100"/>
      <c r="DR94" s="100">
        <v>4417517000</v>
      </c>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c r="FG94" s="100"/>
      <c r="FH94" s="100"/>
      <c r="FI94" s="100"/>
      <c r="FJ94" s="100"/>
      <c r="FK94" s="100"/>
      <c r="FL94" s="100"/>
      <c r="FM94" s="100"/>
      <c r="FN94" s="100"/>
      <c r="FO94" s="100"/>
      <c r="FP94" s="100"/>
      <c r="FQ94" s="140">
        <f>SUM(FR94:FS94)</f>
        <v>0</v>
      </c>
      <c r="FR94" s="140">
        <f>SUM(FT94:FU94)+FV94+SUM(FX94:GA94)+GM94+HA94</f>
        <v>0</v>
      </c>
      <c r="FS94" s="140">
        <f>FW94+SUM(GB94:GL94)+SUM(GN94:GZ94)+SUM(HB94:HG94)</f>
        <v>0</v>
      </c>
      <c r="FT94" s="100"/>
      <c r="FU94" s="100"/>
      <c r="FV94" s="100"/>
      <c r="FW94" s="100"/>
      <c r="FX94" s="100"/>
      <c r="FY94" s="100"/>
      <c r="FZ94" s="100"/>
      <c r="GA94" s="100"/>
      <c r="GB94" s="100"/>
      <c r="GC94" s="100"/>
      <c r="GD94" s="100"/>
      <c r="GE94" s="100"/>
      <c r="GF94" s="100"/>
      <c r="GG94" s="100"/>
      <c r="GH94" s="100"/>
      <c r="GI94" s="100"/>
      <c r="GJ94" s="100"/>
      <c r="GK94" s="100"/>
      <c r="GL94" s="100"/>
      <c r="GM94" s="100"/>
      <c r="GN94" s="100"/>
      <c r="GO94" s="100"/>
      <c r="GP94" s="100"/>
      <c r="GQ94" s="100"/>
      <c r="GR94" s="100"/>
      <c r="GS94" s="100"/>
      <c r="GT94" s="100"/>
      <c r="GU94" s="100"/>
      <c r="GV94" s="100"/>
      <c r="GW94" s="100"/>
      <c r="GX94" s="100"/>
      <c r="GY94" s="100"/>
      <c r="GZ94" s="100"/>
      <c r="HA94" s="100"/>
      <c r="HB94" s="100"/>
      <c r="HC94" s="100"/>
      <c r="HD94" s="100"/>
      <c r="HE94" s="100"/>
      <c r="HF94" s="100"/>
      <c r="HG94" s="100"/>
      <c r="HH94" s="140">
        <f>SUM(HI94:HJ94)</f>
        <v>0</v>
      </c>
      <c r="HI94" s="140">
        <f>SUM(HK94:HK94)</f>
        <v>0</v>
      </c>
      <c r="HJ94" s="140">
        <f>SUM(HL94:HM94)</f>
        <v>0</v>
      </c>
      <c r="HK94" s="100"/>
      <c r="HL94" s="100"/>
      <c r="HM94" s="100"/>
      <c r="HN94" s="145"/>
      <c r="HO94" s="152">
        <f t="shared" si="236"/>
        <v>1</v>
      </c>
      <c r="HP94" s="152">
        <f t="shared" si="237"/>
        <v>0</v>
      </c>
      <c r="HQ94" s="152">
        <f t="shared" si="238"/>
        <v>1</v>
      </c>
      <c r="HR94" s="152">
        <f t="shared" si="239"/>
        <v>0</v>
      </c>
      <c r="HS94" s="152">
        <f t="shared" si="240"/>
        <v>0</v>
      </c>
      <c r="HU94" s="37">
        <f>DI94-HN94</f>
        <v>4417517000</v>
      </c>
      <c r="HV94" s="37">
        <f>C94-DI94</f>
        <v>0</v>
      </c>
      <c r="HX94" s="37">
        <f t="shared" si="258"/>
        <v>4417517000</v>
      </c>
    </row>
    <row r="95" spans="1:232" s="37" customFormat="1" ht="17.25" customHeight="1">
      <c r="A95" s="106">
        <v>28</v>
      </c>
      <c r="B95" s="107" t="s">
        <v>159</v>
      </c>
      <c r="C95" s="145">
        <f t="shared" ref="C95:AL95" si="292">C96+C97</f>
        <v>5713768000</v>
      </c>
      <c r="D95" s="145">
        <f t="shared" si="292"/>
        <v>5713768000</v>
      </c>
      <c r="E95" s="145">
        <f t="shared" si="292"/>
        <v>0</v>
      </c>
      <c r="F95" s="99">
        <f t="shared" si="292"/>
        <v>0</v>
      </c>
      <c r="G95" s="99">
        <f t="shared" si="292"/>
        <v>0</v>
      </c>
      <c r="H95" s="99">
        <f t="shared" si="292"/>
        <v>0</v>
      </c>
      <c r="I95" s="99">
        <f t="shared" si="292"/>
        <v>0</v>
      </c>
      <c r="J95" s="145">
        <f t="shared" si="292"/>
        <v>5713768000</v>
      </c>
      <c r="K95" s="99">
        <f t="shared" si="292"/>
        <v>5713768000</v>
      </c>
      <c r="L95" s="99">
        <f t="shared" si="292"/>
        <v>0</v>
      </c>
      <c r="M95" s="99">
        <f t="shared" si="292"/>
        <v>0</v>
      </c>
      <c r="N95" s="99">
        <f t="shared" si="292"/>
        <v>0</v>
      </c>
      <c r="O95" s="99">
        <f t="shared" si="292"/>
        <v>0</v>
      </c>
      <c r="P95" s="99">
        <f t="shared" si="292"/>
        <v>0</v>
      </c>
      <c r="Q95" s="99">
        <f t="shared" si="292"/>
        <v>0</v>
      </c>
      <c r="R95" s="99">
        <f t="shared" si="292"/>
        <v>0</v>
      </c>
      <c r="S95" s="99">
        <f t="shared" si="292"/>
        <v>0</v>
      </c>
      <c r="T95" s="99">
        <f t="shared" si="292"/>
        <v>0</v>
      </c>
      <c r="U95" s="99">
        <f t="shared" si="292"/>
        <v>0</v>
      </c>
      <c r="V95" s="99">
        <f t="shared" si="292"/>
        <v>0</v>
      </c>
      <c r="W95" s="99">
        <f t="shared" si="292"/>
        <v>0</v>
      </c>
      <c r="X95" s="99">
        <f t="shared" si="292"/>
        <v>0</v>
      </c>
      <c r="Y95" s="99">
        <f t="shared" si="292"/>
        <v>0</v>
      </c>
      <c r="Z95" s="99">
        <f t="shared" si="292"/>
        <v>0</v>
      </c>
      <c r="AA95" s="99">
        <f t="shared" si="292"/>
        <v>0</v>
      </c>
      <c r="AB95" s="99">
        <f t="shared" si="292"/>
        <v>0</v>
      </c>
      <c r="AC95" s="99">
        <f t="shared" si="292"/>
        <v>0</v>
      </c>
      <c r="AD95" s="99">
        <f t="shared" si="292"/>
        <v>0</v>
      </c>
      <c r="AE95" s="99">
        <f t="shared" si="292"/>
        <v>0</v>
      </c>
      <c r="AF95" s="99">
        <f t="shared" si="292"/>
        <v>0</v>
      </c>
      <c r="AG95" s="99">
        <f t="shared" si="292"/>
        <v>0</v>
      </c>
      <c r="AH95" s="99">
        <f t="shared" si="292"/>
        <v>0</v>
      </c>
      <c r="AI95" s="99">
        <f t="shared" si="292"/>
        <v>0</v>
      </c>
      <c r="AJ95" s="99">
        <f t="shared" si="292"/>
        <v>0</v>
      </c>
      <c r="AK95" s="99">
        <f t="shared" si="292"/>
        <v>0</v>
      </c>
      <c r="AL95" s="99">
        <f t="shared" si="292"/>
        <v>0</v>
      </c>
      <c r="AM95" s="99">
        <f t="shared" si="272"/>
        <v>0</v>
      </c>
      <c r="AN95" s="99">
        <f t="shared" si="272"/>
        <v>0</v>
      </c>
      <c r="AO95" s="99">
        <f t="shared" si="272"/>
        <v>0</v>
      </c>
      <c r="AP95" s="99">
        <f t="shared" si="272"/>
        <v>0</v>
      </c>
      <c r="AQ95" s="99">
        <f t="shared" si="272"/>
        <v>0</v>
      </c>
      <c r="AR95" s="99">
        <f t="shared" si="272"/>
        <v>0</v>
      </c>
      <c r="AS95" s="99">
        <f t="shared" si="272"/>
        <v>0</v>
      </c>
      <c r="AT95" s="99">
        <f t="shared" si="272"/>
        <v>0</v>
      </c>
      <c r="AU95" s="99">
        <f t="shared" si="272"/>
        <v>0</v>
      </c>
      <c r="AV95" s="99">
        <f t="shared" si="272"/>
        <v>0</v>
      </c>
      <c r="AW95" s="99">
        <f t="shared" si="272"/>
        <v>0</v>
      </c>
      <c r="AX95" s="99">
        <f t="shared" si="272"/>
        <v>0</v>
      </c>
      <c r="AY95" s="99">
        <f>AY96+AY97</f>
        <v>0</v>
      </c>
      <c r="AZ95" s="99">
        <f t="shared" ref="AZ95" si="293">AZ96+AZ97</f>
        <v>0</v>
      </c>
      <c r="BA95" s="99">
        <f t="shared" si="272"/>
        <v>0</v>
      </c>
      <c r="BB95" s="99">
        <f t="shared" si="272"/>
        <v>0</v>
      </c>
      <c r="BC95" s="99">
        <f t="shared" si="272"/>
        <v>0</v>
      </c>
      <c r="BD95" s="99">
        <f t="shared" si="272"/>
        <v>0</v>
      </c>
      <c r="BE95" s="99">
        <f t="shared" si="272"/>
        <v>0</v>
      </c>
      <c r="BF95" s="99">
        <f t="shared" si="272"/>
        <v>0</v>
      </c>
      <c r="BG95" s="99">
        <f t="shared" si="272"/>
        <v>0</v>
      </c>
      <c r="BH95" s="99">
        <f t="shared" si="272"/>
        <v>0</v>
      </c>
      <c r="BI95" s="99">
        <f t="shared" si="272"/>
        <v>0</v>
      </c>
      <c r="BJ95" s="99">
        <f t="shared" si="272"/>
        <v>0</v>
      </c>
      <c r="BK95" s="99">
        <f t="shared" si="272"/>
        <v>0</v>
      </c>
      <c r="BL95" s="99">
        <f t="shared" si="272"/>
        <v>0</v>
      </c>
      <c r="BM95" s="99">
        <f t="shared" si="272"/>
        <v>0</v>
      </c>
      <c r="BN95" s="99">
        <f t="shared" si="272"/>
        <v>0</v>
      </c>
      <c r="BO95" s="99">
        <f t="shared" si="272"/>
        <v>0</v>
      </c>
      <c r="BP95" s="99">
        <f t="shared" ref="BP95:DG95" si="294">BP96+BP97</f>
        <v>0</v>
      </c>
      <c r="BQ95" s="99">
        <f t="shared" si="294"/>
        <v>0</v>
      </c>
      <c r="BR95" s="99">
        <f>BR96+BR97</f>
        <v>0</v>
      </c>
      <c r="BS95" s="99">
        <f>BS96+BS97</f>
        <v>0</v>
      </c>
      <c r="BT95" s="99">
        <f t="shared" ref="BT95" si="295">BT96+BT97</f>
        <v>0</v>
      </c>
      <c r="BU95" s="99">
        <f t="shared" si="294"/>
        <v>0</v>
      </c>
      <c r="BV95" s="99">
        <f t="shared" si="294"/>
        <v>0</v>
      </c>
      <c r="BW95" s="99">
        <f t="shared" si="294"/>
        <v>0</v>
      </c>
      <c r="BX95" s="99">
        <f t="shared" si="294"/>
        <v>0</v>
      </c>
      <c r="BY95" s="99">
        <f t="shared" si="294"/>
        <v>0</v>
      </c>
      <c r="BZ95" s="99">
        <f t="shared" si="294"/>
        <v>0</v>
      </c>
      <c r="CA95" s="99">
        <f t="shared" si="294"/>
        <v>0</v>
      </c>
      <c r="CB95" s="99">
        <f t="shared" si="294"/>
        <v>0</v>
      </c>
      <c r="CC95" s="99">
        <f t="shared" si="294"/>
        <v>0</v>
      </c>
      <c r="CD95" s="99">
        <f t="shared" si="294"/>
        <v>0</v>
      </c>
      <c r="CE95" s="99">
        <f t="shared" si="294"/>
        <v>0</v>
      </c>
      <c r="CF95" s="99">
        <f t="shared" si="294"/>
        <v>0</v>
      </c>
      <c r="CG95" s="99">
        <f t="shared" si="294"/>
        <v>0</v>
      </c>
      <c r="CH95" s="99">
        <f t="shared" si="294"/>
        <v>0</v>
      </c>
      <c r="CI95" s="99">
        <f t="shared" si="294"/>
        <v>0</v>
      </c>
      <c r="CJ95" s="99">
        <f t="shared" si="294"/>
        <v>0</v>
      </c>
      <c r="CK95" s="99">
        <f t="shared" si="294"/>
        <v>0</v>
      </c>
      <c r="CL95" s="99">
        <f t="shared" si="294"/>
        <v>0</v>
      </c>
      <c r="CM95" s="99">
        <f t="shared" si="294"/>
        <v>0</v>
      </c>
      <c r="CN95" s="99">
        <f t="shared" si="294"/>
        <v>0</v>
      </c>
      <c r="CO95" s="99">
        <f t="shared" si="294"/>
        <v>0</v>
      </c>
      <c r="CP95" s="99">
        <f t="shared" si="294"/>
        <v>0</v>
      </c>
      <c r="CQ95" s="99">
        <f t="shared" si="294"/>
        <v>0</v>
      </c>
      <c r="CR95" s="99">
        <f t="shared" si="294"/>
        <v>0</v>
      </c>
      <c r="CS95" s="99">
        <f t="shared" si="294"/>
        <v>0</v>
      </c>
      <c r="CT95" s="99">
        <f t="shared" si="294"/>
        <v>0</v>
      </c>
      <c r="CU95" s="99">
        <f t="shared" si="294"/>
        <v>0</v>
      </c>
      <c r="CV95" s="99">
        <f t="shared" si="294"/>
        <v>0</v>
      </c>
      <c r="CW95" s="99">
        <f t="shared" si="294"/>
        <v>0</v>
      </c>
      <c r="CX95" s="99">
        <f t="shared" si="294"/>
        <v>0</v>
      </c>
      <c r="CY95" s="99">
        <f t="shared" si="294"/>
        <v>0</v>
      </c>
      <c r="CZ95" s="99">
        <f t="shared" si="294"/>
        <v>0</v>
      </c>
      <c r="DA95" s="99">
        <f t="shared" si="294"/>
        <v>0</v>
      </c>
      <c r="DB95" s="99">
        <f t="shared" si="294"/>
        <v>0</v>
      </c>
      <c r="DC95" s="99">
        <f t="shared" si="294"/>
        <v>0</v>
      </c>
      <c r="DD95" s="99">
        <f t="shared" si="294"/>
        <v>0</v>
      </c>
      <c r="DE95" s="99">
        <f t="shared" si="294"/>
        <v>0</v>
      </c>
      <c r="DF95" s="99">
        <f t="shared" si="294"/>
        <v>0</v>
      </c>
      <c r="DG95" s="99">
        <f t="shared" si="294"/>
        <v>0</v>
      </c>
      <c r="DH95" s="108" t="s">
        <v>159</v>
      </c>
      <c r="DI95" s="140">
        <f t="shared" ref="DI95:GA95" si="296">DI96+DI97</f>
        <v>5713768000</v>
      </c>
      <c r="DJ95" s="140">
        <f t="shared" si="296"/>
        <v>5713768000</v>
      </c>
      <c r="DK95" s="140">
        <f t="shared" si="296"/>
        <v>0</v>
      </c>
      <c r="DL95" s="100">
        <f t="shared" si="296"/>
        <v>0</v>
      </c>
      <c r="DM95" s="100">
        <f t="shared" si="296"/>
        <v>0</v>
      </c>
      <c r="DN95" s="100">
        <f t="shared" si="296"/>
        <v>0</v>
      </c>
      <c r="DO95" s="100">
        <f t="shared" si="296"/>
        <v>0</v>
      </c>
      <c r="DP95" s="140">
        <f t="shared" si="296"/>
        <v>5713768000</v>
      </c>
      <c r="DQ95" s="100">
        <f t="shared" si="296"/>
        <v>5713768000</v>
      </c>
      <c r="DR95" s="100">
        <f t="shared" si="296"/>
        <v>0</v>
      </c>
      <c r="DS95" s="100">
        <f t="shared" si="296"/>
        <v>0</v>
      </c>
      <c r="DT95" s="100">
        <f t="shared" si="296"/>
        <v>0</v>
      </c>
      <c r="DU95" s="100">
        <f t="shared" si="296"/>
        <v>0</v>
      </c>
      <c r="DV95" s="100">
        <f t="shared" si="296"/>
        <v>0</v>
      </c>
      <c r="DW95" s="100">
        <f t="shared" si="296"/>
        <v>0</v>
      </c>
      <c r="DX95" s="100">
        <f t="shared" si="296"/>
        <v>0</v>
      </c>
      <c r="DY95" s="100">
        <f t="shared" si="296"/>
        <v>0</v>
      </c>
      <c r="DZ95" s="100">
        <f t="shared" si="296"/>
        <v>0</v>
      </c>
      <c r="EA95" s="100">
        <f t="shared" si="296"/>
        <v>0</v>
      </c>
      <c r="EB95" s="100">
        <f t="shared" si="296"/>
        <v>0</v>
      </c>
      <c r="EC95" s="100">
        <f t="shared" si="296"/>
        <v>0</v>
      </c>
      <c r="ED95" s="100">
        <f t="shared" si="296"/>
        <v>0</v>
      </c>
      <c r="EE95" s="100">
        <f t="shared" si="296"/>
        <v>0</v>
      </c>
      <c r="EF95" s="100">
        <f t="shared" si="296"/>
        <v>0</v>
      </c>
      <c r="EG95" s="100">
        <f t="shared" si="296"/>
        <v>0</v>
      </c>
      <c r="EH95" s="100">
        <f t="shared" si="296"/>
        <v>0</v>
      </c>
      <c r="EI95" s="100">
        <f t="shared" si="296"/>
        <v>0</v>
      </c>
      <c r="EJ95" s="100">
        <f t="shared" si="296"/>
        <v>0</v>
      </c>
      <c r="EK95" s="100">
        <f t="shared" si="296"/>
        <v>0</v>
      </c>
      <c r="EL95" s="100">
        <f t="shared" si="296"/>
        <v>0</v>
      </c>
      <c r="EM95" s="100">
        <f t="shared" si="296"/>
        <v>0</v>
      </c>
      <c r="EN95" s="100">
        <f t="shared" si="296"/>
        <v>0</v>
      </c>
      <c r="EO95" s="100">
        <f t="shared" si="296"/>
        <v>0</v>
      </c>
      <c r="EP95" s="100">
        <f t="shared" si="296"/>
        <v>0</v>
      </c>
      <c r="EQ95" s="100">
        <f t="shared" si="296"/>
        <v>0</v>
      </c>
      <c r="ER95" s="100">
        <f t="shared" si="296"/>
        <v>0</v>
      </c>
      <c r="ES95" s="100">
        <f t="shared" si="296"/>
        <v>0</v>
      </c>
      <c r="ET95" s="100">
        <f t="shared" si="296"/>
        <v>0</v>
      </c>
      <c r="EU95" s="100">
        <f t="shared" si="296"/>
        <v>0</v>
      </c>
      <c r="EV95" s="100">
        <f t="shared" si="296"/>
        <v>0</v>
      </c>
      <c r="EW95" s="100">
        <f t="shared" si="296"/>
        <v>0</v>
      </c>
      <c r="EX95" s="100">
        <f t="shared" si="296"/>
        <v>0</v>
      </c>
      <c r="EY95" s="100">
        <f t="shared" si="296"/>
        <v>0</v>
      </c>
      <c r="EZ95" s="100">
        <f t="shared" si="296"/>
        <v>0</v>
      </c>
      <c r="FA95" s="100">
        <f t="shared" si="296"/>
        <v>0</v>
      </c>
      <c r="FB95" s="100">
        <f t="shared" si="296"/>
        <v>0</v>
      </c>
      <c r="FC95" s="100">
        <f t="shared" si="296"/>
        <v>0</v>
      </c>
      <c r="FD95" s="100">
        <f t="shared" si="296"/>
        <v>0</v>
      </c>
      <c r="FE95" s="100">
        <f>FE96+FE97</f>
        <v>0</v>
      </c>
      <c r="FF95" s="100">
        <f t="shared" ref="FF95" si="297">FF96+FF97</f>
        <v>0</v>
      </c>
      <c r="FG95" s="100">
        <f t="shared" si="296"/>
        <v>0</v>
      </c>
      <c r="FH95" s="100">
        <f t="shared" si="296"/>
        <v>0</v>
      </c>
      <c r="FI95" s="100">
        <f t="shared" si="296"/>
        <v>0</v>
      </c>
      <c r="FJ95" s="100">
        <f t="shared" si="296"/>
        <v>0</v>
      </c>
      <c r="FK95" s="100">
        <f t="shared" si="296"/>
        <v>0</v>
      </c>
      <c r="FL95" s="100">
        <f t="shared" si="296"/>
        <v>0</v>
      </c>
      <c r="FM95" s="100">
        <f t="shared" si="296"/>
        <v>0</v>
      </c>
      <c r="FN95" s="100">
        <f t="shared" si="296"/>
        <v>0</v>
      </c>
      <c r="FO95" s="100">
        <f t="shared" si="296"/>
        <v>0</v>
      </c>
      <c r="FP95" s="100">
        <f t="shared" si="296"/>
        <v>0</v>
      </c>
      <c r="FQ95" s="140">
        <f t="shared" si="296"/>
        <v>0</v>
      </c>
      <c r="FR95" s="140">
        <f t="shared" si="296"/>
        <v>0</v>
      </c>
      <c r="FS95" s="140">
        <f t="shared" si="296"/>
        <v>0</v>
      </c>
      <c r="FT95" s="100">
        <f t="shared" si="296"/>
        <v>0</v>
      </c>
      <c r="FU95" s="100">
        <f t="shared" si="296"/>
        <v>0</v>
      </c>
      <c r="FV95" s="100">
        <f t="shared" si="296"/>
        <v>0</v>
      </c>
      <c r="FW95" s="100">
        <f t="shared" si="296"/>
        <v>0</v>
      </c>
      <c r="FX95" s="100">
        <f>FX96+FX97</f>
        <v>0</v>
      </c>
      <c r="FY95" s="100">
        <f>FY96+FY97</f>
        <v>0</v>
      </c>
      <c r="FZ95" s="100">
        <f t="shared" ref="FZ95" si="298">FZ96+FZ97</f>
        <v>0</v>
      </c>
      <c r="GA95" s="100">
        <f t="shared" si="296"/>
        <v>0</v>
      </c>
      <c r="GB95" s="100">
        <f t="shared" ref="GB95:HN95" si="299">GB96+GB97</f>
        <v>0</v>
      </c>
      <c r="GC95" s="100">
        <f t="shared" si="299"/>
        <v>0</v>
      </c>
      <c r="GD95" s="100">
        <f t="shared" si="299"/>
        <v>0</v>
      </c>
      <c r="GE95" s="100">
        <f t="shared" si="299"/>
        <v>0</v>
      </c>
      <c r="GF95" s="100">
        <f t="shared" si="299"/>
        <v>0</v>
      </c>
      <c r="GG95" s="100">
        <f t="shared" si="299"/>
        <v>0</v>
      </c>
      <c r="GH95" s="100">
        <f t="shared" si="299"/>
        <v>0</v>
      </c>
      <c r="GI95" s="100">
        <f t="shared" si="299"/>
        <v>0</v>
      </c>
      <c r="GJ95" s="100">
        <f t="shared" si="299"/>
        <v>0</v>
      </c>
      <c r="GK95" s="100">
        <f t="shared" si="299"/>
        <v>0</v>
      </c>
      <c r="GL95" s="100">
        <f t="shared" si="299"/>
        <v>0</v>
      </c>
      <c r="GM95" s="100">
        <f t="shared" si="299"/>
        <v>0</v>
      </c>
      <c r="GN95" s="100">
        <f t="shared" si="299"/>
        <v>0</v>
      </c>
      <c r="GO95" s="100">
        <f t="shared" si="299"/>
        <v>0</v>
      </c>
      <c r="GP95" s="100">
        <f t="shared" si="299"/>
        <v>0</v>
      </c>
      <c r="GQ95" s="100">
        <f t="shared" si="299"/>
        <v>0</v>
      </c>
      <c r="GR95" s="100">
        <f t="shared" si="299"/>
        <v>0</v>
      </c>
      <c r="GS95" s="100">
        <f t="shared" si="299"/>
        <v>0</v>
      </c>
      <c r="GT95" s="100">
        <f t="shared" si="299"/>
        <v>0</v>
      </c>
      <c r="GU95" s="100">
        <f t="shared" si="299"/>
        <v>0</v>
      </c>
      <c r="GV95" s="100">
        <f t="shared" si="299"/>
        <v>0</v>
      </c>
      <c r="GW95" s="100">
        <f t="shared" si="299"/>
        <v>0</v>
      </c>
      <c r="GX95" s="100">
        <f t="shared" si="299"/>
        <v>0</v>
      </c>
      <c r="GY95" s="100">
        <f t="shared" si="299"/>
        <v>0</v>
      </c>
      <c r="GZ95" s="100">
        <f t="shared" si="299"/>
        <v>0</v>
      </c>
      <c r="HA95" s="100">
        <f t="shared" si="299"/>
        <v>0</v>
      </c>
      <c r="HB95" s="100">
        <f t="shared" si="299"/>
        <v>0</v>
      </c>
      <c r="HC95" s="100">
        <f t="shared" si="299"/>
        <v>0</v>
      </c>
      <c r="HD95" s="100">
        <f t="shared" si="299"/>
        <v>0</v>
      </c>
      <c r="HE95" s="100">
        <f t="shared" si="299"/>
        <v>0</v>
      </c>
      <c r="HF95" s="100">
        <f t="shared" si="299"/>
        <v>0</v>
      </c>
      <c r="HG95" s="100">
        <f t="shared" si="299"/>
        <v>0</v>
      </c>
      <c r="HH95" s="140">
        <f t="shared" si="299"/>
        <v>0</v>
      </c>
      <c r="HI95" s="140">
        <f t="shared" si="299"/>
        <v>0</v>
      </c>
      <c r="HJ95" s="140">
        <f t="shared" si="299"/>
        <v>0</v>
      </c>
      <c r="HK95" s="100">
        <f t="shared" si="299"/>
        <v>0</v>
      </c>
      <c r="HL95" s="100">
        <f t="shared" si="299"/>
        <v>0</v>
      </c>
      <c r="HM95" s="100">
        <f t="shared" si="299"/>
        <v>0</v>
      </c>
      <c r="HN95" s="145">
        <f t="shared" si="299"/>
        <v>0</v>
      </c>
      <c r="HO95" s="152">
        <f t="shared" si="236"/>
        <v>1</v>
      </c>
      <c r="HP95" s="152">
        <f t="shared" si="237"/>
        <v>0</v>
      </c>
      <c r="HQ95" s="152">
        <f t="shared" si="238"/>
        <v>1</v>
      </c>
      <c r="HR95" s="152">
        <f t="shared" si="239"/>
        <v>0</v>
      </c>
      <c r="HS95" s="152">
        <f t="shared" si="240"/>
        <v>0</v>
      </c>
      <c r="HX95" s="37">
        <f t="shared" si="258"/>
        <v>5713768000</v>
      </c>
    </row>
    <row r="96" spans="1:232" s="37" customFormat="1" ht="17.25" customHeight="1">
      <c r="A96" s="106"/>
      <c r="B96" s="107" t="s">
        <v>99</v>
      </c>
      <c r="C96" s="145">
        <f>D96+BK96+DB96</f>
        <v>0</v>
      </c>
      <c r="D96" s="145">
        <f>E96+J96</f>
        <v>0</v>
      </c>
      <c r="E96" s="145">
        <f>SUM(F96:I96)</f>
        <v>0</v>
      </c>
      <c r="F96" s="99"/>
      <c r="G96" s="99"/>
      <c r="H96" s="99"/>
      <c r="I96" s="99"/>
      <c r="J96" s="145">
        <f>SUM(K96:BJ96)</f>
        <v>0</v>
      </c>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f>SUM(BL96:BM96)</f>
        <v>0</v>
      </c>
      <c r="BL96" s="99">
        <f t="shared" ref="BL96" si="300">SUM(BN96:BO96)+BP96+SUM(BR96:BU96)+CG96+CU96</f>
        <v>0</v>
      </c>
      <c r="BM96" s="99">
        <f>BQ96+SUM(BV96:CF96)+SUM(CH96:CT96)+SUM(CV96:DA96)</f>
        <v>0</v>
      </c>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f>SUM(DC96:DD96)</f>
        <v>0</v>
      </c>
      <c r="DC96" s="99">
        <f>SUM(DE96:DE96)</f>
        <v>0</v>
      </c>
      <c r="DD96" s="99">
        <f>SUM(DF96:DG96)</f>
        <v>0</v>
      </c>
      <c r="DE96" s="99"/>
      <c r="DF96" s="99"/>
      <c r="DG96" s="99"/>
      <c r="DH96" s="108" t="s">
        <v>99</v>
      </c>
      <c r="DI96" s="140">
        <f>DJ96+FQ96+HH96+HN96</f>
        <v>0</v>
      </c>
      <c r="DJ96" s="140">
        <f>DK96+DP96</f>
        <v>0</v>
      </c>
      <c r="DK96" s="140">
        <f>SUM(DL96:DO96)</f>
        <v>0</v>
      </c>
      <c r="DL96" s="100"/>
      <c r="DM96" s="100"/>
      <c r="DN96" s="100"/>
      <c r="DO96" s="100"/>
      <c r="DP96" s="140">
        <f>SUM(DQ96:FP96)</f>
        <v>0</v>
      </c>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40">
        <f>SUM(FR96:FS96)</f>
        <v>0</v>
      </c>
      <c r="FR96" s="140">
        <f t="shared" ref="FR96" si="301">SUM(FT96:FU96)+FV96+SUM(FX96:GA96)+GM96+HA96</f>
        <v>0</v>
      </c>
      <c r="FS96" s="140">
        <f>FW96+SUM(GB96:GL96)+SUM(GN96:GZ96)+SUM(HB96:HG96)</f>
        <v>0</v>
      </c>
      <c r="FT96" s="100"/>
      <c r="FU96" s="100"/>
      <c r="FV96" s="100"/>
      <c r="FW96" s="100"/>
      <c r="FX96" s="100"/>
      <c r="FY96" s="100"/>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100"/>
      <c r="GX96" s="100"/>
      <c r="GY96" s="100"/>
      <c r="GZ96" s="100"/>
      <c r="HA96" s="100"/>
      <c r="HB96" s="100"/>
      <c r="HC96" s="100"/>
      <c r="HD96" s="100"/>
      <c r="HE96" s="100"/>
      <c r="HF96" s="100"/>
      <c r="HG96" s="100"/>
      <c r="HH96" s="140">
        <f>SUM(HI96:HJ96)</f>
        <v>0</v>
      </c>
      <c r="HI96" s="140">
        <f>SUM(HK96:HK96)</f>
        <v>0</v>
      </c>
      <c r="HJ96" s="140">
        <f>SUM(HL96:HM96)</f>
        <v>0</v>
      </c>
      <c r="HK96" s="100"/>
      <c r="HL96" s="100"/>
      <c r="HM96" s="100"/>
      <c r="HN96" s="145"/>
      <c r="HO96" s="152">
        <f t="shared" si="236"/>
        <v>0</v>
      </c>
      <c r="HP96" s="152">
        <f t="shared" si="237"/>
        <v>0</v>
      </c>
      <c r="HQ96" s="152">
        <f t="shared" si="238"/>
        <v>0</v>
      </c>
      <c r="HR96" s="152">
        <f t="shared" si="239"/>
        <v>0</v>
      </c>
      <c r="HS96" s="152">
        <f t="shared" si="240"/>
        <v>0</v>
      </c>
      <c r="HX96" s="37">
        <f t="shared" si="258"/>
        <v>0</v>
      </c>
    </row>
    <row r="97" spans="1:232" s="37" customFormat="1" ht="17.25" customHeight="1">
      <c r="A97" s="106"/>
      <c r="B97" s="107" t="s">
        <v>100</v>
      </c>
      <c r="C97" s="145">
        <f>D97+BK97+DB97</f>
        <v>5713768000</v>
      </c>
      <c r="D97" s="145">
        <f>E97+J97</f>
        <v>5713768000</v>
      </c>
      <c r="E97" s="145">
        <f>SUM(F97:I97)</f>
        <v>0</v>
      </c>
      <c r="F97" s="99"/>
      <c r="G97" s="99"/>
      <c r="H97" s="99"/>
      <c r="I97" s="99"/>
      <c r="J97" s="145">
        <f>SUM(K97:BJ97)</f>
        <v>5713768000</v>
      </c>
      <c r="K97" s="99">
        <v>5713768000</v>
      </c>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f>SUM(BL97:BM97)</f>
        <v>0</v>
      </c>
      <c r="BL97" s="99">
        <f>SUM(BN97:BO97)+BP97+SUM(BR97:BU97)+CG97+CU97</f>
        <v>0</v>
      </c>
      <c r="BM97" s="99">
        <f>BQ97+SUM(BV97:CF97)+SUM(CH97:CT97)+SUM(CV97:DA97)</f>
        <v>0</v>
      </c>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f>SUM(DC97:DD97)</f>
        <v>0</v>
      </c>
      <c r="DC97" s="99">
        <f>SUM(DE97:DE97)</f>
        <v>0</v>
      </c>
      <c r="DD97" s="99">
        <f>SUM(DF97:DG97)</f>
        <v>0</v>
      </c>
      <c r="DE97" s="99"/>
      <c r="DF97" s="99"/>
      <c r="DG97" s="99"/>
      <c r="DH97" s="108" t="s">
        <v>100</v>
      </c>
      <c r="DI97" s="140">
        <f>DJ97+FQ97+HH97+HN97</f>
        <v>5713768000</v>
      </c>
      <c r="DJ97" s="140">
        <f>DK97+DP97</f>
        <v>5713768000</v>
      </c>
      <c r="DK97" s="140">
        <f>SUM(DL97:DO97)</f>
        <v>0</v>
      </c>
      <c r="DL97" s="100"/>
      <c r="DM97" s="100"/>
      <c r="DN97" s="100"/>
      <c r="DO97" s="100"/>
      <c r="DP97" s="140">
        <f>SUM(DQ97:FP97)</f>
        <v>5713768000</v>
      </c>
      <c r="DQ97" s="100">
        <v>5713768000</v>
      </c>
      <c r="DR97" s="100"/>
      <c r="DS97" s="100"/>
      <c r="DT97" s="100"/>
      <c r="DU97" s="100"/>
      <c r="DV97" s="100"/>
      <c r="DW97" s="100"/>
      <c r="DX97" s="100"/>
      <c r="DY97" s="100"/>
      <c r="DZ97" s="100"/>
      <c r="EA97" s="100"/>
      <c r="EB97" s="100"/>
      <c r="EC97" s="100"/>
      <c r="ED97" s="100"/>
      <c r="EE97" s="100"/>
      <c r="EF97" s="100"/>
      <c r="EG97" s="100"/>
      <c r="EH97" s="100"/>
      <c r="EI97" s="100"/>
      <c r="EJ97" s="100"/>
      <c r="EK97" s="100"/>
      <c r="EL97" s="100"/>
      <c r="EM97" s="100"/>
      <c r="EN97" s="100"/>
      <c r="EO97" s="100"/>
      <c r="EP97" s="100"/>
      <c r="EQ97" s="100"/>
      <c r="ER97" s="100"/>
      <c r="ES97" s="100"/>
      <c r="ET97" s="100"/>
      <c r="EU97" s="100"/>
      <c r="EV97" s="100"/>
      <c r="EW97" s="100"/>
      <c r="EX97" s="100"/>
      <c r="EY97" s="100"/>
      <c r="EZ97" s="100"/>
      <c r="FA97" s="100"/>
      <c r="FB97" s="100"/>
      <c r="FC97" s="100"/>
      <c r="FD97" s="100"/>
      <c r="FE97" s="100"/>
      <c r="FF97" s="100"/>
      <c r="FG97" s="100"/>
      <c r="FH97" s="100"/>
      <c r="FI97" s="100"/>
      <c r="FJ97" s="100"/>
      <c r="FK97" s="100"/>
      <c r="FL97" s="100"/>
      <c r="FM97" s="100"/>
      <c r="FN97" s="100"/>
      <c r="FO97" s="100"/>
      <c r="FP97" s="100"/>
      <c r="FQ97" s="140">
        <f>SUM(FR97:FS97)</f>
        <v>0</v>
      </c>
      <c r="FR97" s="140">
        <f>SUM(FT97:FU97)+FV97+SUM(FX97:GA97)+GM97+HA97</f>
        <v>0</v>
      </c>
      <c r="FS97" s="140">
        <f>FW97+SUM(GB97:GL97)+SUM(GN97:GZ97)+SUM(HB97:HG97)</f>
        <v>0</v>
      </c>
      <c r="FT97" s="100"/>
      <c r="FU97" s="100"/>
      <c r="FV97" s="100"/>
      <c r="FW97" s="100"/>
      <c r="FX97" s="100"/>
      <c r="FY97" s="100"/>
      <c r="FZ97" s="100"/>
      <c r="GA97" s="100"/>
      <c r="GB97" s="100"/>
      <c r="GC97" s="100"/>
      <c r="GD97" s="100"/>
      <c r="GE97" s="100"/>
      <c r="GF97" s="100"/>
      <c r="GG97" s="100"/>
      <c r="GH97" s="100"/>
      <c r="GI97" s="100"/>
      <c r="GJ97" s="100"/>
      <c r="GK97" s="100"/>
      <c r="GL97" s="100"/>
      <c r="GM97" s="100"/>
      <c r="GN97" s="100"/>
      <c r="GO97" s="100"/>
      <c r="GP97" s="100"/>
      <c r="GQ97" s="100"/>
      <c r="GR97" s="100"/>
      <c r="GS97" s="100"/>
      <c r="GT97" s="100"/>
      <c r="GU97" s="100"/>
      <c r="GV97" s="100"/>
      <c r="GW97" s="100"/>
      <c r="GX97" s="100"/>
      <c r="GY97" s="100"/>
      <c r="GZ97" s="100"/>
      <c r="HA97" s="100"/>
      <c r="HB97" s="100"/>
      <c r="HC97" s="100"/>
      <c r="HD97" s="100"/>
      <c r="HE97" s="100"/>
      <c r="HF97" s="100"/>
      <c r="HG97" s="100"/>
      <c r="HH97" s="140">
        <f>SUM(HI97:HJ97)</f>
        <v>0</v>
      </c>
      <c r="HI97" s="140">
        <f>SUM(HK97:HK97)</f>
        <v>0</v>
      </c>
      <c r="HJ97" s="140">
        <f>SUM(HL97:HM97)</f>
        <v>0</v>
      </c>
      <c r="HK97" s="100"/>
      <c r="HL97" s="100"/>
      <c r="HM97" s="100"/>
      <c r="HN97" s="145"/>
      <c r="HO97" s="152">
        <f t="shared" si="236"/>
        <v>1</v>
      </c>
      <c r="HP97" s="152">
        <f t="shared" si="237"/>
        <v>0</v>
      </c>
      <c r="HQ97" s="152">
        <f t="shared" si="238"/>
        <v>1</v>
      </c>
      <c r="HR97" s="152">
        <f t="shared" si="239"/>
        <v>0</v>
      </c>
      <c r="HS97" s="152">
        <f t="shared" si="240"/>
        <v>0</v>
      </c>
      <c r="HU97" s="37">
        <f>DI97-HN97</f>
        <v>5713768000</v>
      </c>
      <c r="HV97" s="37">
        <f>C97-DI97</f>
        <v>0</v>
      </c>
      <c r="HX97" s="37">
        <f t="shared" si="258"/>
        <v>5713768000</v>
      </c>
    </row>
    <row r="98" spans="1:232" s="37" customFormat="1" ht="17.25" customHeight="1">
      <c r="A98" s="106">
        <v>29</v>
      </c>
      <c r="B98" s="107" t="s">
        <v>385</v>
      </c>
      <c r="C98" s="145">
        <f t="shared" ref="C98:AL98" si="302">C99+C100</f>
        <v>5519401549</v>
      </c>
      <c r="D98" s="145">
        <f t="shared" si="302"/>
        <v>5519401549</v>
      </c>
      <c r="E98" s="145">
        <f t="shared" si="302"/>
        <v>1206492909</v>
      </c>
      <c r="F98" s="99">
        <f t="shared" si="302"/>
        <v>0</v>
      </c>
      <c r="G98" s="99">
        <f t="shared" si="302"/>
        <v>0</v>
      </c>
      <c r="H98" s="99">
        <f t="shared" si="302"/>
        <v>0</v>
      </c>
      <c r="I98" s="99">
        <f t="shared" si="302"/>
        <v>1206492909</v>
      </c>
      <c r="J98" s="145">
        <f t="shared" si="302"/>
        <v>4312908640</v>
      </c>
      <c r="K98" s="99">
        <f t="shared" si="302"/>
        <v>0</v>
      </c>
      <c r="L98" s="99">
        <f t="shared" si="302"/>
        <v>0</v>
      </c>
      <c r="M98" s="99">
        <f t="shared" si="302"/>
        <v>0</v>
      </c>
      <c r="N98" s="99">
        <f t="shared" si="302"/>
        <v>0</v>
      </c>
      <c r="O98" s="99">
        <f t="shared" si="302"/>
        <v>0</v>
      </c>
      <c r="P98" s="99">
        <f t="shared" si="302"/>
        <v>0</v>
      </c>
      <c r="Q98" s="99">
        <f t="shared" si="302"/>
        <v>0</v>
      </c>
      <c r="R98" s="99">
        <f t="shared" si="302"/>
        <v>0</v>
      </c>
      <c r="S98" s="99">
        <f t="shared" si="302"/>
        <v>0</v>
      </c>
      <c r="T98" s="99">
        <f t="shared" si="302"/>
        <v>0</v>
      </c>
      <c r="U98" s="99">
        <f t="shared" si="302"/>
        <v>0</v>
      </c>
      <c r="V98" s="99">
        <f t="shared" si="302"/>
        <v>0</v>
      </c>
      <c r="W98" s="99">
        <f t="shared" si="302"/>
        <v>0</v>
      </c>
      <c r="X98" s="99">
        <f t="shared" si="302"/>
        <v>0</v>
      </c>
      <c r="Y98" s="99">
        <f t="shared" si="302"/>
        <v>0</v>
      </c>
      <c r="Z98" s="99">
        <f t="shared" si="302"/>
        <v>0</v>
      </c>
      <c r="AA98" s="99">
        <f t="shared" si="302"/>
        <v>0</v>
      </c>
      <c r="AB98" s="99">
        <f t="shared" si="302"/>
        <v>0</v>
      </c>
      <c r="AC98" s="99">
        <f t="shared" si="302"/>
        <v>0</v>
      </c>
      <c r="AD98" s="99">
        <f t="shared" si="302"/>
        <v>0</v>
      </c>
      <c r="AE98" s="99">
        <f t="shared" si="302"/>
        <v>0</v>
      </c>
      <c r="AF98" s="99">
        <f t="shared" si="302"/>
        <v>0</v>
      </c>
      <c r="AG98" s="99">
        <f t="shared" si="302"/>
        <v>0</v>
      </c>
      <c r="AH98" s="99">
        <f t="shared" si="302"/>
        <v>0</v>
      </c>
      <c r="AI98" s="99">
        <f t="shared" si="302"/>
        <v>0</v>
      </c>
      <c r="AJ98" s="99">
        <f t="shared" si="302"/>
        <v>0</v>
      </c>
      <c r="AK98" s="99">
        <f t="shared" si="302"/>
        <v>0</v>
      </c>
      <c r="AL98" s="99">
        <f t="shared" si="302"/>
        <v>0</v>
      </c>
      <c r="AM98" s="99">
        <f t="shared" si="272"/>
        <v>86164000</v>
      </c>
      <c r="AN98" s="99">
        <f t="shared" si="272"/>
        <v>0</v>
      </c>
      <c r="AO98" s="99">
        <f t="shared" si="272"/>
        <v>3106744640</v>
      </c>
      <c r="AP98" s="99">
        <f t="shared" si="272"/>
        <v>0</v>
      </c>
      <c r="AQ98" s="99">
        <f t="shared" si="272"/>
        <v>0</v>
      </c>
      <c r="AR98" s="99">
        <f t="shared" si="272"/>
        <v>0</v>
      </c>
      <c r="AS98" s="99">
        <f t="shared" si="272"/>
        <v>1000000000</v>
      </c>
      <c r="AT98" s="99">
        <f t="shared" si="272"/>
        <v>0</v>
      </c>
      <c r="AU98" s="99">
        <f t="shared" si="272"/>
        <v>0</v>
      </c>
      <c r="AV98" s="99">
        <f t="shared" si="272"/>
        <v>0</v>
      </c>
      <c r="AW98" s="99">
        <f t="shared" si="272"/>
        <v>0</v>
      </c>
      <c r="AX98" s="99">
        <f t="shared" si="272"/>
        <v>0</v>
      </c>
      <c r="AY98" s="99">
        <f>AY99+AY100</f>
        <v>0</v>
      </c>
      <c r="AZ98" s="99">
        <f t="shared" ref="AZ98" si="303">AZ99+AZ100</f>
        <v>0</v>
      </c>
      <c r="BA98" s="99">
        <f t="shared" si="272"/>
        <v>0</v>
      </c>
      <c r="BB98" s="99">
        <f t="shared" si="272"/>
        <v>0</v>
      </c>
      <c r="BC98" s="99">
        <f t="shared" si="272"/>
        <v>0</v>
      </c>
      <c r="BD98" s="99">
        <f t="shared" si="272"/>
        <v>0</v>
      </c>
      <c r="BE98" s="99">
        <f t="shared" si="272"/>
        <v>0</v>
      </c>
      <c r="BF98" s="99">
        <f t="shared" si="272"/>
        <v>0</v>
      </c>
      <c r="BG98" s="99">
        <f t="shared" si="272"/>
        <v>0</v>
      </c>
      <c r="BH98" s="99">
        <f t="shared" si="272"/>
        <v>0</v>
      </c>
      <c r="BI98" s="99">
        <f t="shared" si="272"/>
        <v>120000000</v>
      </c>
      <c r="BJ98" s="99">
        <f t="shared" si="272"/>
        <v>0</v>
      </c>
      <c r="BK98" s="99">
        <f t="shared" si="272"/>
        <v>0</v>
      </c>
      <c r="BL98" s="99">
        <f t="shared" si="272"/>
        <v>0</v>
      </c>
      <c r="BM98" s="99">
        <f t="shared" si="272"/>
        <v>0</v>
      </c>
      <c r="BN98" s="99">
        <f t="shared" si="272"/>
        <v>0</v>
      </c>
      <c r="BO98" s="99">
        <f t="shared" si="272"/>
        <v>0</v>
      </c>
      <c r="BP98" s="99">
        <f t="shared" ref="BP98:DG98" si="304">BP99+BP100</f>
        <v>0</v>
      </c>
      <c r="BQ98" s="99">
        <f t="shared" si="304"/>
        <v>0</v>
      </c>
      <c r="BR98" s="99">
        <f>BR99+BR100</f>
        <v>0</v>
      </c>
      <c r="BS98" s="99">
        <f>BS99+BS100</f>
        <v>0</v>
      </c>
      <c r="BT98" s="99">
        <f t="shared" ref="BT98" si="305">BT99+BT100</f>
        <v>0</v>
      </c>
      <c r="BU98" s="99">
        <f t="shared" si="304"/>
        <v>0</v>
      </c>
      <c r="BV98" s="99">
        <f t="shared" si="304"/>
        <v>0</v>
      </c>
      <c r="BW98" s="99">
        <f t="shared" si="304"/>
        <v>0</v>
      </c>
      <c r="BX98" s="99">
        <f t="shared" si="304"/>
        <v>0</v>
      </c>
      <c r="BY98" s="99">
        <f t="shared" si="304"/>
        <v>0</v>
      </c>
      <c r="BZ98" s="99">
        <f t="shared" si="304"/>
        <v>0</v>
      </c>
      <c r="CA98" s="99">
        <f t="shared" si="304"/>
        <v>0</v>
      </c>
      <c r="CB98" s="99">
        <f t="shared" si="304"/>
        <v>0</v>
      </c>
      <c r="CC98" s="99">
        <f t="shared" si="304"/>
        <v>0</v>
      </c>
      <c r="CD98" s="99">
        <f t="shared" si="304"/>
        <v>0</v>
      </c>
      <c r="CE98" s="99">
        <f t="shared" si="304"/>
        <v>0</v>
      </c>
      <c r="CF98" s="99">
        <f t="shared" si="304"/>
        <v>0</v>
      </c>
      <c r="CG98" s="99">
        <f t="shared" si="304"/>
        <v>0</v>
      </c>
      <c r="CH98" s="99">
        <f t="shared" si="304"/>
        <v>0</v>
      </c>
      <c r="CI98" s="99">
        <f t="shared" si="304"/>
        <v>0</v>
      </c>
      <c r="CJ98" s="99">
        <f t="shared" si="304"/>
        <v>0</v>
      </c>
      <c r="CK98" s="99">
        <f t="shared" si="304"/>
        <v>0</v>
      </c>
      <c r="CL98" s="99">
        <f t="shared" si="304"/>
        <v>0</v>
      </c>
      <c r="CM98" s="99">
        <f t="shared" si="304"/>
        <v>0</v>
      </c>
      <c r="CN98" s="99">
        <f t="shared" si="304"/>
        <v>0</v>
      </c>
      <c r="CO98" s="99">
        <f t="shared" si="304"/>
        <v>0</v>
      </c>
      <c r="CP98" s="99">
        <f t="shared" si="304"/>
        <v>0</v>
      </c>
      <c r="CQ98" s="99">
        <f t="shared" si="304"/>
        <v>0</v>
      </c>
      <c r="CR98" s="99">
        <f t="shared" si="304"/>
        <v>0</v>
      </c>
      <c r="CS98" s="99">
        <f t="shared" si="304"/>
        <v>0</v>
      </c>
      <c r="CT98" s="99">
        <f t="shared" si="304"/>
        <v>0</v>
      </c>
      <c r="CU98" s="99">
        <f t="shared" si="304"/>
        <v>0</v>
      </c>
      <c r="CV98" s="99">
        <f t="shared" si="304"/>
        <v>0</v>
      </c>
      <c r="CW98" s="99">
        <f t="shared" si="304"/>
        <v>0</v>
      </c>
      <c r="CX98" s="99">
        <f t="shared" si="304"/>
        <v>0</v>
      </c>
      <c r="CY98" s="99">
        <f t="shared" si="304"/>
        <v>0</v>
      </c>
      <c r="CZ98" s="99">
        <f t="shared" si="304"/>
        <v>0</v>
      </c>
      <c r="DA98" s="99">
        <f t="shared" si="304"/>
        <v>0</v>
      </c>
      <c r="DB98" s="99">
        <f t="shared" si="304"/>
        <v>0</v>
      </c>
      <c r="DC98" s="99">
        <f t="shared" si="304"/>
        <v>0</v>
      </c>
      <c r="DD98" s="99">
        <f t="shared" si="304"/>
        <v>0</v>
      </c>
      <c r="DE98" s="99">
        <f t="shared" si="304"/>
        <v>0</v>
      </c>
      <c r="DF98" s="99">
        <f t="shared" si="304"/>
        <v>0</v>
      </c>
      <c r="DG98" s="99">
        <f t="shared" si="304"/>
        <v>0</v>
      </c>
      <c r="DH98" s="108" t="s">
        <v>385</v>
      </c>
      <c r="DI98" s="140">
        <f t="shared" ref="DI98:FV98" si="306">DI99+DI100</f>
        <v>5519401549</v>
      </c>
      <c r="DJ98" s="140">
        <f t="shared" si="306"/>
        <v>5519401549</v>
      </c>
      <c r="DK98" s="140">
        <f t="shared" si="306"/>
        <v>1206492909</v>
      </c>
      <c r="DL98" s="100">
        <f t="shared" si="306"/>
        <v>0</v>
      </c>
      <c r="DM98" s="100">
        <f t="shared" si="306"/>
        <v>0</v>
      </c>
      <c r="DN98" s="100">
        <f t="shared" si="306"/>
        <v>0</v>
      </c>
      <c r="DO98" s="100">
        <f t="shared" si="306"/>
        <v>1206492909</v>
      </c>
      <c r="DP98" s="140">
        <f t="shared" si="306"/>
        <v>4312908640</v>
      </c>
      <c r="DQ98" s="100">
        <f t="shared" si="306"/>
        <v>0</v>
      </c>
      <c r="DR98" s="100">
        <f t="shared" si="306"/>
        <v>0</v>
      </c>
      <c r="DS98" s="100">
        <f t="shared" si="306"/>
        <v>0</v>
      </c>
      <c r="DT98" s="100">
        <f t="shared" si="306"/>
        <v>0</v>
      </c>
      <c r="DU98" s="100">
        <f t="shared" si="306"/>
        <v>0</v>
      </c>
      <c r="DV98" s="100">
        <f t="shared" si="306"/>
        <v>0</v>
      </c>
      <c r="DW98" s="100">
        <f t="shared" si="306"/>
        <v>0</v>
      </c>
      <c r="DX98" s="100">
        <f t="shared" si="306"/>
        <v>0</v>
      </c>
      <c r="DY98" s="100">
        <f t="shared" si="306"/>
        <v>0</v>
      </c>
      <c r="DZ98" s="100">
        <f t="shared" si="306"/>
        <v>0</v>
      </c>
      <c r="EA98" s="100">
        <f t="shared" si="306"/>
        <v>0</v>
      </c>
      <c r="EB98" s="100">
        <f t="shared" si="306"/>
        <v>0</v>
      </c>
      <c r="EC98" s="100">
        <f t="shared" si="306"/>
        <v>0</v>
      </c>
      <c r="ED98" s="100">
        <f t="shared" si="306"/>
        <v>0</v>
      </c>
      <c r="EE98" s="100">
        <f t="shared" si="306"/>
        <v>0</v>
      </c>
      <c r="EF98" s="100">
        <f t="shared" si="306"/>
        <v>0</v>
      </c>
      <c r="EG98" s="100">
        <f t="shared" si="306"/>
        <v>0</v>
      </c>
      <c r="EH98" s="100">
        <f t="shared" si="306"/>
        <v>0</v>
      </c>
      <c r="EI98" s="100">
        <f t="shared" si="306"/>
        <v>0</v>
      </c>
      <c r="EJ98" s="100">
        <f t="shared" si="306"/>
        <v>0</v>
      </c>
      <c r="EK98" s="100">
        <f t="shared" si="306"/>
        <v>0</v>
      </c>
      <c r="EL98" s="100">
        <f t="shared" si="306"/>
        <v>0</v>
      </c>
      <c r="EM98" s="100">
        <f t="shared" si="306"/>
        <v>0</v>
      </c>
      <c r="EN98" s="100">
        <f t="shared" si="306"/>
        <v>0</v>
      </c>
      <c r="EO98" s="100">
        <f t="shared" si="306"/>
        <v>0</v>
      </c>
      <c r="EP98" s="100">
        <f t="shared" si="306"/>
        <v>0</v>
      </c>
      <c r="EQ98" s="100">
        <f t="shared" si="306"/>
        <v>0</v>
      </c>
      <c r="ER98" s="100">
        <f t="shared" si="306"/>
        <v>0</v>
      </c>
      <c r="ES98" s="100">
        <f t="shared" si="306"/>
        <v>86164000</v>
      </c>
      <c r="ET98" s="100">
        <f t="shared" si="306"/>
        <v>0</v>
      </c>
      <c r="EU98" s="100">
        <f t="shared" si="306"/>
        <v>3106744640</v>
      </c>
      <c r="EV98" s="100">
        <f t="shared" si="306"/>
        <v>0</v>
      </c>
      <c r="EW98" s="100">
        <f t="shared" si="306"/>
        <v>0</v>
      </c>
      <c r="EX98" s="100">
        <f t="shared" si="306"/>
        <v>0</v>
      </c>
      <c r="EY98" s="100">
        <f t="shared" si="306"/>
        <v>1000000000</v>
      </c>
      <c r="EZ98" s="100">
        <f t="shared" si="306"/>
        <v>0</v>
      </c>
      <c r="FA98" s="100">
        <f t="shared" si="306"/>
        <v>0</v>
      </c>
      <c r="FB98" s="100">
        <f t="shared" si="306"/>
        <v>0</v>
      </c>
      <c r="FC98" s="100">
        <f t="shared" si="306"/>
        <v>0</v>
      </c>
      <c r="FD98" s="100">
        <f t="shared" si="306"/>
        <v>0</v>
      </c>
      <c r="FE98" s="100">
        <f>FE99+FE100</f>
        <v>0</v>
      </c>
      <c r="FF98" s="100">
        <f t="shared" ref="FF98" si="307">FF99+FF100</f>
        <v>0</v>
      </c>
      <c r="FG98" s="100">
        <f t="shared" si="306"/>
        <v>0</v>
      </c>
      <c r="FH98" s="100">
        <f t="shared" si="306"/>
        <v>0</v>
      </c>
      <c r="FI98" s="100">
        <f t="shared" si="306"/>
        <v>0</v>
      </c>
      <c r="FJ98" s="100">
        <f t="shared" si="306"/>
        <v>0</v>
      </c>
      <c r="FK98" s="100">
        <f t="shared" si="306"/>
        <v>0</v>
      </c>
      <c r="FL98" s="100">
        <f t="shared" si="306"/>
        <v>0</v>
      </c>
      <c r="FM98" s="100">
        <f t="shared" si="306"/>
        <v>0</v>
      </c>
      <c r="FN98" s="100">
        <f t="shared" si="306"/>
        <v>0</v>
      </c>
      <c r="FO98" s="100">
        <f t="shared" si="306"/>
        <v>120000000</v>
      </c>
      <c r="FP98" s="100">
        <f t="shared" si="306"/>
        <v>0</v>
      </c>
      <c r="FQ98" s="140">
        <f t="shared" si="306"/>
        <v>0</v>
      </c>
      <c r="FR98" s="140">
        <f t="shared" si="306"/>
        <v>0</v>
      </c>
      <c r="FS98" s="140">
        <f t="shared" si="306"/>
        <v>0</v>
      </c>
      <c r="FT98" s="100">
        <f t="shared" si="306"/>
        <v>0</v>
      </c>
      <c r="FU98" s="100">
        <f t="shared" si="306"/>
        <v>0</v>
      </c>
      <c r="FV98" s="100">
        <f t="shared" si="306"/>
        <v>0</v>
      </c>
      <c r="FW98" s="100">
        <f t="shared" ref="FW98" si="308">FW99+FW100</f>
        <v>0</v>
      </c>
      <c r="FX98" s="100">
        <f>FX99+FX100</f>
        <v>0</v>
      </c>
      <c r="FY98" s="100">
        <f>FY99+FY100</f>
        <v>0</v>
      </c>
      <c r="FZ98" s="100">
        <f t="shared" ref="FZ98:HM98" si="309">FZ99+FZ100</f>
        <v>0</v>
      </c>
      <c r="GA98" s="100">
        <f t="shared" si="309"/>
        <v>0</v>
      </c>
      <c r="GB98" s="100">
        <f t="shared" si="309"/>
        <v>0</v>
      </c>
      <c r="GC98" s="100">
        <f t="shared" si="309"/>
        <v>0</v>
      </c>
      <c r="GD98" s="100">
        <f t="shared" si="309"/>
        <v>0</v>
      </c>
      <c r="GE98" s="100">
        <f t="shared" si="309"/>
        <v>0</v>
      </c>
      <c r="GF98" s="100">
        <f t="shared" si="309"/>
        <v>0</v>
      </c>
      <c r="GG98" s="100">
        <f t="shared" si="309"/>
        <v>0</v>
      </c>
      <c r="GH98" s="100">
        <f t="shared" si="309"/>
        <v>0</v>
      </c>
      <c r="GI98" s="100">
        <f t="shared" si="309"/>
        <v>0</v>
      </c>
      <c r="GJ98" s="100">
        <f t="shared" si="309"/>
        <v>0</v>
      </c>
      <c r="GK98" s="100">
        <f t="shared" si="309"/>
        <v>0</v>
      </c>
      <c r="GL98" s="100">
        <f t="shared" si="309"/>
        <v>0</v>
      </c>
      <c r="GM98" s="100">
        <f t="shared" si="309"/>
        <v>0</v>
      </c>
      <c r="GN98" s="100">
        <f t="shared" si="309"/>
        <v>0</v>
      </c>
      <c r="GO98" s="100">
        <f t="shared" si="309"/>
        <v>0</v>
      </c>
      <c r="GP98" s="100">
        <f t="shared" si="309"/>
        <v>0</v>
      </c>
      <c r="GQ98" s="100">
        <f t="shared" si="309"/>
        <v>0</v>
      </c>
      <c r="GR98" s="100">
        <f t="shared" si="309"/>
        <v>0</v>
      </c>
      <c r="GS98" s="100">
        <f t="shared" si="309"/>
        <v>0</v>
      </c>
      <c r="GT98" s="100">
        <f t="shared" si="309"/>
        <v>0</v>
      </c>
      <c r="GU98" s="100">
        <f t="shared" si="309"/>
        <v>0</v>
      </c>
      <c r="GV98" s="100">
        <f t="shared" si="309"/>
        <v>0</v>
      </c>
      <c r="GW98" s="100">
        <f t="shared" si="309"/>
        <v>0</v>
      </c>
      <c r="GX98" s="100">
        <f t="shared" si="309"/>
        <v>0</v>
      </c>
      <c r="GY98" s="100">
        <f t="shared" si="309"/>
        <v>0</v>
      </c>
      <c r="GZ98" s="100">
        <f t="shared" si="309"/>
        <v>0</v>
      </c>
      <c r="HA98" s="100">
        <f t="shared" si="309"/>
        <v>0</v>
      </c>
      <c r="HB98" s="100">
        <f t="shared" si="309"/>
        <v>0</v>
      </c>
      <c r="HC98" s="100">
        <f t="shared" si="309"/>
        <v>0</v>
      </c>
      <c r="HD98" s="100">
        <f t="shared" si="309"/>
        <v>0</v>
      </c>
      <c r="HE98" s="100">
        <f t="shared" si="309"/>
        <v>0</v>
      </c>
      <c r="HF98" s="100">
        <f t="shared" si="309"/>
        <v>0</v>
      </c>
      <c r="HG98" s="100">
        <f t="shared" si="309"/>
        <v>0</v>
      </c>
      <c r="HH98" s="140">
        <f t="shared" si="309"/>
        <v>0</v>
      </c>
      <c r="HI98" s="140">
        <f t="shared" si="309"/>
        <v>0</v>
      </c>
      <c r="HJ98" s="140">
        <f t="shared" si="309"/>
        <v>0</v>
      </c>
      <c r="HK98" s="100">
        <f t="shared" si="309"/>
        <v>0</v>
      </c>
      <c r="HL98" s="100">
        <f t="shared" si="309"/>
        <v>0</v>
      </c>
      <c r="HM98" s="100">
        <f t="shared" si="309"/>
        <v>0</v>
      </c>
      <c r="HN98" s="145">
        <f>HN99+HN100</f>
        <v>0</v>
      </c>
      <c r="HO98" s="152">
        <f t="shared" si="236"/>
        <v>1</v>
      </c>
      <c r="HP98" s="152">
        <f t="shared" si="237"/>
        <v>1</v>
      </c>
      <c r="HQ98" s="152">
        <f t="shared" si="238"/>
        <v>1</v>
      </c>
      <c r="HR98" s="152">
        <f t="shared" si="239"/>
        <v>0</v>
      </c>
      <c r="HS98" s="152">
        <f t="shared" si="240"/>
        <v>0</v>
      </c>
      <c r="HX98" s="37">
        <f t="shared" si="258"/>
        <v>4312908640</v>
      </c>
    </row>
    <row r="99" spans="1:232" s="37" customFormat="1" ht="28.5" customHeight="1">
      <c r="A99" s="106"/>
      <c r="B99" s="107" t="s">
        <v>384</v>
      </c>
      <c r="C99" s="125">
        <f>D99+BK99+DB99</f>
        <v>1206492909</v>
      </c>
      <c r="D99" s="125">
        <f>E99+J99</f>
        <v>1206492909</v>
      </c>
      <c r="E99" s="125">
        <f>SUM(F99:I99)</f>
        <v>1206492909</v>
      </c>
      <c r="F99" s="114"/>
      <c r="G99" s="114"/>
      <c r="H99" s="114"/>
      <c r="I99" s="114">
        <v>1206492909</v>
      </c>
      <c r="J99" s="125">
        <f>SUM(K99:BJ99)</f>
        <v>0</v>
      </c>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f>SUM(BL99:BM99)</f>
        <v>0</v>
      </c>
      <c r="BL99" s="114">
        <f t="shared" ref="BL99" si="310">SUM(BN99:BO99)+BP99+SUM(BR99:BU99)+CG99+CU99</f>
        <v>0</v>
      </c>
      <c r="BM99" s="114">
        <f>BQ99+SUM(BV99:CF99)+SUM(CH99:CT99)+SUM(CV99:DA99)</f>
        <v>0</v>
      </c>
      <c r="BN99" s="114"/>
      <c r="BO99" s="114"/>
      <c r="BP99" s="114"/>
      <c r="BQ99" s="114"/>
      <c r="BR99" s="114"/>
      <c r="BS99" s="114"/>
      <c r="BT99" s="114"/>
      <c r="BU99" s="114"/>
      <c r="BV99" s="114"/>
      <c r="BW99" s="114"/>
      <c r="BX99" s="114"/>
      <c r="BY99" s="114"/>
      <c r="BZ99" s="114"/>
      <c r="CA99" s="114"/>
      <c r="CB99" s="114"/>
      <c r="CC99" s="114"/>
      <c r="CD99" s="114"/>
      <c r="CE99" s="114"/>
      <c r="CF99" s="114"/>
      <c r="CG99" s="114"/>
      <c r="CH99" s="114"/>
      <c r="CI99" s="114"/>
      <c r="CJ99" s="114"/>
      <c r="CK99" s="114"/>
      <c r="CL99" s="114"/>
      <c r="CM99" s="114"/>
      <c r="CN99" s="114"/>
      <c r="CO99" s="114"/>
      <c r="CP99" s="114"/>
      <c r="CQ99" s="114"/>
      <c r="CR99" s="114"/>
      <c r="CS99" s="114"/>
      <c r="CT99" s="114"/>
      <c r="CU99" s="114"/>
      <c r="CV99" s="114"/>
      <c r="CW99" s="114"/>
      <c r="CX99" s="114"/>
      <c r="CY99" s="114"/>
      <c r="CZ99" s="114"/>
      <c r="DA99" s="114"/>
      <c r="DB99" s="114">
        <f>SUM(DC99:DD99)</f>
        <v>0</v>
      </c>
      <c r="DC99" s="114">
        <f>SUM(DE99:DE99)</f>
        <v>0</v>
      </c>
      <c r="DD99" s="114">
        <f>SUM(DF99:DG99)</f>
        <v>0</v>
      </c>
      <c r="DE99" s="114"/>
      <c r="DF99" s="114"/>
      <c r="DG99" s="114"/>
      <c r="DH99" s="108" t="s">
        <v>384</v>
      </c>
      <c r="DI99" s="140">
        <f>DJ99+FQ99+HH99+HN99</f>
        <v>1206492909</v>
      </c>
      <c r="DJ99" s="140">
        <f>DK99+DP99</f>
        <v>1206492909</v>
      </c>
      <c r="DK99" s="140">
        <f>SUM(DL99:DO99)</f>
        <v>1206492909</v>
      </c>
      <c r="DL99" s="100"/>
      <c r="DM99" s="100"/>
      <c r="DN99" s="100"/>
      <c r="DO99" s="100">
        <v>1206492909</v>
      </c>
      <c r="DP99" s="140">
        <f>SUM(DQ99:FP99)</f>
        <v>0</v>
      </c>
      <c r="DQ99" s="100"/>
      <c r="DR99" s="100"/>
      <c r="DS99" s="100"/>
      <c r="DT99" s="100"/>
      <c r="DU99" s="100"/>
      <c r="DV99" s="100"/>
      <c r="DW99" s="100"/>
      <c r="DX99" s="100"/>
      <c r="DY99" s="100"/>
      <c r="DZ99" s="100"/>
      <c r="EA99" s="100"/>
      <c r="EB99" s="100"/>
      <c r="EC99" s="100"/>
      <c r="ED99" s="100"/>
      <c r="EE99" s="100"/>
      <c r="EF99" s="100"/>
      <c r="EG99" s="100"/>
      <c r="EH99" s="100"/>
      <c r="EI99" s="100"/>
      <c r="EJ99" s="100"/>
      <c r="EK99" s="100"/>
      <c r="EL99" s="100"/>
      <c r="EM99" s="100"/>
      <c r="EN99" s="100"/>
      <c r="EO99" s="100"/>
      <c r="EP99" s="100"/>
      <c r="EQ99" s="100"/>
      <c r="ER99" s="100"/>
      <c r="ES99" s="100"/>
      <c r="ET99" s="100"/>
      <c r="EU99" s="100"/>
      <c r="EV99" s="100"/>
      <c r="EW99" s="100"/>
      <c r="EX99" s="100"/>
      <c r="EY99" s="100"/>
      <c r="EZ99" s="100"/>
      <c r="FA99" s="100"/>
      <c r="FB99" s="100"/>
      <c r="FC99" s="100"/>
      <c r="FD99" s="100"/>
      <c r="FE99" s="100"/>
      <c r="FF99" s="100"/>
      <c r="FG99" s="100"/>
      <c r="FH99" s="100"/>
      <c r="FI99" s="100"/>
      <c r="FJ99" s="100"/>
      <c r="FK99" s="100"/>
      <c r="FL99" s="100"/>
      <c r="FM99" s="100"/>
      <c r="FN99" s="100"/>
      <c r="FO99" s="100"/>
      <c r="FP99" s="100"/>
      <c r="FQ99" s="140">
        <f>SUM(FR99:FS99)</f>
        <v>0</v>
      </c>
      <c r="FR99" s="140">
        <f t="shared" ref="FR99" si="311">SUM(FT99:FU99)+FV99+SUM(FX99:GA99)+GM99+HA99</f>
        <v>0</v>
      </c>
      <c r="FS99" s="140">
        <f>FW99+SUM(GB99:GL99)+SUM(GN99:GZ99)+SUM(HB99:HG99)</f>
        <v>0</v>
      </c>
      <c r="FT99" s="100"/>
      <c r="FU99" s="100"/>
      <c r="FV99" s="100"/>
      <c r="FW99" s="100"/>
      <c r="FX99" s="100"/>
      <c r="FY99" s="100"/>
      <c r="FZ99" s="100"/>
      <c r="GA99" s="100"/>
      <c r="GB99" s="100"/>
      <c r="GC99" s="100"/>
      <c r="GD99" s="100"/>
      <c r="GE99" s="100"/>
      <c r="GF99" s="100"/>
      <c r="GG99" s="100"/>
      <c r="GH99" s="100"/>
      <c r="GI99" s="100"/>
      <c r="GJ99" s="100"/>
      <c r="GK99" s="100"/>
      <c r="GL99" s="100"/>
      <c r="GM99" s="100"/>
      <c r="GN99" s="100"/>
      <c r="GO99" s="100"/>
      <c r="GP99" s="100"/>
      <c r="GQ99" s="100"/>
      <c r="GR99" s="100"/>
      <c r="GS99" s="100"/>
      <c r="GT99" s="100"/>
      <c r="GU99" s="100"/>
      <c r="GV99" s="100"/>
      <c r="GW99" s="100"/>
      <c r="GX99" s="100"/>
      <c r="GY99" s="100"/>
      <c r="GZ99" s="100"/>
      <c r="HA99" s="100"/>
      <c r="HB99" s="100"/>
      <c r="HC99" s="100"/>
      <c r="HD99" s="100"/>
      <c r="HE99" s="100"/>
      <c r="HF99" s="100"/>
      <c r="HG99" s="100"/>
      <c r="HH99" s="140">
        <f>SUM(HI99:HJ99)</f>
        <v>0</v>
      </c>
      <c r="HI99" s="140">
        <f>SUM(HK99:HK99)</f>
        <v>0</v>
      </c>
      <c r="HJ99" s="140">
        <f>SUM(HL99:HM99)</f>
        <v>0</v>
      </c>
      <c r="HK99" s="100"/>
      <c r="HL99" s="100"/>
      <c r="HM99" s="100"/>
      <c r="HN99" s="145"/>
      <c r="HO99" s="152">
        <f t="shared" si="236"/>
        <v>1</v>
      </c>
      <c r="HP99" s="152">
        <f t="shared" si="237"/>
        <v>1</v>
      </c>
      <c r="HQ99" s="152">
        <f t="shared" si="238"/>
        <v>0</v>
      </c>
      <c r="HR99" s="152">
        <f t="shared" si="239"/>
        <v>0</v>
      </c>
      <c r="HS99" s="152">
        <f t="shared" si="240"/>
        <v>0</v>
      </c>
      <c r="HX99" s="37">
        <f t="shared" si="258"/>
        <v>0</v>
      </c>
    </row>
    <row r="100" spans="1:232" s="37" customFormat="1" ht="17.25" customHeight="1">
      <c r="A100" s="106"/>
      <c r="B100" s="107" t="s">
        <v>100</v>
      </c>
      <c r="C100" s="125">
        <f>D100+BK100+DB100</f>
        <v>4312908640</v>
      </c>
      <c r="D100" s="125">
        <f>E100+J100</f>
        <v>4312908640</v>
      </c>
      <c r="E100" s="125">
        <f>SUM(F100:I100)</f>
        <v>0</v>
      </c>
      <c r="F100" s="114"/>
      <c r="G100" s="114"/>
      <c r="H100" s="114"/>
      <c r="I100" s="114"/>
      <c r="J100" s="125">
        <f>SUM(K100:BJ100)</f>
        <v>4312908640</v>
      </c>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v>86164000</v>
      </c>
      <c r="AN100" s="114"/>
      <c r="AO100" s="114">
        <v>3106744640</v>
      </c>
      <c r="AP100" s="114"/>
      <c r="AQ100" s="114"/>
      <c r="AR100" s="114"/>
      <c r="AS100" s="114">
        <v>1000000000</v>
      </c>
      <c r="AT100" s="114"/>
      <c r="AU100" s="114"/>
      <c r="AV100" s="114"/>
      <c r="AW100" s="114"/>
      <c r="AX100" s="114"/>
      <c r="AY100" s="114"/>
      <c r="AZ100" s="114"/>
      <c r="BA100" s="114"/>
      <c r="BB100" s="114"/>
      <c r="BC100" s="114"/>
      <c r="BD100" s="114"/>
      <c r="BE100" s="114"/>
      <c r="BF100" s="114"/>
      <c r="BG100" s="114"/>
      <c r="BH100" s="114"/>
      <c r="BI100" s="114">
        <v>120000000</v>
      </c>
      <c r="BJ100" s="114"/>
      <c r="BK100" s="114">
        <f>SUM(BL100:BM100)</f>
        <v>0</v>
      </c>
      <c r="BL100" s="114">
        <f>SUM(BN100:BO100)+BP100+SUM(BR100:BU100)+CG100+CU100</f>
        <v>0</v>
      </c>
      <c r="BM100" s="114">
        <f>BQ100+SUM(BV100:CF100)+SUM(CH100:CT100)+SUM(CV100:DA100)</f>
        <v>0</v>
      </c>
      <c r="BN100" s="114"/>
      <c r="BO100" s="114"/>
      <c r="BP100" s="114"/>
      <c r="BQ100" s="114"/>
      <c r="BR100" s="114"/>
      <c r="BS100" s="114"/>
      <c r="BT100" s="114"/>
      <c r="BU100" s="114"/>
      <c r="BV100" s="114"/>
      <c r="BW100" s="114"/>
      <c r="BX100" s="114"/>
      <c r="BY100" s="114"/>
      <c r="BZ100" s="114"/>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f>SUM(DC100:DD100)</f>
        <v>0</v>
      </c>
      <c r="DC100" s="114">
        <f>SUM(DE100:DE100)</f>
        <v>0</v>
      </c>
      <c r="DD100" s="114">
        <f>SUM(DF100:DG100)</f>
        <v>0</v>
      </c>
      <c r="DE100" s="114"/>
      <c r="DF100" s="114"/>
      <c r="DG100" s="114"/>
      <c r="DH100" s="108" t="s">
        <v>100</v>
      </c>
      <c r="DI100" s="140">
        <f>DJ100+FQ100+HH100+HN100</f>
        <v>4312908640</v>
      </c>
      <c r="DJ100" s="140">
        <f>DK100+DP100</f>
        <v>4312908640</v>
      </c>
      <c r="DK100" s="140">
        <f>SUM(DL100:DO100)</f>
        <v>0</v>
      </c>
      <c r="DL100" s="100"/>
      <c r="DM100" s="100"/>
      <c r="DN100" s="100"/>
      <c r="DO100" s="100"/>
      <c r="DP100" s="140">
        <f>SUM(DQ100:FP100)</f>
        <v>4312908640</v>
      </c>
      <c r="DQ100" s="100"/>
      <c r="DR100" s="100"/>
      <c r="DS100" s="100"/>
      <c r="DT100" s="100"/>
      <c r="DU100" s="100"/>
      <c r="DV100" s="100"/>
      <c r="DW100" s="100"/>
      <c r="DX100" s="100"/>
      <c r="DY100" s="100"/>
      <c r="DZ100" s="100"/>
      <c r="EA100" s="100"/>
      <c r="EB100" s="100"/>
      <c r="EC100" s="100"/>
      <c r="ED100" s="100"/>
      <c r="EE100" s="100"/>
      <c r="EF100" s="100"/>
      <c r="EG100" s="100"/>
      <c r="EH100" s="100"/>
      <c r="EI100" s="100"/>
      <c r="EJ100" s="100"/>
      <c r="EK100" s="100"/>
      <c r="EL100" s="100"/>
      <c r="EM100" s="100"/>
      <c r="EN100" s="100"/>
      <c r="EO100" s="100"/>
      <c r="EP100" s="100"/>
      <c r="EQ100" s="100"/>
      <c r="ER100" s="100"/>
      <c r="ES100" s="100">
        <v>86164000</v>
      </c>
      <c r="ET100" s="100"/>
      <c r="EU100" s="100">
        <v>3106744640</v>
      </c>
      <c r="EV100" s="100"/>
      <c r="EW100" s="100"/>
      <c r="EX100" s="100"/>
      <c r="EY100" s="100">
        <v>1000000000</v>
      </c>
      <c r="EZ100" s="100"/>
      <c r="FA100" s="100"/>
      <c r="FB100" s="100"/>
      <c r="FC100" s="100"/>
      <c r="FD100" s="100"/>
      <c r="FE100" s="100"/>
      <c r="FF100" s="100"/>
      <c r="FG100" s="100"/>
      <c r="FH100" s="100"/>
      <c r="FI100" s="100"/>
      <c r="FJ100" s="100"/>
      <c r="FK100" s="100"/>
      <c r="FL100" s="100"/>
      <c r="FM100" s="100"/>
      <c r="FN100" s="100"/>
      <c r="FO100" s="100">
        <v>120000000</v>
      </c>
      <c r="FP100" s="100"/>
      <c r="FQ100" s="140">
        <f>SUM(FR100:FS100)</f>
        <v>0</v>
      </c>
      <c r="FR100" s="140">
        <f>SUM(FT100:FU100)+FV100+SUM(FX100:GA100)+GM100+HA100</f>
        <v>0</v>
      </c>
      <c r="FS100" s="140">
        <f>FW100+SUM(GB100:GL100)+SUM(GN100:GZ100)+SUM(HB100:HG100)</f>
        <v>0</v>
      </c>
      <c r="FT100" s="100"/>
      <c r="FU100" s="100"/>
      <c r="FV100" s="100"/>
      <c r="FW100" s="100"/>
      <c r="FX100" s="100"/>
      <c r="FY100" s="100"/>
      <c r="FZ100" s="100"/>
      <c r="GA100" s="100"/>
      <c r="GB100" s="100"/>
      <c r="GC100" s="100"/>
      <c r="GD100" s="100"/>
      <c r="GE100" s="100"/>
      <c r="GF100" s="100"/>
      <c r="GG100" s="100"/>
      <c r="GH100" s="100"/>
      <c r="GI100" s="100"/>
      <c r="GJ100" s="100"/>
      <c r="GK100" s="100"/>
      <c r="GL100" s="100"/>
      <c r="GM100" s="100"/>
      <c r="GN100" s="100"/>
      <c r="GO100" s="100"/>
      <c r="GP100" s="100"/>
      <c r="GQ100" s="100"/>
      <c r="GR100" s="100"/>
      <c r="GS100" s="100"/>
      <c r="GT100" s="100"/>
      <c r="GU100" s="100"/>
      <c r="GV100" s="100"/>
      <c r="GW100" s="100"/>
      <c r="GX100" s="100"/>
      <c r="GY100" s="100"/>
      <c r="GZ100" s="100"/>
      <c r="HA100" s="100"/>
      <c r="HB100" s="100"/>
      <c r="HC100" s="100"/>
      <c r="HD100" s="100"/>
      <c r="HE100" s="100"/>
      <c r="HF100" s="100"/>
      <c r="HG100" s="100"/>
      <c r="HH100" s="140">
        <f>SUM(HI100:HJ100)</f>
        <v>0</v>
      </c>
      <c r="HI100" s="140">
        <f>SUM(HK100:HK100)</f>
        <v>0</v>
      </c>
      <c r="HJ100" s="140">
        <f>SUM(HL100:HM100)</f>
        <v>0</v>
      </c>
      <c r="HK100" s="100"/>
      <c r="HL100" s="100"/>
      <c r="HM100" s="100"/>
      <c r="HN100" s="145"/>
      <c r="HO100" s="152">
        <f t="shared" si="236"/>
        <v>1</v>
      </c>
      <c r="HP100" s="152">
        <f t="shared" si="237"/>
        <v>0</v>
      </c>
      <c r="HQ100" s="152">
        <f t="shared" si="238"/>
        <v>1</v>
      </c>
      <c r="HR100" s="152">
        <f t="shared" si="239"/>
        <v>0</v>
      </c>
      <c r="HS100" s="152">
        <f t="shared" si="240"/>
        <v>0</v>
      </c>
      <c r="HU100" s="37">
        <f>DI100-HN100</f>
        <v>4312908640</v>
      </c>
      <c r="HV100" s="37">
        <f t="shared" ref="HV100:HV112" si="312">C100-DI100</f>
        <v>0</v>
      </c>
      <c r="HX100" s="37">
        <f t="shared" si="258"/>
        <v>4312908640</v>
      </c>
    </row>
    <row r="101" spans="1:232" s="102" customFormat="1" ht="17.25" customHeight="1">
      <c r="A101" s="118">
        <v>30</v>
      </c>
      <c r="B101" s="119" t="s">
        <v>393</v>
      </c>
      <c r="C101" s="125">
        <f t="shared" ref="C101:BG101" si="313">C102+C103</f>
        <v>1000000</v>
      </c>
      <c r="D101" s="125">
        <f t="shared" si="313"/>
        <v>1000000</v>
      </c>
      <c r="E101" s="125">
        <f t="shared" si="313"/>
        <v>0</v>
      </c>
      <c r="F101" s="118">
        <f t="shared" si="313"/>
        <v>0</v>
      </c>
      <c r="G101" s="118">
        <f t="shared" si="313"/>
        <v>0</v>
      </c>
      <c r="H101" s="118">
        <f t="shared" si="313"/>
        <v>0</v>
      </c>
      <c r="I101" s="118">
        <f t="shared" si="313"/>
        <v>0</v>
      </c>
      <c r="J101" s="125">
        <f t="shared" si="313"/>
        <v>1000000</v>
      </c>
      <c r="K101" s="120">
        <f t="shared" si="313"/>
        <v>0</v>
      </c>
      <c r="L101" s="120">
        <f t="shared" si="313"/>
        <v>0</v>
      </c>
      <c r="M101" s="120">
        <f t="shared" si="313"/>
        <v>0</v>
      </c>
      <c r="N101" s="120">
        <f t="shared" si="313"/>
        <v>0</v>
      </c>
      <c r="O101" s="120">
        <f t="shared" si="313"/>
        <v>0</v>
      </c>
      <c r="P101" s="120">
        <f t="shared" si="313"/>
        <v>0</v>
      </c>
      <c r="Q101" s="120">
        <f t="shared" si="313"/>
        <v>0</v>
      </c>
      <c r="R101" s="120">
        <f t="shared" si="313"/>
        <v>0</v>
      </c>
      <c r="S101" s="120">
        <f t="shared" si="313"/>
        <v>0</v>
      </c>
      <c r="T101" s="120">
        <f t="shared" si="313"/>
        <v>0</v>
      </c>
      <c r="U101" s="120">
        <f t="shared" si="313"/>
        <v>0</v>
      </c>
      <c r="V101" s="120">
        <f t="shared" si="313"/>
        <v>0</v>
      </c>
      <c r="W101" s="120">
        <f t="shared" si="313"/>
        <v>0</v>
      </c>
      <c r="X101" s="120">
        <f t="shared" si="313"/>
        <v>0</v>
      </c>
      <c r="Y101" s="120">
        <f t="shared" si="313"/>
        <v>0</v>
      </c>
      <c r="Z101" s="120">
        <f t="shared" si="313"/>
        <v>0</v>
      </c>
      <c r="AA101" s="120">
        <f t="shared" si="313"/>
        <v>0</v>
      </c>
      <c r="AB101" s="120">
        <f t="shared" si="313"/>
        <v>0</v>
      </c>
      <c r="AC101" s="120">
        <f t="shared" si="313"/>
        <v>0</v>
      </c>
      <c r="AD101" s="120">
        <f t="shared" si="313"/>
        <v>0</v>
      </c>
      <c r="AE101" s="120">
        <f t="shared" si="313"/>
        <v>0</v>
      </c>
      <c r="AF101" s="120">
        <f t="shared" si="313"/>
        <v>0</v>
      </c>
      <c r="AG101" s="120">
        <f t="shared" si="313"/>
        <v>0</v>
      </c>
      <c r="AH101" s="120">
        <f t="shared" si="313"/>
        <v>0</v>
      </c>
      <c r="AI101" s="120">
        <f t="shared" si="313"/>
        <v>0</v>
      </c>
      <c r="AJ101" s="120">
        <f t="shared" si="313"/>
        <v>0</v>
      </c>
      <c r="AK101" s="120">
        <f t="shared" si="313"/>
        <v>0</v>
      </c>
      <c r="AL101" s="120">
        <f t="shared" si="313"/>
        <v>0</v>
      </c>
      <c r="AM101" s="120">
        <f t="shared" si="313"/>
        <v>0</v>
      </c>
      <c r="AN101" s="120">
        <f t="shared" si="313"/>
        <v>0</v>
      </c>
      <c r="AO101" s="120">
        <f t="shared" si="313"/>
        <v>0</v>
      </c>
      <c r="AP101" s="120">
        <f t="shared" si="313"/>
        <v>0</v>
      </c>
      <c r="AQ101" s="120">
        <f t="shared" si="313"/>
        <v>0</v>
      </c>
      <c r="AR101" s="120">
        <f t="shared" si="313"/>
        <v>0</v>
      </c>
      <c r="AS101" s="120">
        <f t="shared" si="313"/>
        <v>0</v>
      </c>
      <c r="AT101" s="120">
        <f t="shared" si="313"/>
        <v>0</v>
      </c>
      <c r="AU101" s="120">
        <f t="shared" si="313"/>
        <v>0</v>
      </c>
      <c r="AV101" s="120">
        <f t="shared" si="313"/>
        <v>0</v>
      </c>
      <c r="AW101" s="120">
        <f t="shared" si="313"/>
        <v>0</v>
      </c>
      <c r="AX101" s="120">
        <f t="shared" si="313"/>
        <v>0</v>
      </c>
      <c r="AY101" s="120">
        <f t="shared" si="313"/>
        <v>0</v>
      </c>
      <c r="AZ101" s="120">
        <f t="shared" ref="AZ101" si="314">AZ102+AZ103</f>
        <v>0</v>
      </c>
      <c r="BA101" s="120">
        <f t="shared" si="313"/>
        <v>0</v>
      </c>
      <c r="BB101" s="120">
        <f t="shared" si="313"/>
        <v>0</v>
      </c>
      <c r="BC101" s="120">
        <f t="shared" si="313"/>
        <v>0</v>
      </c>
      <c r="BD101" s="120">
        <f t="shared" si="313"/>
        <v>0</v>
      </c>
      <c r="BE101" s="120">
        <f t="shared" si="313"/>
        <v>1000000</v>
      </c>
      <c r="BF101" s="120">
        <f t="shared" si="313"/>
        <v>0</v>
      </c>
      <c r="BG101" s="120">
        <f t="shared" si="313"/>
        <v>0</v>
      </c>
      <c r="BH101" s="120">
        <f>BH102+BH103</f>
        <v>0</v>
      </c>
      <c r="BI101" s="120">
        <f>BI102+BI103</f>
        <v>0</v>
      </c>
      <c r="BJ101" s="120">
        <f>BJ102+BJ103</f>
        <v>0</v>
      </c>
      <c r="BK101" s="120">
        <f t="shared" ref="BK101:DG101" si="315">BK102+BK103</f>
        <v>0</v>
      </c>
      <c r="BL101" s="120">
        <f t="shared" si="315"/>
        <v>0</v>
      </c>
      <c r="BM101" s="120">
        <f t="shared" si="315"/>
        <v>0</v>
      </c>
      <c r="BN101" s="120">
        <f t="shared" si="315"/>
        <v>0</v>
      </c>
      <c r="BO101" s="120">
        <f t="shared" si="315"/>
        <v>0</v>
      </c>
      <c r="BP101" s="120">
        <f t="shared" si="315"/>
        <v>0</v>
      </c>
      <c r="BQ101" s="120">
        <f t="shared" si="315"/>
        <v>0</v>
      </c>
      <c r="BR101" s="120">
        <f>BR102+BR103</f>
        <v>0</v>
      </c>
      <c r="BS101" s="120">
        <f>BS102+BS103</f>
        <v>0</v>
      </c>
      <c r="BT101" s="120">
        <f t="shared" ref="BT101" si="316">BT102+BT103</f>
        <v>0</v>
      </c>
      <c r="BU101" s="120">
        <f t="shared" si="315"/>
        <v>0</v>
      </c>
      <c r="BV101" s="120">
        <f t="shared" si="315"/>
        <v>0</v>
      </c>
      <c r="BW101" s="120">
        <f t="shared" si="315"/>
        <v>0</v>
      </c>
      <c r="BX101" s="120">
        <f t="shared" si="315"/>
        <v>0</v>
      </c>
      <c r="BY101" s="120">
        <f t="shared" si="315"/>
        <v>0</v>
      </c>
      <c r="BZ101" s="120">
        <f t="shared" si="315"/>
        <v>0</v>
      </c>
      <c r="CA101" s="120">
        <f t="shared" si="315"/>
        <v>0</v>
      </c>
      <c r="CB101" s="120">
        <f t="shared" si="315"/>
        <v>0</v>
      </c>
      <c r="CC101" s="120">
        <f t="shared" si="315"/>
        <v>0</v>
      </c>
      <c r="CD101" s="120">
        <f t="shared" si="315"/>
        <v>0</v>
      </c>
      <c r="CE101" s="120">
        <f t="shared" si="315"/>
        <v>0</v>
      </c>
      <c r="CF101" s="120">
        <f t="shared" si="315"/>
        <v>0</v>
      </c>
      <c r="CG101" s="120">
        <f t="shared" si="315"/>
        <v>0</v>
      </c>
      <c r="CH101" s="120">
        <f t="shared" si="315"/>
        <v>0</v>
      </c>
      <c r="CI101" s="120">
        <f t="shared" si="315"/>
        <v>0</v>
      </c>
      <c r="CJ101" s="120">
        <f t="shared" si="315"/>
        <v>0</v>
      </c>
      <c r="CK101" s="120">
        <f t="shared" si="315"/>
        <v>0</v>
      </c>
      <c r="CL101" s="120">
        <f t="shared" si="315"/>
        <v>0</v>
      </c>
      <c r="CM101" s="120">
        <f t="shared" si="315"/>
        <v>0</v>
      </c>
      <c r="CN101" s="120">
        <f t="shared" si="315"/>
        <v>0</v>
      </c>
      <c r="CO101" s="120">
        <f t="shared" si="315"/>
        <v>0</v>
      </c>
      <c r="CP101" s="120">
        <f t="shared" si="315"/>
        <v>0</v>
      </c>
      <c r="CQ101" s="120">
        <f t="shared" si="315"/>
        <v>0</v>
      </c>
      <c r="CR101" s="120">
        <f t="shared" si="315"/>
        <v>0</v>
      </c>
      <c r="CS101" s="120">
        <f t="shared" si="315"/>
        <v>0</v>
      </c>
      <c r="CT101" s="120">
        <f t="shared" si="315"/>
        <v>0</v>
      </c>
      <c r="CU101" s="120">
        <f t="shared" si="315"/>
        <v>0</v>
      </c>
      <c r="CV101" s="120">
        <f t="shared" si="315"/>
        <v>0</v>
      </c>
      <c r="CW101" s="120">
        <f t="shared" si="315"/>
        <v>0</v>
      </c>
      <c r="CX101" s="120">
        <f t="shared" si="315"/>
        <v>0</v>
      </c>
      <c r="CY101" s="120">
        <f t="shared" si="315"/>
        <v>0</v>
      </c>
      <c r="CZ101" s="120">
        <f t="shared" si="315"/>
        <v>0</v>
      </c>
      <c r="DA101" s="120">
        <f t="shared" si="315"/>
        <v>0</v>
      </c>
      <c r="DB101" s="120">
        <f t="shared" si="315"/>
        <v>0</v>
      </c>
      <c r="DC101" s="120">
        <f t="shared" si="315"/>
        <v>0</v>
      </c>
      <c r="DD101" s="120">
        <f t="shared" si="315"/>
        <v>0</v>
      </c>
      <c r="DE101" s="120">
        <f t="shared" si="315"/>
        <v>0</v>
      </c>
      <c r="DF101" s="120">
        <f t="shared" si="315"/>
        <v>0</v>
      </c>
      <c r="DG101" s="120">
        <f t="shared" si="315"/>
        <v>0</v>
      </c>
      <c r="DH101" s="121" t="s">
        <v>113</v>
      </c>
      <c r="DI101" s="141">
        <f t="shared" ref="DI101:FV101" si="317">DI102+DI103</f>
        <v>1000000</v>
      </c>
      <c r="DJ101" s="141">
        <f t="shared" si="317"/>
        <v>1000000</v>
      </c>
      <c r="DK101" s="141">
        <f t="shared" si="317"/>
        <v>0</v>
      </c>
      <c r="DL101" s="119">
        <f t="shared" si="317"/>
        <v>0</v>
      </c>
      <c r="DM101" s="119">
        <f t="shared" si="317"/>
        <v>0</v>
      </c>
      <c r="DN101" s="119">
        <f t="shared" si="317"/>
        <v>0</v>
      </c>
      <c r="DO101" s="119">
        <f t="shared" si="317"/>
        <v>0</v>
      </c>
      <c r="DP101" s="141">
        <f t="shared" si="317"/>
        <v>1000000</v>
      </c>
      <c r="DQ101" s="119">
        <f t="shared" si="317"/>
        <v>0</v>
      </c>
      <c r="DR101" s="119">
        <f t="shared" si="317"/>
        <v>0</v>
      </c>
      <c r="DS101" s="119">
        <f t="shared" si="317"/>
        <v>0</v>
      </c>
      <c r="DT101" s="119">
        <f t="shared" si="317"/>
        <v>0</v>
      </c>
      <c r="DU101" s="119">
        <f t="shared" si="317"/>
        <v>0</v>
      </c>
      <c r="DV101" s="119">
        <f t="shared" si="317"/>
        <v>0</v>
      </c>
      <c r="DW101" s="119">
        <f t="shared" si="317"/>
        <v>0</v>
      </c>
      <c r="DX101" s="119">
        <f t="shared" si="317"/>
        <v>0</v>
      </c>
      <c r="DY101" s="119">
        <f t="shared" si="317"/>
        <v>0</v>
      </c>
      <c r="DZ101" s="119">
        <f t="shared" si="317"/>
        <v>0</v>
      </c>
      <c r="EA101" s="119">
        <f t="shared" si="317"/>
        <v>0</v>
      </c>
      <c r="EB101" s="119">
        <f t="shared" si="317"/>
        <v>0</v>
      </c>
      <c r="EC101" s="119">
        <f t="shared" si="317"/>
        <v>0</v>
      </c>
      <c r="ED101" s="119">
        <f t="shared" si="317"/>
        <v>0</v>
      </c>
      <c r="EE101" s="119">
        <f t="shared" si="317"/>
        <v>0</v>
      </c>
      <c r="EF101" s="119">
        <f t="shared" si="317"/>
        <v>0</v>
      </c>
      <c r="EG101" s="119">
        <f t="shared" si="317"/>
        <v>0</v>
      </c>
      <c r="EH101" s="119">
        <f t="shared" si="317"/>
        <v>0</v>
      </c>
      <c r="EI101" s="119">
        <f t="shared" si="317"/>
        <v>0</v>
      </c>
      <c r="EJ101" s="119">
        <f t="shared" si="317"/>
        <v>0</v>
      </c>
      <c r="EK101" s="119">
        <f t="shared" si="317"/>
        <v>0</v>
      </c>
      <c r="EL101" s="119">
        <f t="shared" si="317"/>
        <v>0</v>
      </c>
      <c r="EM101" s="119">
        <f t="shared" si="317"/>
        <v>0</v>
      </c>
      <c r="EN101" s="119">
        <f t="shared" si="317"/>
        <v>0</v>
      </c>
      <c r="EO101" s="119">
        <f t="shared" si="317"/>
        <v>0</v>
      </c>
      <c r="EP101" s="119">
        <f t="shared" si="317"/>
        <v>0</v>
      </c>
      <c r="EQ101" s="119">
        <f t="shared" si="317"/>
        <v>0</v>
      </c>
      <c r="ER101" s="119">
        <f t="shared" si="317"/>
        <v>0</v>
      </c>
      <c r="ES101" s="119">
        <f t="shared" si="317"/>
        <v>0</v>
      </c>
      <c r="ET101" s="119">
        <f t="shared" si="317"/>
        <v>0</v>
      </c>
      <c r="EU101" s="119">
        <f t="shared" si="317"/>
        <v>0</v>
      </c>
      <c r="EV101" s="119">
        <f t="shared" si="317"/>
        <v>0</v>
      </c>
      <c r="EW101" s="119">
        <f t="shared" si="317"/>
        <v>0</v>
      </c>
      <c r="EX101" s="119">
        <f t="shared" si="317"/>
        <v>0</v>
      </c>
      <c r="EY101" s="119">
        <f t="shared" si="317"/>
        <v>0</v>
      </c>
      <c r="EZ101" s="119">
        <f t="shared" si="317"/>
        <v>0</v>
      </c>
      <c r="FA101" s="119">
        <f t="shared" si="317"/>
        <v>0</v>
      </c>
      <c r="FB101" s="119">
        <f t="shared" si="317"/>
        <v>0</v>
      </c>
      <c r="FC101" s="119">
        <f t="shared" si="317"/>
        <v>0</v>
      </c>
      <c r="FD101" s="119">
        <f t="shared" si="317"/>
        <v>0</v>
      </c>
      <c r="FE101" s="119">
        <f>FE102+FE103</f>
        <v>0</v>
      </c>
      <c r="FF101" s="119">
        <f t="shared" ref="FF101" si="318">FF102+FF103</f>
        <v>0</v>
      </c>
      <c r="FG101" s="119">
        <f t="shared" si="317"/>
        <v>0</v>
      </c>
      <c r="FH101" s="119">
        <f t="shared" si="317"/>
        <v>0</v>
      </c>
      <c r="FI101" s="119">
        <f t="shared" si="317"/>
        <v>0</v>
      </c>
      <c r="FJ101" s="119">
        <f t="shared" si="317"/>
        <v>0</v>
      </c>
      <c r="FK101" s="119">
        <f t="shared" si="317"/>
        <v>1000000</v>
      </c>
      <c r="FL101" s="119">
        <f t="shared" si="317"/>
        <v>0</v>
      </c>
      <c r="FM101" s="119">
        <f t="shared" si="317"/>
        <v>0</v>
      </c>
      <c r="FN101" s="119">
        <f t="shared" si="317"/>
        <v>0</v>
      </c>
      <c r="FO101" s="119">
        <f t="shared" si="317"/>
        <v>0</v>
      </c>
      <c r="FP101" s="119">
        <f t="shared" si="317"/>
        <v>0</v>
      </c>
      <c r="FQ101" s="141">
        <f t="shared" si="317"/>
        <v>0</v>
      </c>
      <c r="FR101" s="141">
        <f t="shared" si="317"/>
        <v>0</v>
      </c>
      <c r="FS101" s="141">
        <f t="shared" si="317"/>
        <v>0</v>
      </c>
      <c r="FT101" s="119">
        <f t="shared" si="317"/>
        <v>0</v>
      </c>
      <c r="FU101" s="119">
        <f t="shared" si="317"/>
        <v>0</v>
      </c>
      <c r="FV101" s="119">
        <f t="shared" si="317"/>
        <v>0</v>
      </c>
      <c r="FW101" s="119">
        <f t="shared" ref="FW101:HM101" si="319">FW102+FW103</f>
        <v>0</v>
      </c>
      <c r="FX101" s="119">
        <f t="shared" si="319"/>
        <v>0</v>
      </c>
      <c r="FY101" s="119">
        <f t="shared" si="319"/>
        <v>0</v>
      </c>
      <c r="FZ101" s="119">
        <f t="shared" si="319"/>
        <v>0</v>
      </c>
      <c r="GA101" s="119">
        <f t="shared" si="319"/>
        <v>0</v>
      </c>
      <c r="GB101" s="119">
        <f t="shared" si="319"/>
        <v>0</v>
      </c>
      <c r="GC101" s="119">
        <f t="shared" si="319"/>
        <v>0</v>
      </c>
      <c r="GD101" s="119">
        <f t="shared" si="319"/>
        <v>0</v>
      </c>
      <c r="GE101" s="119">
        <f t="shared" si="319"/>
        <v>0</v>
      </c>
      <c r="GF101" s="119">
        <f t="shared" si="319"/>
        <v>0</v>
      </c>
      <c r="GG101" s="119">
        <f t="shared" si="319"/>
        <v>0</v>
      </c>
      <c r="GH101" s="119">
        <f t="shared" si="319"/>
        <v>0</v>
      </c>
      <c r="GI101" s="119">
        <f t="shared" si="319"/>
        <v>0</v>
      </c>
      <c r="GJ101" s="119">
        <f t="shared" si="319"/>
        <v>0</v>
      </c>
      <c r="GK101" s="119">
        <f t="shared" si="319"/>
        <v>0</v>
      </c>
      <c r="GL101" s="119">
        <f t="shared" si="319"/>
        <v>0</v>
      </c>
      <c r="GM101" s="119">
        <f t="shared" si="319"/>
        <v>0</v>
      </c>
      <c r="GN101" s="119">
        <f t="shared" si="319"/>
        <v>0</v>
      </c>
      <c r="GO101" s="119">
        <f t="shared" si="319"/>
        <v>0</v>
      </c>
      <c r="GP101" s="119">
        <f t="shared" si="319"/>
        <v>0</v>
      </c>
      <c r="GQ101" s="119">
        <f t="shared" si="319"/>
        <v>0</v>
      </c>
      <c r="GR101" s="119">
        <f t="shared" si="319"/>
        <v>0</v>
      </c>
      <c r="GS101" s="119">
        <f t="shared" si="319"/>
        <v>0</v>
      </c>
      <c r="GT101" s="119">
        <f t="shared" si="319"/>
        <v>0</v>
      </c>
      <c r="GU101" s="119">
        <f t="shared" si="319"/>
        <v>0</v>
      </c>
      <c r="GV101" s="119">
        <f t="shared" si="319"/>
        <v>0</v>
      </c>
      <c r="GW101" s="119">
        <f t="shared" si="319"/>
        <v>0</v>
      </c>
      <c r="GX101" s="119">
        <f t="shared" si="319"/>
        <v>0</v>
      </c>
      <c r="GY101" s="119">
        <f t="shared" si="319"/>
        <v>0</v>
      </c>
      <c r="GZ101" s="119">
        <f t="shared" si="319"/>
        <v>0</v>
      </c>
      <c r="HA101" s="119">
        <f t="shared" si="319"/>
        <v>0</v>
      </c>
      <c r="HB101" s="119">
        <f t="shared" si="319"/>
        <v>0</v>
      </c>
      <c r="HC101" s="119">
        <f t="shared" si="319"/>
        <v>0</v>
      </c>
      <c r="HD101" s="119">
        <f t="shared" si="319"/>
        <v>0</v>
      </c>
      <c r="HE101" s="119">
        <f t="shared" si="319"/>
        <v>0</v>
      </c>
      <c r="HF101" s="119">
        <f t="shared" si="319"/>
        <v>0</v>
      </c>
      <c r="HG101" s="119">
        <f t="shared" si="319"/>
        <v>0</v>
      </c>
      <c r="HH101" s="141">
        <f t="shared" si="319"/>
        <v>0</v>
      </c>
      <c r="HI101" s="141">
        <f t="shared" si="319"/>
        <v>0</v>
      </c>
      <c r="HJ101" s="141">
        <f t="shared" si="319"/>
        <v>0</v>
      </c>
      <c r="HK101" s="119">
        <f t="shared" si="319"/>
        <v>0</v>
      </c>
      <c r="HL101" s="119">
        <f t="shared" si="319"/>
        <v>0</v>
      </c>
      <c r="HM101" s="119">
        <f t="shared" si="319"/>
        <v>0</v>
      </c>
      <c r="HN101" s="145">
        <f>HN102+HN103</f>
        <v>0</v>
      </c>
      <c r="HO101" s="152">
        <f t="shared" si="236"/>
        <v>1</v>
      </c>
      <c r="HP101" s="152">
        <f t="shared" si="237"/>
        <v>0</v>
      </c>
      <c r="HQ101" s="152">
        <f t="shared" si="238"/>
        <v>1</v>
      </c>
      <c r="HR101" s="152">
        <f t="shared" si="239"/>
        <v>0</v>
      </c>
      <c r="HS101" s="152">
        <f t="shared" si="240"/>
        <v>0</v>
      </c>
      <c r="HV101" s="102">
        <f t="shared" si="312"/>
        <v>0</v>
      </c>
    </row>
    <row r="102" spans="1:232" s="86" customFormat="1" ht="17.25" customHeight="1">
      <c r="A102" s="118"/>
      <c r="B102" s="122" t="s">
        <v>99</v>
      </c>
      <c r="C102" s="125">
        <f>D102+BK102+DB102</f>
        <v>0</v>
      </c>
      <c r="D102" s="125">
        <f>E102+J102</f>
        <v>0</v>
      </c>
      <c r="E102" s="125">
        <f>SUM(F102:I102)</f>
        <v>0</v>
      </c>
      <c r="F102" s="118"/>
      <c r="G102" s="118"/>
      <c r="H102" s="118"/>
      <c r="I102" s="118"/>
      <c r="J102" s="125">
        <f>SUM(K102:BJ102)</f>
        <v>0</v>
      </c>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23">
        <f t="shared" ref="BK102:BK103" si="320">SUM(BL102:BM102)</f>
        <v>0</v>
      </c>
      <c r="BL102" s="118">
        <f t="shared" ref="BL102" si="321">SUM(BN102:BO102)+BP102+SUM(BR102:BU102)+CG102+CU102</f>
        <v>0</v>
      </c>
      <c r="BM102" s="123">
        <f>BQ102+SUM(BV102:CF102)+SUM(CH102:CT102)+SUM(CV102:DA102)</f>
        <v>0</v>
      </c>
      <c r="BN102" s="118"/>
      <c r="BO102" s="118"/>
      <c r="BP102" s="118"/>
      <c r="BQ102" s="118"/>
      <c r="BR102" s="118"/>
      <c r="BS102" s="118"/>
      <c r="BT102" s="118"/>
      <c r="BU102" s="118"/>
      <c r="BV102" s="118"/>
      <c r="BW102" s="118"/>
      <c r="BX102" s="118"/>
      <c r="BY102" s="118"/>
      <c r="BZ102" s="118"/>
      <c r="CA102" s="118"/>
      <c r="CB102" s="118"/>
      <c r="CC102" s="118"/>
      <c r="CD102" s="118"/>
      <c r="CE102" s="118"/>
      <c r="CF102" s="118"/>
      <c r="CG102" s="118"/>
      <c r="CH102" s="118"/>
      <c r="CI102" s="118"/>
      <c r="CJ102" s="118"/>
      <c r="CK102" s="118"/>
      <c r="CL102" s="118"/>
      <c r="CM102" s="118"/>
      <c r="CN102" s="118"/>
      <c r="CO102" s="118"/>
      <c r="CP102" s="118"/>
      <c r="CQ102" s="118"/>
      <c r="CR102" s="118"/>
      <c r="CS102" s="118"/>
      <c r="CT102" s="118"/>
      <c r="CU102" s="118"/>
      <c r="CV102" s="118"/>
      <c r="CW102" s="118"/>
      <c r="CX102" s="118"/>
      <c r="CY102" s="118"/>
      <c r="CZ102" s="118"/>
      <c r="DA102" s="118"/>
      <c r="DB102" s="118">
        <f>SUM(DC102:DD102)</f>
        <v>0</v>
      </c>
      <c r="DC102" s="118">
        <f>SUM(DE102:DE102)</f>
        <v>0</v>
      </c>
      <c r="DD102" s="118">
        <f>SUM(DF102:DG102)</f>
        <v>0</v>
      </c>
      <c r="DE102" s="118"/>
      <c r="DF102" s="118"/>
      <c r="DG102" s="118"/>
      <c r="DH102" s="124" t="s">
        <v>99</v>
      </c>
      <c r="DI102" s="140">
        <f>DJ102+FQ102+HH102+HN102</f>
        <v>0</v>
      </c>
      <c r="DJ102" s="140">
        <f t="shared" ref="DJ102:DJ103" si="322">DK102+DP102</f>
        <v>0</v>
      </c>
      <c r="DK102" s="140">
        <f t="shared" ref="DK102:DK103" si="323">SUM(DL102:DO102)</f>
        <v>0</v>
      </c>
      <c r="DL102" s="101"/>
      <c r="DM102" s="101"/>
      <c r="DN102" s="101"/>
      <c r="DO102" s="101"/>
      <c r="DP102" s="140">
        <f>SUM(DQ102:FP102)</f>
        <v>0</v>
      </c>
      <c r="DQ102" s="101"/>
      <c r="DR102" s="101"/>
      <c r="DS102" s="101"/>
      <c r="DT102" s="101"/>
      <c r="DU102" s="101"/>
      <c r="DV102" s="101"/>
      <c r="DW102" s="101"/>
      <c r="DX102" s="101"/>
      <c r="DY102" s="101"/>
      <c r="DZ102" s="101"/>
      <c r="EA102" s="101"/>
      <c r="EB102" s="101"/>
      <c r="EC102" s="101"/>
      <c r="ED102" s="101"/>
      <c r="EE102" s="101"/>
      <c r="EF102" s="101"/>
      <c r="EG102" s="101"/>
      <c r="EH102" s="101"/>
      <c r="EI102" s="101"/>
      <c r="EJ102" s="101"/>
      <c r="EK102" s="101"/>
      <c r="EL102" s="101"/>
      <c r="EM102" s="101"/>
      <c r="EN102" s="101"/>
      <c r="EO102" s="101"/>
      <c r="EP102" s="101"/>
      <c r="EQ102" s="101"/>
      <c r="ER102" s="101"/>
      <c r="ES102" s="101"/>
      <c r="ET102" s="101"/>
      <c r="EU102" s="101"/>
      <c r="EV102" s="101"/>
      <c r="EW102" s="101"/>
      <c r="EX102" s="101"/>
      <c r="EY102" s="101"/>
      <c r="EZ102" s="101"/>
      <c r="FA102" s="101"/>
      <c r="FB102" s="101"/>
      <c r="FC102" s="101"/>
      <c r="FD102" s="101"/>
      <c r="FE102" s="101"/>
      <c r="FF102" s="101"/>
      <c r="FG102" s="101"/>
      <c r="FH102" s="101"/>
      <c r="FI102" s="101"/>
      <c r="FJ102" s="101"/>
      <c r="FK102" s="101"/>
      <c r="FL102" s="101"/>
      <c r="FM102" s="101"/>
      <c r="FN102" s="101"/>
      <c r="FO102" s="101"/>
      <c r="FP102" s="101"/>
      <c r="FQ102" s="140">
        <f t="shared" ref="FQ102:FQ103" si="324">SUM(FR102:FS102)</f>
        <v>0</v>
      </c>
      <c r="FR102" s="140">
        <f t="shared" ref="FR102" si="325">SUM(FT102:FU102)+FV102+SUM(FX102:GA102)+GM102+HA102</f>
        <v>0</v>
      </c>
      <c r="FS102" s="140">
        <f>FW102+SUM(GB102:GL102)+SUM(GN102:GZ102)+SUM(HB102:HG102)</f>
        <v>0</v>
      </c>
      <c r="FT102" s="101"/>
      <c r="FU102" s="101"/>
      <c r="FV102" s="101"/>
      <c r="FW102" s="101"/>
      <c r="FX102" s="101"/>
      <c r="FY102" s="101"/>
      <c r="FZ102" s="101"/>
      <c r="GA102" s="101"/>
      <c r="GB102" s="101"/>
      <c r="GC102" s="101"/>
      <c r="GD102" s="101"/>
      <c r="GE102" s="101"/>
      <c r="GF102" s="101"/>
      <c r="GG102" s="101"/>
      <c r="GH102" s="101"/>
      <c r="GI102" s="101"/>
      <c r="GJ102" s="101"/>
      <c r="GK102" s="101"/>
      <c r="GL102" s="101"/>
      <c r="GM102" s="101"/>
      <c r="GN102" s="101"/>
      <c r="GO102" s="101"/>
      <c r="GP102" s="101"/>
      <c r="GQ102" s="101"/>
      <c r="GR102" s="101"/>
      <c r="GS102" s="101"/>
      <c r="GT102" s="101"/>
      <c r="GU102" s="101"/>
      <c r="GV102" s="101"/>
      <c r="GW102" s="101"/>
      <c r="GX102" s="101"/>
      <c r="GY102" s="101"/>
      <c r="GZ102" s="101"/>
      <c r="HA102" s="101"/>
      <c r="HB102" s="101"/>
      <c r="HC102" s="101"/>
      <c r="HD102" s="101"/>
      <c r="HE102" s="101"/>
      <c r="HF102" s="101"/>
      <c r="HG102" s="101"/>
      <c r="HH102" s="140">
        <f t="shared" ref="HH102:HH103" si="326">SUM(HI102:HJ102)</f>
        <v>0</v>
      </c>
      <c r="HI102" s="140">
        <f t="shared" ref="HI102:HI103" si="327">SUM(HK102:HK102)</f>
        <v>0</v>
      </c>
      <c r="HJ102" s="140">
        <f t="shared" ref="HJ102:HJ103" si="328">SUM(HL102:HM102)</f>
        <v>0</v>
      </c>
      <c r="HK102" s="101"/>
      <c r="HL102" s="101"/>
      <c r="HM102" s="101"/>
      <c r="HN102" s="145"/>
      <c r="HO102" s="152">
        <f t="shared" si="236"/>
        <v>0</v>
      </c>
      <c r="HP102" s="152">
        <f t="shared" si="237"/>
        <v>0</v>
      </c>
      <c r="HQ102" s="152">
        <f t="shared" si="238"/>
        <v>0</v>
      </c>
      <c r="HR102" s="152">
        <f t="shared" si="239"/>
        <v>0</v>
      </c>
      <c r="HS102" s="152">
        <f t="shared" si="240"/>
        <v>0</v>
      </c>
      <c r="HU102" s="86">
        <f t="shared" ref="HU102:HU112" si="329">DI102-HN102</f>
        <v>0</v>
      </c>
      <c r="HV102" s="86">
        <f t="shared" si="312"/>
        <v>0</v>
      </c>
    </row>
    <row r="103" spans="1:232" s="86" customFormat="1" ht="17.25" customHeight="1">
      <c r="A103" s="118"/>
      <c r="B103" s="122" t="s">
        <v>100</v>
      </c>
      <c r="C103" s="125">
        <f>D103+BK103+DB103</f>
        <v>1000000</v>
      </c>
      <c r="D103" s="125">
        <f>E103+J103</f>
        <v>1000000</v>
      </c>
      <c r="E103" s="125">
        <f>SUM(F103:I103)</f>
        <v>0</v>
      </c>
      <c r="F103" s="118"/>
      <c r="G103" s="118"/>
      <c r="H103" s="118"/>
      <c r="I103" s="118"/>
      <c r="J103" s="125">
        <f>SUM(K103:BJ103)</f>
        <v>1000000</v>
      </c>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v>1000000</v>
      </c>
      <c r="BF103" s="118"/>
      <c r="BG103" s="118"/>
      <c r="BH103" s="118"/>
      <c r="BI103" s="118"/>
      <c r="BJ103" s="118"/>
      <c r="BK103" s="123">
        <f t="shared" si="320"/>
        <v>0</v>
      </c>
      <c r="BL103" s="118">
        <f>SUM(BN103:BO103)+BP103+SUM(BR103:BU103)+CG103+CU103</f>
        <v>0</v>
      </c>
      <c r="BM103" s="123">
        <f>BQ103+SUM(BV103:CF103)+SUM(CH103:CT103)+SUM(CV103:DA103)</f>
        <v>0</v>
      </c>
      <c r="BN103" s="118"/>
      <c r="BO103" s="118"/>
      <c r="BP103" s="118"/>
      <c r="BQ103" s="118"/>
      <c r="BR103" s="118"/>
      <c r="BS103" s="118"/>
      <c r="BT103" s="118"/>
      <c r="BU103" s="118"/>
      <c r="BV103" s="118"/>
      <c r="BW103" s="118"/>
      <c r="BX103" s="118"/>
      <c r="BY103" s="118"/>
      <c r="BZ103" s="118"/>
      <c r="CA103" s="118"/>
      <c r="CB103" s="118"/>
      <c r="CC103" s="118"/>
      <c r="CD103" s="118"/>
      <c r="CE103" s="118"/>
      <c r="CF103" s="118"/>
      <c r="CG103" s="118"/>
      <c r="CH103" s="118"/>
      <c r="CI103" s="118"/>
      <c r="CJ103" s="118"/>
      <c r="CK103" s="118"/>
      <c r="CL103" s="118"/>
      <c r="CM103" s="118"/>
      <c r="CN103" s="118"/>
      <c r="CO103" s="118"/>
      <c r="CP103" s="118"/>
      <c r="CQ103" s="118"/>
      <c r="CR103" s="118"/>
      <c r="CS103" s="118"/>
      <c r="CT103" s="118"/>
      <c r="CU103" s="118"/>
      <c r="CV103" s="118"/>
      <c r="CW103" s="118"/>
      <c r="CX103" s="118"/>
      <c r="CY103" s="118"/>
      <c r="CZ103" s="118"/>
      <c r="DA103" s="118"/>
      <c r="DB103" s="118">
        <f>SUM(DC103:DD103)</f>
        <v>0</v>
      </c>
      <c r="DC103" s="118">
        <f>SUM(DE103:DE103)</f>
        <v>0</v>
      </c>
      <c r="DD103" s="118">
        <f>SUM(DF103:DG103)</f>
        <v>0</v>
      </c>
      <c r="DE103" s="118"/>
      <c r="DF103" s="118"/>
      <c r="DG103" s="118"/>
      <c r="DH103" s="124" t="s">
        <v>100</v>
      </c>
      <c r="DI103" s="140">
        <f>DJ103+FQ103+HH103+HN103</f>
        <v>1000000</v>
      </c>
      <c r="DJ103" s="140">
        <f t="shared" si="322"/>
        <v>1000000</v>
      </c>
      <c r="DK103" s="140">
        <f t="shared" si="323"/>
        <v>0</v>
      </c>
      <c r="DL103" s="101"/>
      <c r="DM103" s="101"/>
      <c r="DN103" s="101"/>
      <c r="DO103" s="101"/>
      <c r="DP103" s="140">
        <f>SUM(DQ103:FP103)</f>
        <v>1000000</v>
      </c>
      <c r="DQ103" s="101"/>
      <c r="DR103" s="101"/>
      <c r="DS103" s="101"/>
      <c r="DT103" s="101"/>
      <c r="DU103" s="101"/>
      <c r="DV103" s="101"/>
      <c r="DW103" s="101"/>
      <c r="DX103" s="101"/>
      <c r="DY103" s="101"/>
      <c r="DZ103" s="101"/>
      <c r="EA103" s="101"/>
      <c r="EB103" s="101"/>
      <c r="EC103" s="101"/>
      <c r="ED103" s="101"/>
      <c r="EE103" s="101"/>
      <c r="EF103" s="101"/>
      <c r="EG103" s="101"/>
      <c r="EH103" s="101"/>
      <c r="EI103" s="101"/>
      <c r="EJ103" s="101"/>
      <c r="EK103" s="101"/>
      <c r="EL103" s="101"/>
      <c r="EM103" s="101"/>
      <c r="EN103" s="101"/>
      <c r="EO103" s="101"/>
      <c r="EP103" s="101"/>
      <c r="EQ103" s="101"/>
      <c r="ER103" s="101"/>
      <c r="ES103" s="101"/>
      <c r="ET103" s="101"/>
      <c r="EU103" s="101"/>
      <c r="EV103" s="101"/>
      <c r="EW103" s="101"/>
      <c r="EX103" s="101"/>
      <c r="EY103" s="101"/>
      <c r="EZ103" s="101"/>
      <c r="FA103" s="101"/>
      <c r="FB103" s="101"/>
      <c r="FC103" s="101"/>
      <c r="FD103" s="101"/>
      <c r="FE103" s="101"/>
      <c r="FF103" s="101"/>
      <c r="FG103" s="101"/>
      <c r="FH103" s="101"/>
      <c r="FI103" s="101"/>
      <c r="FJ103" s="101"/>
      <c r="FK103" s="101">
        <v>1000000</v>
      </c>
      <c r="FL103" s="101"/>
      <c r="FM103" s="101"/>
      <c r="FN103" s="101"/>
      <c r="FO103" s="101"/>
      <c r="FP103" s="101"/>
      <c r="FQ103" s="140">
        <f t="shared" si="324"/>
        <v>0</v>
      </c>
      <c r="FR103" s="140">
        <f>SUM(FT103:FU103)+FV103+SUM(FX103:GA103)+GM103+HA103</f>
        <v>0</v>
      </c>
      <c r="FS103" s="140">
        <f>FW103+SUM(GB103:GL103)+SUM(GN103:GZ103)+SUM(HB103:HG103)</f>
        <v>0</v>
      </c>
      <c r="FT103" s="101"/>
      <c r="FU103" s="101"/>
      <c r="FV103" s="101"/>
      <c r="FW103" s="101"/>
      <c r="FX103" s="101"/>
      <c r="FY103" s="101"/>
      <c r="FZ103" s="101"/>
      <c r="GA103" s="101"/>
      <c r="GB103" s="101"/>
      <c r="GC103" s="101"/>
      <c r="GD103" s="101"/>
      <c r="GE103" s="101"/>
      <c r="GF103" s="101"/>
      <c r="GG103" s="101"/>
      <c r="GH103" s="101"/>
      <c r="GI103" s="101"/>
      <c r="GJ103" s="101"/>
      <c r="GK103" s="101"/>
      <c r="GL103" s="101"/>
      <c r="GM103" s="101"/>
      <c r="GN103" s="101"/>
      <c r="GO103" s="101"/>
      <c r="GP103" s="101"/>
      <c r="GQ103" s="101"/>
      <c r="GR103" s="101"/>
      <c r="GS103" s="101"/>
      <c r="GT103" s="101"/>
      <c r="GU103" s="101"/>
      <c r="GV103" s="101"/>
      <c r="GW103" s="101"/>
      <c r="GX103" s="101"/>
      <c r="GY103" s="101"/>
      <c r="GZ103" s="101"/>
      <c r="HA103" s="101"/>
      <c r="HB103" s="101"/>
      <c r="HC103" s="101"/>
      <c r="HD103" s="101"/>
      <c r="HE103" s="101"/>
      <c r="HF103" s="101"/>
      <c r="HG103" s="101"/>
      <c r="HH103" s="140">
        <f t="shared" si="326"/>
        <v>0</v>
      </c>
      <c r="HI103" s="140">
        <f t="shared" si="327"/>
        <v>0</v>
      </c>
      <c r="HJ103" s="140">
        <f t="shared" si="328"/>
        <v>0</v>
      </c>
      <c r="HK103" s="101"/>
      <c r="HL103" s="101"/>
      <c r="HM103" s="101"/>
      <c r="HN103" s="145"/>
      <c r="HO103" s="152">
        <f t="shared" si="236"/>
        <v>1</v>
      </c>
      <c r="HP103" s="152">
        <f t="shared" si="237"/>
        <v>0</v>
      </c>
      <c r="HQ103" s="152">
        <f t="shared" si="238"/>
        <v>1</v>
      </c>
      <c r="HR103" s="152">
        <f t="shared" si="239"/>
        <v>0</v>
      </c>
      <c r="HS103" s="152">
        <f t="shared" si="240"/>
        <v>0</v>
      </c>
      <c r="HU103" s="86">
        <f t="shared" si="329"/>
        <v>1000000</v>
      </c>
      <c r="HV103" s="86">
        <f t="shared" si="312"/>
        <v>0</v>
      </c>
    </row>
    <row r="104" spans="1:232" s="102" customFormat="1" ht="17.25" customHeight="1">
      <c r="A104" s="118">
        <v>31</v>
      </c>
      <c r="B104" s="119" t="s">
        <v>391</v>
      </c>
      <c r="C104" s="125">
        <f t="shared" ref="C104:AL104" si="330">C105+C106</f>
        <v>-2152498895</v>
      </c>
      <c r="D104" s="125">
        <f t="shared" si="330"/>
        <v>-2152498895</v>
      </c>
      <c r="E104" s="125">
        <f t="shared" si="330"/>
        <v>-25454000</v>
      </c>
      <c r="F104" s="118">
        <f t="shared" si="330"/>
        <v>-25454000</v>
      </c>
      <c r="G104" s="118">
        <f t="shared" si="330"/>
        <v>0</v>
      </c>
      <c r="H104" s="118">
        <f t="shared" si="330"/>
        <v>0</v>
      </c>
      <c r="I104" s="118">
        <f t="shared" si="330"/>
        <v>0</v>
      </c>
      <c r="J104" s="125">
        <f t="shared" si="330"/>
        <v>-2127044895</v>
      </c>
      <c r="K104" s="120">
        <f t="shared" si="330"/>
        <v>0</v>
      </c>
      <c r="L104" s="120">
        <f t="shared" si="330"/>
        <v>0</v>
      </c>
      <c r="M104" s="120">
        <f t="shared" si="330"/>
        <v>-225000000</v>
      </c>
      <c r="N104" s="120">
        <f t="shared" si="330"/>
        <v>0</v>
      </c>
      <c r="O104" s="120">
        <f t="shared" si="330"/>
        <v>-33932000</v>
      </c>
      <c r="P104" s="120">
        <f t="shared" si="330"/>
        <v>0</v>
      </c>
      <c r="Q104" s="120">
        <f t="shared" si="330"/>
        <v>-115324531</v>
      </c>
      <c r="R104" s="120">
        <f t="shared" si="330"/>
        <v>-12816000</v>
      </c>
      <c r="S104" s="120">
        <f t="shared" si="330"/>
        <v>-46790000</v>
      </c>
      <c r="T104" s="120">
        <f t="shared" si="330"/>
        <v>0</v>
      </c>
      <c r="U104" s="120">
        <f t="shared" si="330"/>
        <v>0</v>
      </c>
      <c r="V104" s="120">
        <f t="shared" si="330"/>
        <v>-594000</v>
      </c>
      <c r="W104" s="120">
        <f t="shared" si="330"/>
        <v>0</v>
      </c>
      <c r="X104" s="120">
        <f t="shared" si="330"/>
        <v>-4017000</v>
      </c>
      <c r="Y104" s="120">
        <f t="shared" si="330"/>
        <v>0</v>
      </c>
      <c r="Z104" s="120">
        <f t="shared" si="330"/>
        <v>0</v>
      </c>
      <c r="AA104" s="120">
        <f t="shared" si="330"/>
        <v>-13000000</v>
      </c>
      <c r="AB104" s="120">
        <f t="shared" si="330"/>
        <v>0</v>
      </c>
      <c r="AC104" s="120">
        <f t="shared" si="330"/>
        <v>0</v>
      </c>
      <c r="AD104" s="120">
        <f t="shared" si="330"/>
        <v>-7000000</v>
      </c>
      <c r="AE104" s="120">
        <f t="shared" si="330"/>
        <v>-14000000</v>
      </c>
      <c r="AF104" s="120">
        <f t="shared" si="330"/>
        <v>-3000000</v>
      </c>
      <c r="AG104" s="120">
        <f t="shared" si="330"/>
        <v>-542137364</v>
      </c>
      <c r="AH104" s="120">
        <f t="shared" si="330"/>
        <v>-24100000</v>
      </c>
      <c r="AI104" s="120">
        <f t="shared" si="330"/>
        <v>-2290000</v>
      </c>
      <c r="AJ104" s="120">
        <f t="shared" si="330"/>
        <v>0</v>
      </c>
      <c r="AK104" s="120">
        <f t="shared" si="330"/>
        <v>0</v>
      </c>
      <c r="AL104" s="120">
        <f t="shared" si="330"/>
        <v>-334686000</v>
      </c>
      <c r="AM104" s="120">
        <f t="shared" si="272"/>
        <v>0</v>
      </c>
      <c r="AN104" s="120">
        <f t="shared" si="272"/>
        <v>0</v>
      </c>
      <c r="AO104" s="120">
        <f t="shared" si="272"/>
        <v>0</v>
      </c>
      <c r="AP104" s="120">
        <f t="shared" si="272"/>
        <v>0</v>
      </c>
      <c r="AQ104" s="120">
        <f t="shared" si="272"/>
        <v>0</v>
      </c>
      <c r="AR104" s="120">
        <f t="shared" si="272"/>
        <v>0</v>
      </c>
      <c r="AS104" s="120">
        <f t="shared" si="272"/>
        <v>0</v>
      </c>
      <c r="AT104" s="120">
        <f t="shared" si="272"/>
        <v>0</v>
      </c>
      <c r="AU104" s="120">
        <f t="shared" si="272"/>
        <v>0</v>
      </c>
      <c r="AV104" s="120">
        <f t="shared" si="272"/>
        <v>-16000000</v>
      </c>
      <c r="AW104" s="120">
        <f t="shared" si="272"/>
        <v>0</v>
      </c>
      <c r="AX104" s="120">
        <f t="shared" si="272"/>
        <v>0</v>
      </c>
      <c r="AY104" s="120">
        <f>AY105+AY106</f>
        <v>-327358000</v>
      </c>
      <c r="AZ104" s="120">
        <f t="shared" ref="AZ104" si="331">AZ105+AZ106</f>
        <v>-210000000</v>
      </c>
      <c r="BA104" s="120">
        <f t="shared" si="272"/>
        <v>0</v>
      </c>
      <c r="BB104" s="120">
        <f t="shared" si="272"/>
        <v>0</v>
      </c>
      <c r="BC104" s="120">
        <f t="shared" si="272"/>
        <v>0</v>
      </c>
      <c r="BD104" s="120">
        <f t="shared" si="272"/>
        <v>0</v>
      </c>
      <c r="BE104" s="120">
        <f t="shared" si="272"/>
        <v>-122000000</v>
      </c>
      <c r="BF104" s="120">
        <f t="shared" si="272"/>
        <v>-54000000</v>
      </c>
      <c r="BG104" s="120">
        <f t="shared" si="272"/>
        <v>-19000000</v>
      </c>
      <c r="BH104" s="120">
        <f t="shared" si="272"/>
        <v>0</v>
      </c>
      <c r="BI104" s="120">
        <f t="shared" si="272"/>
        <v>0</v>
      </c>
      <c r="BJ104" s="120">
        <f t="shared" si="272"/>
        <v>0</v>
      </c>
      <c r="BK104" s="120">
        <f t="shared" si="272"/>
        <v>0</v>
      </c>
      <c r="BL104" s="120">
        <f t="shared" si="272"/>
        <v>0</v>
      </c>
      <c r="BM104" s="120">
        <f t="shared" si="272"/>
        <v>0</v>
      </c>
      <c r="BN104" s="120">
        <f t="shared" si="272"/>
        <v>0</v>
      </c>
      <c r="BO104" s="120">
        <f t="shared" si="272"/>
        <v>0</v>
      </c>
      <c r="BP104" s="120">
        <f t="shared" ref="BP104:DG104" si="332">BP105+BP106</f>
        <v>0</v>
      </c>
      <c r="BQ104" s="120">
        <f t="shared" si="332"/>
        <v>0</v>
      </c>
      <c r="BR104" s="120">
        <f>BR105+BR106</f>
        <v>0</v>
      </c>
      <c r="BS104" s="120">
        <f>BS105+BS106</f>
        <v>0</v>
      </c>
      <c r="BT104" s="120">
        <f t="shared" ref="BT104" si="333">BT105+BT106</f>
        <v>0</v>
      </c>
      <c r="BU104" s="120">
        <f t="shared" si="332"/>
        <v>0</v>
      </c>
      <c r="BV104" s="120">
        <f t="shared" si="332"/>
        <v>0</v>
      </c>
      <c r="BW104" s="120">
        <f t="shared" si="332"/>
        <v>0</v>
      </c>
      <c r="BX104" s="120">
        <f t="shared" si="332"/>
        <v>0</v>
      </c>
      <c r="BY104" s="120">
        <f t="shared" si="332"/>
        <v>0</v>
      </c>
      <c r="BZ104" s="120">
        <f t="shared" si="332"/>
        <v>0</v>
      </c>
      <c r="CA104" s="120">
        <f t="shared" si="332"/>
        <v>0</v>
      </c>
      <c r="CB104" s="120">
        <f t="shared" si="332"/>
        <v>0</v>
      </c>
      <c r="CC104" s="120">
        <f t="shared" si="332"/>
        <v>0</v>
      </c>
      <c r="CD104" s="120">
        <f t="shared" si="332"/>
        <v>0</v>
      </c>
      <c r="CE104" s="120">
        <f t="shared" si="332"/>
        <v>0</v>
      </c>
      <c r="CF104" s="120">
        <f t="shared" si="332"/>
        <v>0</v>
      </c>
      <c r="CG104" s="120">
        <f t="shared" si="332"/>
        <v>0</v>
      </c>
      <c r="CH104" s="120">
        <f t="shared" si="332"/>
        <v>0</v>
      </c>
      <c r="CI104" s="120">
        <f t="shared" si="332"/>
        <v>0</v>
      </c>
      <c r="CJ104" s="120">
        <f t="shared" si="332"/>
        <v>0</v>
      </c>
      <c r="CK104" s="120">
        <f t="shared" si="332"/>
        <v>0</v>
      </c>
      <c r="CL104" s="120">
        <f t="shared" si="332"/>
        <v>0</v>
      </c>
      <c r="CM104" s="120">
        <f t="shared" si="332"/>
        <v>0</v>
      </c>
      <c r="CN104" s="120">
        <f t="shared" si="332"/>
        <v>0</v>
      </c>
      <c r="CO104" s="120">
        <f t="shared" si="332"/>
        <v>0</v>
      </c>
      <c r="CP104" s="120">
        <f t="shared" si="332"/>
        <v>0</v>
      </c>
      <c r="CQ104" s="120">
        <f t="shared" si="332"/>
        <v>0</v>
      </c>
      <c r="CR104" s="120">
        <f t="shared" si="332"/>
        <v>0</v>
      </c>
      <c r="CS104" s="120">
        <f t="shared" si="332"/>
        <v>0</v>
      </c>
      <c r="CT104" s="120">
        <f t="shared" si="332"/>
        <v>0</v>
      </c>
      <c r="CU104" s="120">
        <f t="shared" si="332"/>
        <v>0</v>
      </c>
      <c r="CV104" s="120">
        <f t="shared" si="332"/>
        <v>0</v>
      </c>
      <c r="CW104" s="120">
        <f t="shared" si="332"/>
        <v>0</v>
      </c>
      <c r="CX104" s="120">
        <f t="shared" si="332"/>
        <v>0</v>
      </c>
      <c r="CY104" s="120">
        <f t="shared" si="332"/>
        <v>0</v>
      </c>
      <c r="CZ104" s="120">
        <f t="shared" si="332"/>
        <v>0</v>
      </c>
      <c r="DA104" s="120">
        <f t="shared" si="332"/>
        <v>0</v>
      </c>
      <c r="DB104" s="120">
        <f t="shared" si="332"/>
        <v>0</v>
      </c>
      <c r="DC104" s="120">
        <f t="shared" si="332"/>
        <v>0</v>
      </c>
      <c r="DD104" s="120">
        <f t="shared" si="332"/>
        <v>0</v>
      </c>
      <c r="DE104" s="120">
        <f t="shared" si="332"/>
        <v>0</v>
      </c>
      <c r="DF104" s="120">
        <f t="shared" si="332"/>
        <v>0</v>
      </c>
      <c r="DG104" s="120">
        <f t="shared" si="332"/>
        <v>0</v>
      </c>
      <c r="DH104" s="121" t="s">
        <v>386</v>
      </c>
      <c r="DI104" s="141">
        <f t="shared" ref="DI104:FV104" si="334">DI105+DI106</f>
        <v>0</v>
      </c>
      <c r="DJ104" s="141">
        <f t="shared" si="334"/>
        <v>0</v>
      </c>
      <c r="DK104" s="141">
        <f t="shared" si="334"/>
        <v>0</v>
      </c>
      <c r="DL104" s="119">
        <f t="shared" si="334"/>
        <v>0</v>
      </c>
      <c r="DM104" s="119">
        <f t="shared" si="334"/>
        <v>0</v>
      </c>
      <c r="DN104" s="119">
        <f t="shared" si="334"/>
        <v>0</v>
      </c>
      <c r="DO104" s="119">
        <f t="shared" si="334"/>
        <v>0</v>
      </c>
      <c r="DP104" s="141">
        <f t="shared" si="334"/>
        <v>0</v>
      </c>
      <c r="DQ104" s="119">
        <f t="shared" si="334"/>
        <v>0</v>
      </c>
      <c r="DR104" s="119">
        <f t="shared" si="334"/>
        <v>0</v>
      </c>
      <c r="DS104" s="119">
        <f t="shared" si="334"/>
        <v>0</v>
      </c>
      <c r="DT104" s="119">
        <f t="shared" si="334"/>
        <v>0</v>
      </c>
      <c r="DU104" s="119">
        <f t="shared" si="334"/>
        <v>0</v>
      </c>
      <c r="DV104" s="119">
        <f t="shared" si="334"/>
        <v>0</v>
      </c>
      <c r="DW104" s="119">
        <f t="shared" si="334"/>
        <v>0</v>
      </c>
      <c r="DX104" s="119">
        <f t="shared" si="334"/>
        <v>0</v>
      </c>
      <c r="DY104" s="119">
        <f t="shared" si="334"/>
        <v>0</v>
      </c>
      <c r="DZ104" s="119">
        <f t="shared" si="334"/>
        <v>0</v>
      </c>
      <c r="EA104" s="119">
        <f t="shared" si="334"/>
        <v>0</v>
      </c>
      <c r="EB104" s="119">
        <f t="shared" si="334"/>
        <v>0</v>
      </c>
      <c r="EC104" s="119">
        <f t="shared" si="334"/>
        <v>0</v>
      </c>
      <c r="ED104" s="119">
        <f t="shared" si="334"/>
        <v>0</v>
      </c>
      <c r="EE104" s="119">
        <f t="shared" si="334"/>
        <v>0</v>
      </c>
      <c r="EF104" s="119">
        <f t="shared" si="334"/>
        <v>0</v>
      </c>
      <c r="EG104" s="119">
        <f t="shared" si="334"/>
        <v>0</v>
      </c>
      <c r="EH104" s="119">
        <f t="shared" si="334"/>
        <v>0</v>
      </c>
      <c r="EI104" s="119">
        <f t="shared" si="334"/>
        <v>0</v>
      </c>
      <c r="EJ104" s="119">
        <f t="shared" si="334"/>
        <v>0</v>
      </c>
      <c r="EK104" s="119">
        <f t="shared" si="334"/>
        <v>0</v>
      </c>
      <c r="EL104" s="119">
        <f t="shared" si="334"/>
        <v>0</v>
      </c>
      <c r="EM104" s="119">
        <f t="shared" si="334"/>
        <v>0</v>
      </c>
      <c r="EN104" s="119">
        <f t="shared" si="334"/>
        <v>0</v>
      </c>
      <c r="EO104" s="119">
        <f t="shared" si="334"/>
        <v>0</v>
      </c>
      <c r="EP104" s="119">
        <f t="shared" si="334"/>
        <v>0</v>
      </c>
      <c r="EQ104" s="119">
        <f t="shared" si="334"/>
        <v>0</v>
      </c>
      <c r="ER104" s="119">
        <f t="shared" si="334"/>
        <v>0</v>
      </c>
      <c r="ES104" s="119">
        <f t="shared" si="334"/>
        <v>0</v>
      </c>
      <c r="ET104" s="119">
        <f t="shared" si="334"/>
        <v>0</v>
      </c>
      <c r="EU104" s="119">
        <f t="shared" si="334"/>
        <v>0</v>
      </c>
      <c r="EV104" s="119">
        <f t="shared" si="334"/>
        <v>0</v>
      </c>
      <c r="EW104" s="119">
        <f t="shared" si="334"/>
        <v>0</v>
      </c>
      <c r="EX104" s="119">
        <f t="shared" si="334"/>
        <v>0</v>
      </c>
      <c r="EY104" s="119">
        <f t="shared" si="334"/>
        <v>0</v>
      </c>
      <c r="EZ104" s="119">
        <f t="shared" si="334"/>
        <v>0</v>
      </c>
      <c r="FA104" s="119">
        <f t="shared" si="334"/>
        <v>0</v>
      </c>
      <c r="FB104" s="119">
        <f t="shared" si="334"/>
        <v>0</v>
      </c>
      <c r="FC104" s="119">
        <f t="shared" si="334"/>
        <v>0</v>
      </c>
      <c r="FD104" s="119">
        <f t="shared" si="334"/>
        <v>0</v>
      </c>
      <c r="FE104" s="119">
        <f>FE105+FE106</f>
        <v>0</v>
      </c>
      <c r="FF104" s="119">
        <f t="shared" ref="FF104" si="335">FF105+FF106</f>
        <v>0</v>
      </c>
      <c r="FG104" s="119">
        <f t="shared" si="334"/>
        <v>0</v>
      </c>
      <c r="FH104" s="119">
        <f t="shared" si="334"/>
        <v>0</v>
      </c>
      <c r="FI104" s="119">
        <f t="shared" si="334"/>
        <v>0</v>
      </c>
      <c r="FJ104" s="119">
        <f t="shared" si="334"/>
        <v>0</v>
      </c>
      <c r="FK104" s="119">
        <f t="shared" si="334"/>
        <v>0</v>
      </c>
      <c r="FL104" s="119">
        <f t="shared" si="334"/>
        <v>0</v>
      </c>
      <c r="FM104" s="119">
        <f t="shared" si="334"/>
        <v>0</v>
      </c>
      <c r="FN104" s="119">
        <f t="shared" si="334"/>
        <v>0</v>
      </c>
      <c r="FO104" s="119">
        <f t="shared" si="334"/>
        <v>0</v>
      </c>
      <c r="FP104" s="119">
        <f t="shared" si="334"/>
        <v>0</v>
      </c>
      <c r="FQ104" s="141">
        <f t="shared" si="334"/>
        <v>0</v>
      </c>
      <c r="FR104" s="141">
        <f t="shared" si="334"/>
        <v>0</v>
      </c>
      <c r="FS104" s="141">
        <f t="shared" si="334"/>
        <v>0</v>
      </c>
      <c r="FT104" s="119">
        <f t="shared" si="334"/>
        <v>0</v>
      </c>
      <c r="FU104" s="119">
        <f t="shared" si="334"/>
        <v>0</v>
      </c>
      <c r="FV104" s="119">
        <f t="shared" si="334"/>
        <v>0</v>
      </c>
      <c r="FW104" s="119">
        <f t="shared" ref="FW104" si="336">FW105+FW106</f>
        <v>0</v>
      </c>
      <c r="FX104" s="119">
        <f>FX105+FX106</f>
        <v>0</v>
      </c>
      <c r="FY104" s="119">
        <f>FY105+FY106</f>
        <v>0</v>
      </c>
      <c r="FZ104" s="119">
        <f t="shared" ref="FZ104:HM104" si="337">FZ105+FZ106</f>
        <v>0</v>
      </c>
      <c r="GA104" s="119">
        <f t="shared" si="337"/>
        <v>0</v>
      </c>
      <c r="GB104" s="119">
        <f t="shared" si="337"/>
        <v>0</v>
      </c>
      <c r="GC104" s="119">
        <f t="shared" si="337"/>
        <v>0</v>
      </c>
      <c r="GD104" s="119">
        <f t="shared" si="337"/>
        <v>0</v>
      </c>
      <c r="GE104" s="119">
        <f t="shared" si="337"/>
        <v>0</v>
      </c>
      <c r="GF104" s="119">
        <f t="shared" si="337"/>
        <v>0</v>
      </c>
      <c r="GG104" s="119">
        <f t="shared" si="337"/>
        <v>0</v>
      </c>
      <c r="GH104" s="119">
        <f t="shared" si="337"/>
        <v>0</v>
      </c>
      <c r="GI104" s="119">
        <f t="shared" si="337"/>
        <v>0</v>
      </c>
      <c r="GJ104" s="119">
        <f t="shared" si="337"/>
        <v>0</v>
      </c>
      <c r="GK104" s="119">
        <f t="shared" si="337"/>
        <v>0</v>
      </c>
      <c r="GL104" s="119">
        <f t="shared" si="337"/>
        <v>0</v>
      </c>
      <c r="GM104" s="119">
        <f t="shared" si="337"/>
        <v>0</v>
      </c>
      <c r="GN104" s="119">
        <f t="shared" si="337"/>
        <v>0</v>
      </c>
      <c r="GO104" s="119">
        <f t="shared" si="337"/>
        <v>0</v>
      </c>
      <c r="GP104" s="119">
        <f t="shared" si="337"/>
        <v>0</v>
      </c>
      <c r="GQ104" s="119">
        <f t="shared" si="337"/>
        <v>0</v>
      </c>
      <c r="GR104" s="119">
        <f t="shared" si="337"/>
        <v>0</v>
      </c>
      <c r="GS104" s="119">
        <f t="shared" si="337"/>
        <v>0</v>
      </c>
      <c r="GT104" s="119">
        <f t="shared" si="337"/>
        <v>0</v>
      </c>
      <c r="GU104" s="119">
        <f t="shared" si="337"/>
        <v>0</v>
      </c>
      <c r="GV104" s="119">
        <f t="shared" si="337"/>
        <v>0</v>
      </c>
      <c r="GW104" s="119">
        <f t="shared" si="337"/>
        <v>0</v>
      </c>
      <c r="GX104" s="119">
        <f t="shared" si="337"/>
        <v>0</v>
      </c>
      <c r="GY104" s="119">
        <f t="shared" si="337"/>
        <v>0</v>
      </c>
      <c r="GZ104" s="119">
        <f t="shared" si="337"/>
        <v>0</v>
      </c>
      <c r="HA104" s="119">
        <f t="shared" si="337"/>
        <v>0</v>
      </c>
      <c r="HB104" s="119">
        <f t="shared" si="337"/>
        <v>0</v>
      </c>
      <c r="HC104" s="119">
        <f t="shared" si="337"/>
        <v>0</v>
      </c>
      <c r="HD104" s="119">
        <f t="shared" si="337"/>
        <v>0</v>
      </c>
      <c r="HE104" s="119">
        <f t="shared" si="337"/>
        <v>0</v>
      </c>
      <c r="HF104" s="119">
        <f t="shared" si="337"/>
        <v>0</v>
      </c>
      <c r="HG104" s="119">
        <f t="shared" si="337"/>
        <v>0</v>
      </c>
      <c r="HH104" s="141">
        <f t="shared" si="337"/>
        <v>0</v>
      </c>
      <c r="HI104" s="141">
        <f t="shared" si="337"/>
        <v>0</v>
      </c>
      <c r="HJ104" s="141">
        <f t="shared" si="337"/>
        <v>0</v>
      </c>
      <c r="HK104" s="119">
        <f t="shared" si="337"/>
        <v>0</v>
      </c>
      <c r="HL104" s="119">
        <f t="shared" si="337"/>
        <v>0</v>
      </c>
      <c r="HM104" s="119">
        <f t="shared" si="337"/>
        <v>0</v>
      </c>
      <c r="HN104" s="145">
        <f>HN105+HN106</f>
        <v>0</v>
      </c>
      <c r="HO104" s="152">
        <f t="shared" si="236"/>
        <v>0</v>
      </c>
      <c r="HP104" s="152">
        <f t="shared" si="237"/>
        <v>0</v>
      </c>
      <c r="HQ104" s="152">
        <f t="shared" si="238"/>
        <v>0</v>
      </c>
      <c r="HR104" s="152">
        <f t="shared" si="239"/>
        <v>0</v>
      </c>
      <c r="HS104" s="152">
        <f t="shared" si="240"/>
        <v>0</v>
      </c>
      <c r="HU104" s="102">
        <f t="shared" si="329"/>
        <v>0</v>
      </c>
      <c r="HV104" s="102">
        <f t="shared" si="312"/>
        <v>-2152498895</v>
      </c>
    </row>
    <row r="105" spans="1:232" s="86" customFormat="1" ht="17.25" customHeight="1">
      <c r="A105" s="118"/>
      <c r="B105" s="122" t="s">
        <v>99</v>
      </c>
      <c r="C105" s="125">
        <f>D105+BK105+DB105</f>
        <v>-25454000</v>
      </c>
      <c r="D105" s="125">
        <f>E105+J105</f>
        <v>-25454000</v>
      </c>
      <c r="E105" s="125">
        <f>SUM(F105:I105)</f>
        <v>-25454000</v>
      </c>
      <c r="F105" s="118">
        <v>-25454000</v>
      </c>
      <c r="G105" s="118"/>
      <c r="H105" s="118"/>
      <c r="I105" s="118"/>
      <c r="J105" s="125">
        <f>SUM(K105:BJ105)</f>
        <v>0</v>
      </c>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c r="BI105" s="118"/>
      <c r="BJ105" s="118"/>
      <c r="BK105" s="123">
        <f>SUM(BL105:BM105)</f>
        <v>0</v>
      </c>
      <c r="BL105" s="118">
        <f t="shared" ref="BL105" si="338">SUM(BN105:BO105)+BP105+SUM(BR105:BU105)+CG105+CU105</f>
        <v>0</v>
      </c>
      <c r="BM105" s="123">
        <f>BQ105+SUM(BV105:CF105)+SUM(CH105:CT105)+SUM(CV105:DA105)</f>
        <v>0</v>
      </c>
      <c r="BN105" s="118"/>
      <c r="BO105" s="118"/>
      <c r="BP105" s="118"/>
      <c r="BQ105" s="118"/>
      <c r="BR105" s="118"/>
      <c r="BS105" s="118"/>
      <c r="BT105" s="118"/>
      <c r="BU105" s="118"/>
      <c r="BV105" s="118"/>
      <c r="BW105" s="118"/>
      <c r="BX105" s="118"/>
      <c r="BY105" s="118"/>
      <c r="BZ105" s="118"/>
      <c r="CA105" s="118"/>
      <c r="CB105" s="118"/>
      <c r="CC105" s="118"/>
      <c r="CD105" s="118"/>
      <c r="CE105" s="118"/>
      <c r="CF105" s="118"/>
      <c r="CG105" s="118"/>
      <c r="CH105" s="118"/>
      <c r="CI105" s="118"/>
      <c r="CJ105" s="118"/>
      <c r="CK105" s="118"/>
      <c r="CL105" s="118"/>
      <c r="CM105" s="118"/>
      <c r="CN105" s="118"/>
      <c r="CO105" s="118"/>
      <c r="CP105" s="118"/>
      <c r="CQ105" s="118"/>
      <c r="CR105" s="118"/>
      <c r="CS105" s="118"/>
      <c r="CT105" s="118"/>
      <c r="CU105" s="118"/>
      <c r="CV105" s="118"/>
      <c r="CW105" s="118"/>
      <c r="CX105" s="118"/>
      <c r="CY105" s="118"/>
      <c r="CZ105" s="118"/>
      <c r="DA105" s="118"/>
      <c r="DB105" s="118">
        <f>SUM(DC105:DD105)</f>
        <v>0</v>
      </c>
      <c r="DC105" s="118">
        <f>SUM(DE105:DE105)</f>
        <v>0</v>
      </c>
      <c r="DD105" s="118">
        <f>SUM(DF105:DG105)</f>
        <v>0</v>
      </c>
      <c r="DE105" s="118"/>
      <c r="DF105" s="118"/>
      <c r="DG105" s="118"/>
      <c r="DH105" s="124" t="s">
        <v>99</v>
      </c>
      <c r="DI105" s="140">
        <f>DJ105+FQ105+HH105+HN105</f>
        <v>0</v>
      </c>
      <c r="DJ105" s="140">
        <f>DK105+DP105</f>
        <v>0</v>
      </c>
      <c r="DK105" s="140">
        <f>SUM(DL105:DO105)</f>
        <v>0</v>
      </c>
      <c r="DL105" s="101"/>
      <c r="DM105" s="101"/>
      <c r="DN105" s="101"/>
      <c r="DO105" s="101"/>
      <c r="DP105" s="140">
        <f>SUM(DQ105:FP105)</f>
        <v>0</v>
      </c>
      <c r="DQ105" s="101"/>
      <c r="DR105" s="101"/>
      <c r="DS105" s="101"/>
      <c r="DT105" s="101"/>
      <c r="DU105" s="101"/>
      <c r="DV105" s="101"/>
      <c r="DW105" s="101"/>
      <c r="DX105" s="101"/>
      <c r="DY105" s="101"/>
      <c r="DZ105" s="101"/>
      <c r="EA105" s="101"/>
      <c r="EB105" s="101"/>
      <c r="EC105" s="101"/>
      <c r="ED105" s="101"/>
      <c r="EE105" s="101"/>
      <c r="EF105" s="101"/>
      <c r="EG105" s="101"/>
      <c r="EH105" s="101"/>
      <c r="EI105" s="101"/>
      <c r="EJ105" s="101"/>
      <c r="EK105" s="101"/>
      <c r="EL105" s="101"/>
      <c r="EM105" s="101"/>
      <c r="EN105" s="101"/>
      <c r="EO105" s="101"/>
      <c r="EP105" s="101"/>
      <c r="EQ105" s="101"/>
      <c r="ER105" s="101"/>
      <c r="ES105" s="101"/>
      <c r="ET105" s="101"/>
      <c r="EU105" s="101"/>
      <c r="EV105" s="101"/>
      <c r="EW105" s="101"/>
      <c r="EX105" s="101"/>
      <c r="EY105" s="101"/>
      <c r="EZ105" s="101"/>
      <c r="FA105" s="101"/>
      <c r="FB105" s="101"/>
      <c r="FC105" s="101"/>
      <c r="FD105" s="101"/>
      <c r="FE105" s="101"/>
      <c r="FF105" s="101"/>
      <c r="FG105" s="101"/>
      <c r="FH105" s="101"/>
      <c r="FI105" s="101"/>
      <c r="FJ105" s="101"/>
      <c r="FK105" s="101"/>
      <c r="FL105" s="101"/>
      <c r="FM105" s="101"/>
      <c r="FN105" s="101"/>
      <c r="FO105" s="101"/>
      <c r="FP105" s="101"/>
      <c r="FQ105" s="140">
        <f>SUM(FR105:FS105)</f>
        <v>0</v>
      </c>
      <c r="FR105" s="140">
        <f t="shared" ref="FR105" si="339">SUM(FT105:FU105)+FV105+SUM(FX105:GA105)+GM105+HA105</f>
        <v>0</v>
      </c>
      <c r="FS105" s="140">
        <f>FW105+SUM(GB105:GL105)+SUM(GN105:GZ105)+SUM(HB105:HG105)</f>
        <v>0</v>
      </c>
      <c r="FT105" s="101"/>
      <c r="FU105" s="101"/>
      <c r="FV105" s="101"/>
      <c r="FW105" s="101"/>
      <c r="FX105" s="101"/>
      <c r="FY105" s="101"/>
      <c r="FZ105" s="101"/>
      <c r="GA105" s="101"/>
      <c r="GB105" s="101"/>
      <c r="GC105" s="101"/>
      <c r="GD105" s="101"/>
      <c r="GE105" s="101"/>
      <c r="GF105" s="101"/>
      <c r="GG105" s="101"/>
      <c r="GH105" s="101"/>
      <c r="GI105" s="101"/>
      <c r="GJ105" s="101"/>
      <c r="GK105" s="101"/>
      <c r="GL105" s="101"/>
      <c r="GM105" s="101"/>
      <c r="GN105" s="101"/>
      <c r="GO105" s="101"/>
      <c r="GP105" s="101"/>
      <c r="GQ105" s="101"/>
      <c r="GR105" s="101"/>
      <c r="GS105" s="101"/>
      <c r="GT105" s="101"/>
      <c r="GU105" s="101"/>
      <c r="GV105" s="101"/>
      <c r="GW105" s="101"/>
      <c r="GX105" s="101"/>
      <c r="GY105" s="101"/>
      <c r="GZ105" s="101"/>
      <c r="HA105" s="101"/>
      <c r="HB105" s="101"/>
      <c r="HC105" s="101"/>
      <c r="HD105" s="101"/>
      <c r="HE105" s="101"/>
      <c r="HF105" s="101"/>
      <c r="HG105" s="101"/>
      <c r="HH105" s="140">
        <f>SUM(HI105:HJ105)</f>
        <v>0</v>
      </c>
      <c r="HI105" s="140">
        <f>SUM(HK105:HK105)</f>
        <v>0</v>
      </c>
      <c r="HJ105" s="140">
        <f>SUM(HL105:HM105)</f>
        <v>0</v>
      </c>
      <c r="HK105" s="101"/>
      <c r="HL105" s="101"/>
      <c r="HM105" s="101"/>
      <c r="HN105" s="145"/>
      <c r="HO105" s="152">
        <f t="shared" si="236"/>
        <v>0</v>
      </c>
      <c r="HP105" s="152">
        <f t="shared" si="237"/>
        <v>0</v>
      </c>
      <c r="HQ105" s="152">
        <f t="shared" si="238"/>
        <v>0</v>
      </c>
      <c r="HR105" s="152">
        <f t="shared" si="239"/>
        <v>0</v>
      </c>
      <c r="HS105" s="152">
        <f t="shared" si="240"/>
        <v>0</v>
      </c>
      <c r="HU105" s="86">
        <f t="shared" si="329"/>
        <v>0</v>
      </c>
      <c r="HV105" s="86">
        <f t="shared" si="312"/>
        <v>-25454000</v>
      </c>
    </row>
    <row r="106" spans="1:232" s="86" customFormat="1" ht="17.25" customHeight="1">
      <c r="A106" s="118"/>
      <c r="B106" s="122" t="s">
        <v>100</v>
      </c>
      <c r="C106" s="125">
        <f>D106+BK106+DB106</f>
        <v>-2127044895</v>
      </c>
      <c r="D106" s="125">
        <f>E106+J106</f>
        <v>-2127044895</v>
      </c>
      <c r="E106" s="125">
        <f>SUM(F106:I106)</f>
        <v>0</v>
      </c>
      <c r="F106" s="118"/>
      <c r="G106" s="118"/>
      <c r="H106" s="118"/>
      <c r="I106" s="118"/>
      <c r="J106" s="125">
        <f>SUM(K106:BJ106)</f>
        <v>-2127044895</v>
      </c>
      <c r="K106" s="118"/>
      <c r="L106" s="118"/>
      <c r="M106" s="118">
        <v>-225000000</v>
      </c>
      <c r="N106" s="118"/>
      <c r="O106" s="118">
        <v>-33932000</v>
      </c>
      <c r="P106" s="118"/>
      <c r="Q106" s="118">
        <v>-115324531</v>
      </c>
      <c r="R106" s="118">
        <v>-12816000</v>
      </c>
      <c r="S106" s="118">
        <v>-46790000</v>
      </c>
      <c r="T106" s="118"/>
      <c r="U106" s="118"/>
      <c r="V106" s="118">
        <v>-594000</v>
      </c>
      <c r="W106" s="118"/>
      <c r="X106" s="118">
        <v>-4017000</v>
      </c>
      <c r="Y106" s="118"/>
      <c r="Z106" s="118"/>
      <c r="AA106" s="118">
        <v>-13000000</v>
      </c>
      <c r="AB106" s="118"/>
      <c r="AC106" s="118"/>
      <c r="AD106" s="118">
        <v>-7000000</v>
      </c>
      <c r="AE106" s="118">
        <v>-14000000</v>
      </c>
      <c r="AF106" s="118">
        <v>-3000000</v>
      </c>
      <c r="AG106" s="118">
        <v>-542137364</v>
      </c>
      <c r="AH106" s="118">
        <v>-24100000</v>
      </c>
      <c r="AI106" s="118">
        <v>-2290000</v>
      </c>
      <c r="AJ106" s="118"/>
      <c r="AK106" s="118"/>
      <c r="AL106" s="118">
        <v>-334686000</v>
      </c>
      <c r="AM106" s="118"/>
      <c r="AN106" s="118"/>
      <c r="AO106" s="118"/>
      <c r="AP106" s="118"/>
      <c r="AQ106" s="118"/>
      <c r="AR106" s="118"/>
      <c r="AS106" s="118"/>
      <c r="AT106" s="118"/>
      <c r="AU106" s="118"/>
      <c r="AV106" s="118">
        <v>-16000000</v>
      </c>
      <c r="AW106" s="118"/>
      <c r="AX106" s="118"/>
      <c r="AY106" s="118">
        <v>-327358000</v>
      </c>
      <c r="AZ106" s="118">
        <v>-210000000</v>
      </c>
      <c r="BA106" s="118"/>
      <c r="BB106" s="118"/>
      <c r="BC106" s="118"/>
      <c r="BD106" s="118"/>
      <c r="BE106" s="118">
        <v>-122000000</v>
      </c>
      <c r="BF106" s="118">
        <v>-54000000</v>
      </c>
      <c r="BG106" s="118">
        <v>-19000000</v>
      </c>
      <c r="BH106" s="118"/>
      <c r="BI106" s="118"/>
      <c r="BJ106" s="118"/>
      <c r="BK106" s="123">
        <f>SUM(BL106:BM106)</f>
        <v>0</v>
      </c>
      <c r="BL106" s="118">
        <f>SUM(BN106:BO106)+BP106+SUM(BR106:BU106)+CG106+CU106</f>
        <v>0</v>
      </c>
      <c r="BM106" s="123">
        <f>BQ106+SUM(BV106:CF106)+SUM(CH106:CT106)+SUM(CV106:DA106)</f>
        <v>0</v>
      </c>
      <c r="BN106" s="118"/>
      <c r="BO106" s="118"/>
      <c r="BP106" s="118"/>
      <c r="BQ106" s="118"/>
      <c r="BR106" s="118"/>
      <c r="BS106" s="118"/>
      <c r="BT106" s="118"/>
      <c r="BU106" s="118"/>
      <c r="BV106" s="118"/>
      <c r="BW106" s="118"/>
      <c r="BX106" s="118"/>
      <c r="BY106" s="118"/>
      <c r="BZ106" s="118"/>
      <c r="CA106" s="118"/>
      <c r="CB106" s="118"/>
      <c r="CC106" s="118"/>
      <c r="CD106" s="118"/>
      <c r="CE106" s="118"/>
      <c r="CF106" s="118"/>
      <c r="CG106" s="118"/>
      <c r="CH106" s="118"/>
      <c r="CI106" s="118"/>
      <c r="CJ106" s="118"/>
      <c r="CK106" s="118"/>
      <c r="CL106" s="118"/>
      <c r="CM106" s="118"/>
      <c r="CN106" s="118"/>
      <c r="CO106" s="118"/>
      <c r="CP106" s="118"/>
      <c r="CQ106" s="118"/>
      <c r="CR106" s="118"/>
      <c r="CS106" s="118"/>
      <c r="CT106" s="118"/>
      <c r="CU106" s="118"/>
      <c r="CV106" s="118"/>
      <c r="CW106" s="118"/>
      <c r="CX106" s="118"/>
      <c r="CY106" s="118"/>
      <c r="CZ106" s="118"/>
      <c r="DA106" s="118"/>
      <c r="DB106" s="118">
        <f>SUM(DC106:DD106)</f>
        <v>0</v>
      </c>
      <c r="DC106" s="118">
        <f>SUM(DE106:DE106)</f>
        <v>0</v>
      </c>
      <c r="DD106" s="118">
        <f>SUM(DF106:DG106)</f>
        <v>0</v>
      </c>
      <c r="DE106" s="118"/>
      <c r="DF106" s="118"/>
      <c r="DG106" s="118"/>
      <c r="DH106" s="124" t="s">
        <v>100</v>
      </c>
      <c r="DI106" s="140">
        <f>DJ106+FQ106+HH106+HN106</f>
        <v>0</v>
      </c>
      <c r="DJ106" s="140">
        <f>DK106+DP106</f>
        <v>0</v>
      </c>
      <c r="DK106" s="140">
        <f>SUM(DL106:DO106)</f>
        <v>0</v>
      </c>
      <c r="DL106" s="101"/>
      <c r="DM106" s="101"/>
      <c r="DN106" s="101"/>
      <c r="DO106" s="101"/>
      <c r="DP106" s="140">
        <f>SUM(DQ106:FP106)</f>
        <v>0</v>
      </c>
      <c r="DQ106" s="101"/>
      <c r="DR106" s="101"/>
      <c r="DS106" s="101"/>
      <c r="DT106" s="101"/>
      <c r="DU106" s="101"/>
      <c r="DV106" s="101"/>
      <c r="DW106" s="101"/>
      <c r="DX106" s="101"/>
      <c r="DY106" s="101"/>
      <c r="DZ106" s="101"/>
      <c r="EA106" s="101"/>
      <c r="EB106" s="101"/>
      <c r="EC106" s="101"/>
      <c r="ED106" s="101"/>
      <c r="EE106" s="101"/>
      <c r="EF106" s="101"/>
      <c r="EG106" s="101"/>
      <c r="EH106" s="101"/>
      <c r="EI106" s="101"/>
      <c r="EJ106" s="101"/>
      <c r="EK106" s="101"/>
      <c r="EL106" s="101"/>
      <c r="EM106" s="101"/>
      <c r="EN106" s="101"/>
      <c r="EO106" s="101"/>
      <c r="EP106" s="101"/>
      <c r="EQ106" s="101"/>
      <c r="ER106" s="101"/>
      <c r="ES106" s="101"/>
      <c r="ET106" s="101"/>
      <c r="EU106" s="101"/>
      <c r="EV106" s="101"/>
      <c r="EW106" s="101"/>
      <c r="EX106" s="101"/>
      <c r="EY106" s="101"/>
      <c r="EZ106" s="101"/>
      <c r="FA106" s="101"/>
      <c r="FB106" s="101"/>
      <c r="FC106" s="101"/>
      <c r="FD106" s="101"/>
      <c r="FE106" s="101"/>
      <c r="FF106" s="101"/>
      <c r="FG106" s="101"/>
      <c r="FH106" s="101"/>
      <c r="FI106" s="101"/>
      <c r="FJ106" s="101"/>
      <c r="FK106" s="101"/>
      <c r="FL106" s="101"/>
      <c r="FM106" s="101"/>
      <c r="FN106" s="101"/>
      <c r="FO106" s="101"/>
      <c r="FP106" s="101"/>
      <c r="FQ106" s="140">
        <f>SUM(FR106:FS106)</f>
        <v>0</v>
      </c>
      <c r="FR106" s="140">
        <f>SUM(FT106:FU106)+FV106+SUM(FX106:GA106)+GM106+HA106</f>
        <v>0</v>
      </c>
      <c r="FS106" s="140">
        <f>FW106+SUM(GB106:GL106)+SUM(GN106:GZ106)+SUM(HB106:HG106)</f>
        <v>0</v>
      </c>
      <c r="FT106" s="101"/>
      <c r="FU106" s="101"/>
      <c r="FV106" s="101"/>
      <c r="FW106" s="101"/>
      <c r="FX106" s="101"/>
      <c r="FY106" s="101"/>
      <c r="FZ106" s="101"/>
      <c r="GA106" s="101"/>
      <c r="GB106" s="101"/>
      <c r="GC106" s="101"/>
      <c r="GD106" s="101"/>
      <c r="GE106" s="101"/>
      <c r="GF106" s="101"/>
      <c r="GG106" s="101"/>
      <c r="GH106" s="101"/>
      <c r="GI106" s="101"/>
      <c r="GJ106" s="101"/>
      <c r="GK106" s="101"/>
      <c r="GL106" s="101"/>
      <c r="GM106" s="101"/>
      <c r="GN106" s="101"/>
      <c r="GO106" s="101"/>
      <c r="GP106" s="101"/>
      <c r="GQ106" s="101"/>
      <c r="GR106" s="101"/>
      <c r="GS106" s="101"/>
      <c r="GT106" s="101"/>
      <c r="GU106" s="101"/>
      <c r="GV106" s="101"/>
      <c r="GW106" s="101"/>
      <c r="GX106" s="101"/>
      <c r="GY106" s="101"/>
      <c r="GZ106" s="101"/>
      <c r="HA106" s="101"/>
      <c r="HB106" s="101"/>
      <c r="HC106" s="101"/>
      <c r="HD106" s="101"/>
      <c r="HE106" s="101"/>
      <c r="HF106" s="101"/>
      <c r="HG106" s="101"/>
      <c r="HH106" s="140">
        <f>SUM(HI106:HJ106)</f>
        <v>0</v>
      </c>
      <c r="HI106" s="140">
        <f>SUM(HK106:HK106)</f>
        <v>0</v>
      </c>
      <c r="HJ106" s="140">
        <f>SUM(HL106:HM106)</f>
        <v>0</v>
      </c>
      <c r="HK106" s="101"/>
      <c r="HL106" s="101"/>
      <c r="HM106" s="101"/>
      <c r="HN106" s="145"/>
      <c r="HO106" s="152">
        <f t="shared" si="236"/>
        <v>0</v>
      </c>
      <c r="HP106" s="152">
        <f t="shared" si="237"/>
        <v>0</v>
      </c>
      <c r="HQ106" s="152">
        <f t="shared" si="238"/>
        <v>0</v>
      </c>
      <c r="HR106" s="152">
        <f t="shared" si="239"/>
        <v>0</v>
      </c>
      <c r="HS106" s="152">
        <f t="shared" si="240"/>
        <v>0</v>
      </c>
      <c r="HU106" s="86">
        <f t="shared" si="329"/>
        <v>0</v>
      </c>
      <c r="HV106" s="86">
        <f t="shared" si="312"/>
        <v>-2127044895</v>
      </c>
    </row>
    <row r="107" spans="1:232" s="102" customFormat="1" ht="17.25" customHeight="1">
      <c r="A107" s="118">
        <v>32</v>
      </c>
      <c r="B107" s="119" t="s">
        <v>392</v>
      </c>
      <c r="C107" s="125">
        <f t="shared" ref="C107:AX107" si="340">C108+C109</f>
        <v>0</v>
      </c>
      <c r="D107" s="125">
        <f t="shared" si="340"/>
        <v>0</v>
      </c>
      <c r="E107" s="125">
        <f t="shared" si="340"/>
        <v>987677519</v>
      </c>
      <c r="F107" s="118">
        <f t="shared" si="340"/>
        <v>0</v>
      </c>
      <c r="G107" s="118">
        <f t="shared" si="340"/>
        <v>0</v>
      </c>
      <c r="H107" s="118">
        <f t="shared" si="340"/>
        <v>987677519</v>
      </c>
      <c r="I107" s="118">
        <f t="shared" si="340"/>
        <v>0</v>
      </c>
      <c r="J107" s="125">
        <f t="shared" si="340"/>
        <v>-987677519</v>
      </c>
      <c r="K107" s="120">
        <f t="shared" si="340"/>
        <v>0</v>
      </c>
      <c r="L107" s="120">
        <f t="shared" si="340"/>
        <v>0</v>
      </c>
      <c r="M107" s="120">
        <f t="shared" si="340"/>
        <v>-10888000</v>
      </c>
      <c r="N107" s="120">
        <f t="shared" si="340"/>
        <v>-807297000</v>
      </c>
      <c r="O107" s="120">
        <f t="shared" si="340"/>
        <v>0</v>
      </c>
      <c r="P107" s="120">
        <f t="shared" si="340"/>
        <v>0</v>
      </c>
      <c r="Q107" s="120">
        <f t="shared" si="340"/>
        <v>0</v>
      </c>
      <c r="R107" s="120">
        <f t="shared" si="340"/>
        <v>0</v>
      </c>
      <c r="S107" s="120">
        <f t="shared" si="340"/>
        <v>0</v>
      </c>
      <c r="T107" s="120">
        <f t="shared" si="340"/>
        <v>0</v>
      </c>
      <c r="U107" s="120">
        <f t="shared" si="340"/>
        <v>0</v>
      </c>
      <c r="V107" s="120">
        <f t="shared" si="340"/>
        <v>0</v>
      </c>
      <c r="W107" s="120">
        <f t="shared" si="340"/>
        <v>0</v>
      </c>
      <c r="X107" s="120">
        <f t="shared" si="340"/>
        <v>0</v>
      </c>
      <c r="Y107" s="120">
        <f t="shared" si="340"/>
        <v>0</v>
      </c>
      <c r="Z107" s="120">
        <f t="shared" si="340"/>
        <v>0</v>
      </c>
      <c r="AA107" s="120">
        <f t="shared" si="340"/>
        <v>-73091640</v>
      </c>
      <c r="AB107" s="120">
        <f t="shared" si="340"/>
        <v>0</v>
      </c>
      <c r="AC107" s="120">
        <f t="shared" si="340"/>
        <v>-415000000</v>
      </c>
      <c r="AD107" s="120">
        <f t="shared" si="340"/>
        <v>-320000000</v>
      </c>
      <c r="AE107" s="120">
        <f t="shared" si="340"/>
        <v>-23192539</v>
      </c>
      <c r="AF107" s="120">
        <f t="shared" si="340"/>
        <v>-4380</v>
      </c>
      <c r="AG107" s="120">
        <f t="shared" si="340"/>
        <v>0</v>
      </c>
      <c r="AH107" s="120">
        <f t="shared" si="340"/>
        <v>0</v>
      </c>
      <c r="AI107" s="120">
        <f t="shared" si="340"/>
        <v>0</v>
      </c>
      <c r="AJ107" s="120">
        <f t="shared" si="340"/>
        <v>-54364800</v>
      </c>
      <c r="AK107" s="120">
        <f t="shared" si="340"/>
        <v>0</v>
      </c>
      <c r="AL107" s="120">
        <f t="shared" si="340"/>
        <v>0</v>
      </c>
      <c r="AM107" s="120">
        <f t="shared" si="340"/>
        <v>-1125000</v>
      </c>
      <c r="AN107" s="120">
        <f t="shared" si="340"/>
        <v>-11465800</v>
      </c>
      <c r="AO107" s="120">
        <f t="shared" si="340"/>
        <v>0</v>
      </c>
      <c r="AP107" s="120">
        <f t="shared" si="340"/>
        <v>0</v>
      </c>
      <c r="AQ107" s="120">
        <f t="shared" si="340"/>
        <v>-17493500</v>
      </c>
      <c r="AR107" s="120">
        <f t="shared" si="340"/>
        <v>-418254103</v>
      </c>
      <c r="AS107" s="120">
        <f t="shared" si="340"/>
        <v>0</v>
      </c>
      <c r="AT107" s="120">
        <f t="shared" si="340"/>
        <v>0</v>
      </c>
      <c r="AU107" s="120">
        <f t="shared" si="340"/>
        <v>-300000000</v>
      </c>
      <c r="AV107" s="120">
        <f t="shared" si="340"/>
        <v>-5461798</v>
      </c>
      <c r="AW107" s="120">
        <f t="shared" si="340"/>
        <v>-609062000</v>
      </c>
      <c r="AX107" s="120">
        <f t="shared" si="340"/>
        <v>0</v>
      </c>
      <c r="AY107" s="120">
        <f>AY108+AY109</f>
        <v>0</v>
      </c>
      <c r="AZ107" s="120">
        <f t="shared" ref="AZ107" si="341">AZ108+AZ109</f>
        <v>0</v>
      </c>
      <c r="BA107" s="120">
        <f t="shared" ref="BA107:BQ107" si="342">BA108+BA109</f>
        <v>0</v>
      </c>
      <c r="BB107" s="120">
        <f t="shared" si="342"/>
        <v>0</v>
      </c>
      <c r="BC107" s="120">
        <f t="shared" si="342"/>
        <v>0</v>
      </c>
      <c r="BD107" s="120">
        <f t="shared" si="342"/>
        <v>-12800</v>
      </c>
      <c r="BE107" s="120">
        <f t="shared" si="342"/>
        <v>-194517359</v>
      </c>
      <c r="BF107" s="120">
        <f t="shared" si="342"/>
        <v>0</v>
      </c>
      <c r="BG107" s="120">
        <f t="shared" si="342"/>
        <v>-9098223</v>
      </c>
      <c r="BH107" s="120">
        <f>BH108+BH109</f>
        <v>-21929456</v>
      </c>
      <c r="BI107" s="120">
        <f t="shared" si="342"/>
        <v>0</v>
      </c>
      <c r="BJ107" s="120">
        <f>BJ108+BJ109</f>
        <v>2304580879</v>
      </c>
      <c r="BK107" s="120">
        <f t="shared" si="342"/>
        <v>0</v>
      </c>
      <c r="BL107" s="120">
        <f t="shared" si="342"/>
        <v>0</v>
      </c>
      <c r="BM107" s="120">
        <f t="shared" si="342"/>
        <v>0</v>
      </c>
      <c r="BN107" s="120">
        <f t="shared" si="342"/>
        <v>0</v>
      </c>
      <c r="BO107" s="120">
        <f t="shared" si="342"/>
        <v>0</v>
      </c>
      <c r="BP107" s="120">
        <f t="shared" si="342"/>
        <v>0</v>
      </c>
      <c r="BQ107" s="120">
        <f t="shared" si="342"/>
        <v>0</v>
      </c>
      <c r="BR107" s="120">
        <f>BR108+BR109</f>
        <v>0</v>
      </c>
      <c r="BS107" s="120">
        <f>BS108+BS109</f>
        <v>0</v>
      </c>
      <c r="BT107" s="120">
        <f t="shared" ref="BT107:DG107" si="343">BT108+BT109</f>
        <v>0</v>
      </c>
      <c r="BU107" s="120">
        <f t="shared" si="343"/>
        <v>0</v>
      </c>
      <c r="BV107" s="120">
        <f t="shared" si="343"/>
        <v>0</v>
      </c>
      <c r="BW107" s="120">
        <f t="shared" si="343"/>
        <v>0</v>
      </c>
      <c r="BX107" s="120">
        <f t="shared" si="343"/>
        <v>0</v>
      </c>
      <c r="BY107" s="120">
        <f t="shared" si="343"/>
        <v>0</v>
      </c>
      <c r="BZ107" s="120">
        <f t="shared" si="343"/>
        <v>0</v>
      </c>
      <c r="CA107" s="120">
        <f t="shared" si="343"/>
        <v>0</v>
      </c>
      <c r="CB107" s="120">
        <f t="shared" si="343"/>
        <v>0</v>
      </c>
      <c r="CC107" s="120">
        <f t="shared" si="343"/>
        <v>0</v>
      </c>
      <c r="CD107" s="120">
        <f t="shared" si="343"/>
        <v>0</v>
      </c>
      <c r="CE107" s="120">
        <f t="shared" si="343"/>
        <v>0</v>
      </c>
      <c r="CF107" s="120">
        <f t="shared" si="343"/>
        <v>0</v>
      </c>
      <c r="CG107" s="120">
        <f t="shared" si="343"/>
        <v>0</v>
      </c>
      <c r="CH107" s="120">
        <f t="shared" si="343"/>
        <v>0</v>
      </c>
      <c r="CI107" s="120">
        <f t="shared" si="343"/>
        <v>0</v>
      </c>
      <c r="CJ107" s="120">
        <f t="shared" si="343"/>
        <v>0</v>
      </c>
      <c r="CK107" s="120">
        <f t="shared" si="343"/>
        <v>0</v>
      </c>
      <c r="CL107" s="120">
        <f t="shared" si="343"/>
        <v>0</v>
      </c>
      <c r="CM107" s="120">
        <f t="shared" si="343"/>
        <v>0</v>
      </c>
      <c r="CN107" s="120">
        <f t="shared" si="343"/>
        <v>0</v>
      </c>
      <c r="CO107" s="120">
        <f t="shared" si="343"/>
        <v>0</v>
      </c>
      <c r="CP107" s="120">
        <f t="shared" si="343"/>
        <v>0</v>
      </c>
      <c r="CQ107" s="120">
        <f t="shared" si="343"/>
        <v>0</v>
      </c>
      <c r="CR107" s="120">
        <f t="shared" si="343"/>
        <v>0</v>
      </c>
      <c r="CS107" s="120">
        <f t="shared" si="343"/>
        <v>0</v>
      </c>
      <c r="CT107" s="120">
        <f t="shared" si="343"/>
        <v>0</v>
      </c>
      <c r="CU107" s="120">
        <f t="shared" si="343"/>
        <v>0</v>
      </c>
      <c r="CV107" s="120">
        <f t="shared" si="343"/>
        <v>0</v>
      </c>
      <c r="CW107" s="120">
        <f t="shared" si="343"/>
        <v>0</v>
      </c>
      <c r="CX107" s="120">
        <f t="shared" si="343"/>
        <v>0</v>
      </c>
      <c r="CY107" s="120">
        <f t="shared" si="343"/>
        <v>0</v>
      </c>
      <c r="CZ107" s="120">
        <f t="shared" si="343"/>
        <v>0</v>
      </c>
      <c r="DA107" s="120">
        <f t="shared" si="343"/>
        <v>0</v>
      </c>
      <c r="DB107" s="120">
        <f t="shared" si="343"/>
        <v>0</v>
      </c>
      <c r="DC107" s="120">
        <f t="shared" si="343"/>
        <v>0</v>
      </c>
      <c r="DD107" s="120">
        <f t="shared" si="343"/>
        <v>0</v>
      </c>
      <c r="DE107" s="120">
        <f t="shared" si="343"/>
        <v>0</v>
      </c>
      <c r="DF107" s="120">
        <f t="shared" si="343"/>
        <v>0</v>
      </c>
      <c r="DG107" s="120">
        <f t="shared" si="343"/>
        <v>0</v>
      </c>
      <c r="DH107" s="121" t="s">
        <v>114</v>
      </c>
      <c r="DI107" s="141">
        <f t="shared" ref="DI107:FD107" si="344">DI108+DI109</f>
        <v>3292258398</v>
      </c>
      <c r="DJ107" s="141">
        <f t="shared" si="344"/>
        <v>0</v>
      </c>
      <c r="DK107" s="141">
        <f t="shared" si="344"/>
        <v>0</v>
      </c>
      <c r="DL107" s="119">
        <f t="shared" si="344"/>
        <v>0</v>
      </c>
      <c r="DM107" s="119">
        <f t="shared" si="344"/>
        <v>0</v>
      </c>
      <c r="DN107" s="119">
        <f t="shared" si="344"/>
        <v>0</v>
      </c>
      <c r="DO107" s="119">
        <f t="shared" si="344"/>
        <v>0</v>
      </c>
      <c r="DP107" s="141">
        <f t="shared" si="344"/>
        <v>0</v>
      </c>
      <c r="DQ107" s="119">
        <f t="shared" si="344"/>
        <v>0</v>
      </c>
      <c r="DR107" s="119">
        <f t="shared" si="344"/>
        <v>0</v>
      </c>
      <c r="DS107" s="119">
        <f t="shared" si="344"/>
        <v>0</v>
      </c>
      <c r="DT107" s="119">
        <f t="shared" si="344"/>
        <v>0</v>
      </c>
      <c r="DU107" s="119">
        <f t="shared" si="344"/>
        <v>0</v>
      </c>
      <c r="DV107" s="119">
        <f t="shared" si="344"/>
        <v>0</v>
      </c>
      <c r="DW107" s="119">
        <f t="shared" si="344"/>
        <v>0</v>
      </c>
      <c r="DX107" s="119">
        <f t="shared" si="344"/>
        <v>0</v>
      </c>
      <c r="DY107" s="119">
        <f t="shared" si="344"/>
        <v>0</v>
      </c>
      <c r="DZ107" s="119">
        <f t="shared" si="344"/>
        <v>0</v>
      </c>
      <c r="EA107" s="119">
        <f t="shared" si="344"/>
        <v>0</v>
      </c>
      <c r="EB107" s="119">
        <f t="shared" si="344"/>
        <v>0</v>
      </c>
      <c r="EC107" s="119">
        <f t="shared" si="344"/>
        <v>0</v>
      </c>
      <c r="ED107" s="119">
        <f t="shared" si="344"/>
        <v>0</v>
      </c>
      <c r="EE107" s="119">
        <f t="shared" si="344"/>
        <v>0</v>
      </c>
      <c r="EF107" s="119">
        <f t="shared" si="344"/>
        <v>0</v>
      </c>
      <c r="EG107" s="119">
        <f t="shared" si="344"/>
        <v>0</v>
      </c>
      <c r="EH107" s="119">
        <f t="shared" si="344"/>
        <v>0</v>
      </c>
      <c r="EI107" s="119">
        <f t="shared" si="344"/>
        <v>0</v>
      </c>
      <c r="EJ107" s="119">
        <f t="shared" si="344"/>
        <v>0</v>
      </c>
      <c r="EK107" s="119">
        <f t="shared" si="344"/>
        <v>0</v>
      </c>
      <c r="EL107" s="119">
        <f t="shared" si="344"/>
        <v>0</v>
      </c>
      <c r="EM107" s="119">
        <f t="shared" si="344"/>
        <v>0</v>
      </c>
      <c r="EN107" s="119">
        <f t="shared" si="344"/>
        <v>0</v>
      </c>
      <c r="EO107" s="119">
        <f t="shared" si="344"/>
        <v>0</v>
      </c>
      <c r="EP107" s="119">
        <f t="shared" si="344"/>
        <v>0</v>
      </c>
      <c r="EQ107" s="119">
        <f t="shared" si="344"/>
        <v>0</v>
      </c>
      <c r="ER107" s="119">
        <f t="shared" si="344"/>
        <v>0</v>
      </c>
      <c r="ES107" s="119">
        <f t="shared" si="344"/>
        <v>0</v>
      </c>
      <c r="ET107" s="119">
        <f t="shared" si="344"/>
        <v>0</v>
      </c>
      <c r="EU107" s="119">
        <f t="shared" si="344"/>
        <v>0</v>
      </c>
      <c r="EV107" s="119">
        <f t="shared" si="344"/>
        <v>0</v>
      </c>
      <c r="EW107" s="119">
        <f t="shared" si="344"/>
        <v>0</v>
      </c>
      <c r="EX107" s="119">
        <f t="shared" si="344"/>
        <v>0</v>
      </c>
      <c r="EY107" s="119">
        <f t="shared" si="344"/>
        <v>0</v>
      </c>
      <c r="EZ107" s="119">
        <f t="shared" si="344"/>
        <v>0</v>
      </c>
      <c r="FA107" s="119">
        <f t="shared" si="344"/>
        <v>0</v>
      </c>
      <c r="FB107" s="119">
        <f t="shared" si="344"/>
        <v>0</v>
      </c>
      <c r="FC107" s="119">
        <f t="shared" si="344"/>
        <v>0</v>
      </c>
      <c r="FD107" s="119">
        <f t="shared" si="344"/>
        <v>0</v>
      </c>
      <c r="FE107" s="119">
        <f>FE108+FE109</f>
        <v>0</v>
      </c>
      <c r="FF107" s="119">
        <f t="shared" ref="FF107" si="345">FF108+FF109</f>
        <v>0</v>
      </c>
      <c r="FG107" s="119">
        <f t="shared" ref="FG107:HM107" si="346">FG108+FG109</f>
        <v>0</v>
      </c>
      <c r="FH107" s="119">
        <f t="shared" si="346"/>
        <v>0</v>
      </c>
      <c r="FI107" s="119">
        <f t="shared" si="346"/>
        <v>0</v>
      </c>
      <c r="FJ107" s="119">
        <f t="shared" si="346"/>
        <v>0</v>
      </c>
      <c r="FK107" s="119">
        <f t="shared" si="346"/>
        <v>0</v>
      </c>
      <c r="FL107" s="119">
        <f t="shared" si="346"/>
        <v>0</v>
      </c>
      <c r="FM107" s="119">
        <f t="shared" si="346"/>
        <v>0</v>
      </c>
      <c r="FN107" s="119">
        <f t="shared" si="346"/>
        <v>0</v>
      </c>
      <c r="FO107" s="119">
        <f t="shared" si="346"/>
        <v>0</v>
      </c>
      <c r="FP107" s="119">
        <f t="shared" si="346"/>
        <v>0</v>
      </c>
      <c r="FQ107" s="141">
        <f t="shared" si="346"/>
        <v>0</v>
      </c>
      <c r="FR107" s="141">
        <f t="shared" si="346"/>
        <v>0</v>
      </c>
      <c r="FS107" s="141">
        <f t="shared" si="346"/>
        <v>0</v>
      </c>
      <c r="FT107" s="119">
        <f t="shared" si="346"/>
        <v>0</v>
      </c>
      <c r="FU107" s="119">
        <f t="shared" si="346"/>
        <v>0</v>
      </c>
      <c r="FV107" s="119">
        <f t="shared" si="346"/>
        <v>0</v>
      </c>
      <c r="FW107" s="119">
        <f t="shared" si="346"/>
        <v>0</v>
      </c>
      <c r="FX107" s="119">
        <f t="shared" si="346"/>
        <v>0</v>
      </c>
      <c r="FY107" s="119">
        <f t="shared" si="346"/>
        <v>0</v>
      </c>
      <c r="FZ107" s="119">
        <f t="shared" si="346"/>
        <v>0</v>
      </c>
      <c r="GA107" s="119">
        <f t="shared" si="346"/>
        <v>0</v>
      </c>
      <c r="GB107" s="119">
        <f t="shared" si="346"/>
        <v>0</v>
      </c>
      <c r="GC107" s="119">
        <f t="shared" si="346"/>
        <v>0</v>
      </c>
      <c r="GD107" s="119">
        <f t="shared" si="346"/>
        <v>0</v>
      </c>
      <c r="GE107" s="119">
        <f t="shared" si="346"/>
        <v>0</v>
      </c>
      <c r="GF107" s="119">
        <f t="shared" si="346"/>
        <v>0</v>
      </c>
      <c r="GG107" s="119">
        <f t="shared" si="346"/>
        <v>0</v>
      </c>
      <c r="GH107" s="119">
        <f t="shared" si="346"/>
        <v>0</v>
      </c>
      <c r="GI107" s="119">
        <f t="shared" si="346"/>
        <v>0</v>
      </c>
      <c r="GJ107" s="119">
        <f t="shared" si="346"/>
        <v>0</v>
      </c>
      <c r="GK107" s="119">
        <f t="shared" si="346"/>
        <v>0</v>
      </c>
      <c r="GL107" s="119">
        <f t="shared" si="346"/>
        <v>0</v>
      </c>
      <c r="GM107" s="119">
        <f t="shared" si="346"/>
        <v>0</v>
      </c>
      <c r="GN107" s="119">
        <f t="shared" si="346"/>
        <v>0</v>
      </c>
      <c r="GO107" s="119">
        <f t="shared" si="346"/>
        <v>0</v>
      </c>
      <c r="GP107" s="119">
        <f t="shared" si="346"/>
        <v>0</v>
      </c>
      <c r="GQ107" s="119">
        <f t="shared" si="346"/>
        <v>0</v>
      </c>
      <c r="GR107" s="119">
        <f t="shared" si="346"/>
        <v>0</v>
      </c>
      <c r="GS107" s="119">
        <f t="shared" si="346"/>
        <v>0</v>
      </c>
      <c r="GT107" s="119">
        <f t="shared" si="346"/>
        <v>0</v>
      </c>
      <c r="GU107" s="119">
        <f t="shared" si="346"/>
        <v>0</v>
      </c>
      <c r="GV107" s="119">
        <f t="shared" si="346"/>
        <v>0</v>
      </c>
      <c r="GW107" s="119">
        <f t="shared" si="346"/>
        <v>0</v>
      </c>
      <c r="GX107" s="119">
        <f t="shared" si="346"/>
        <v>0</v>
      </c>
      <c r="GY107" s="119">
        <f t="shared" si="346"/>
        <v>0</v>
      </c>
      <c r="GZ107" s="119">
        <f t="shared" si="346"/>
        <v>0</v>
      </c>
      <c r="HA107" s="119">
        <f t="shared" si="346"/>
        <v>0</v>
      </c>
      <c r="HB107" s="119">
        <f t="shared" si="346"/>
        <v>0</v>
      </c>
      <c r="HC107" s="119">
        <f t="shared" si="346"/>
        <v>0</v>
      </c>
      <c r="HD107" s="119">
        <f t="shared" si="346"/>
        <v>0</v>
      </c>
      <c r="HE107" s="119">
        <f t="shared" si="346"/>
        <v>0</v>
      </c>
      <c r="HF107" s="119">
        <f t="shared" si="346"/>
        <v>0</v>
      </c>
      <c r="HG107" s="119">
        <f t="shared" si="346"/>
        <v>0</v>
      </c>
      <c r="HH107" s="141">
        <f t="shared" si="346"/>
        <v>0</v>
      </c>
      <c r="HI107" s="141">
        <f t="shared" si="346"/>
        <v>0</v>
      </c>
      <c r="HJ107" s="141">
        <f t="shared" si="346"/>
        <v>0</v>
      </c>
      <c r="HK107" s="119">
        <f t="shared" si="346"/>
        <v>0</v>
      </c>
      <c r="HL107" s="119">
        <f t="shared" si="346"/>
        <v>0</v>
      </c>
      <c r="HM107" s="119">
        <f t="shared" si="346"/>
        <v>0</v>
      </c>
      <c r="HN107" s="145">
        <f>HN108+HN109</f>
        <v>3292258398</v>
      </c>
      <c r="HO107" s="152">
        <f t="shared" ref="HO107:HO112" si="347">IFERROR(DI107/C107,0)</f>
        <v>0</v>
      </c>
      <c r="HP107" s="152">
        <f t="shared" ref="HP107:HP112" si="348">IFERROR(DK107/E107,0)</f>
        <v>0</v>
      </c>
      <c r="HQ107" s="152">
        <f t="shared" ref="HQ107:HQ112" si="349">IFERROR(DP107/J107,0)</f>
        <v>0</v>
      </c>
      <c r="HR107" s="152">
        <f t="shared" ref="HR107:HR112" si="350">IFERROR(FQ107/BK107,0)</f>
        <v>0</v>
      </c>
      <c r="HS107" s="152">
        <f t="shared" ref="HS107:HS112" si="351">IFERROR(HH107/DB107,0)</f>
        <v>0</v>
      </c>
      <c r="HU107" s="102">
        <f t="shared" si="329"/>
        <v>0</v>
      </c>
      <c r="HV107" s="102">
        <f t="shared" si="312"/>
        <v>-3292258398</v>
      </c>
    </row>
    <row r="108" spans="1:232" s="86" customFormat="1" ht="17.25" customHeight="1">
      <c r="A108" s="118"/>
      <c r="B108" s="122" t="s">
        <v>99</v>
      </c>
      <c r="C108" s="125">
        <f>D108+BK108+DB108</f>
        <v>987677519</v>
      </c>
      <c r="D108" s="125">
        <f>E108+J108</f>
        <v>987677519</v>
      </c>
      <c r="E108" s="125">
        <f>SUM(F108:I108)</f>
        <v>987677519</v>
      </c>
      <c r="F108" s="118"/>
      <c r="G108" s="118"/>
      <c r="H108" s="118">
        <v>987677519</v>
      </c>
      <c r="I108" s="118"/>
      <c r="J108" s="125">
        <f>SUM(K108:BJ108)</f>
        <v>0</v>
      </c>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c r="BI108" s="118"/>
      <c r="BJ108" s="118"/>
      <c r="BK108" s="123">
        <f t="shared" ref="BK108:BK109" si="352">SUM(BL108:BM108)</f>
        <v>0</v>
      </c>
      <c r="BL108" s="118">
        <f t="shared" ref="BL108" si="353">SUM(BN108:BO108)+BP108+SUM(BR108:BU108)+CG108+CU108</f>
        <v>0</v>
      </c>
      <c r="BM108" s="123">
        <f>BQ108+SUM(BV108:CF108)+SUM(CH108:CT108)+SUM(CV108:DA108)</f>
        <v>0</v>
      </c>
      <c r="BN108" s="118"/>
      <c r="BO108" s="118"/>
      <c r="BP108" s="118"/>
      <c r="BQ108" s="118"/>
      <c r="BR108" s="118"/>
      <c r="BS108" s="118"/>
      <c r="BT108" s="118"/>
      <c r="BU108" s="118"/>
      <c r="BV108" s="118"/>
      <c r="BW108" s="118"/>
      <c r="BX108" s="118"/>
      <c r="BY108" s="118"/>
      <c r="BZ108" s="118"/>
      <c r="CA108" s="118"/>
      <c r="CB108" s="118"/>
      <c r="CC108" s="118"/>
      <c r="CD108" s="118"/>
      <c r="CE108" s="118"/>
      <c r="CF108" s="118"/>
      <c r="CG108" s="118"/>
      <c r="CH108" s="118"/>
      <c r="CI108" s="118"/>
      <c r="CJ108" s="118"/>
      <c r="CK108" s="118"/>
      <c r="CL108" s="118"/>
      <c r="CM108" s="118"/>
      <c r="CN108" s="118"/>
      <c r="CO108" s="118"/>
      <c r="CP108" s="118"/>
      <c r="CQ108" s="118"/>
      <c r="CR108" s="118"/>
      <c r="CS108" s="118"/>
      <c r="CT108" s="118"/>
      <c r="CU108" s="118"/>
      <c r="CV108" s="118"/>
      <c r="CW108" s="118"/>
      <c r="CX108" s="118"/>
      <c r="CY108" s="118"/>
      <c r="CZ108" s="118"/>
      <c r="DA108" s="118"/>
      <c r="DB108" s="118">
        <f>SUM(DC108:DD108)</f>
        <v>0</v>
      </c>
      <c r="DC108" s="118">
        <f>SUM(DE108:DE108)</f>
        <v>0</v>
      </c>
      <c r="DD108" s="118">
        <f>SUM(DF108:DG108)</f>
        <v>0</v>
      </c>
      <c r="DE108" s="118"/>
      <c r="DF108" s="118"/>
      <c r="DG108" s="118"/>
      <c r="DH108" s="124" t="s">
        <v>99</v>
      </c>
      <c r="DI108" s="140">
        <f>DJ108+FQ108+HH108+HN108</f>
        <v>987677519</v>
      </c>
      <c r="DJ108" s="140">
        <f t="shared" ref="DJ108:DJ109" si="354">DK108+DP108</f>
        <v>0</v>
      </c>
      <c r="DK108" s="140">
        <f t="shared" ref="DK108:DK109" si="355">SUM(DL108:DO108)</f>
        <v>0</v>
      </c>
      <c r="DL108" s="101"/>
      <c r="DM108" s="101"/>
      <c r="DN108" s="101"/>
      <c r="DO108" s="101"/>
      <c r="DP108" s="140">
        <f>SUM(DQ108:FP108)</f>
        <v>0</v>
      </c>
      <c r="DQ108" s="101"/>
      <c r="DR108" s="101"/>
      <c r="DS108" s="101"/>
      <c r="DT108" s="101"/>
      <c r="DU108" s="101"/>
      <c r="DV108" s="101"/>
      <c r="DW108" s="101"/>
      <c r="DX108" s="101"/>
      <c r="DY108" s="101"/>
      <c r="DZ108" s="101"/>
      <c r="EA108" s="101"/>
      <c r="EB108" s="101"/>
      <c r="EC108" s="101"/>
      <c r="ED108" s="101"/>
      <c r="EE108" s="101"/>
      <c r="EF108" s="101"/>
      <c r="EG108" s="101"/>
      <c r="EH108" s="101"/>
      <c r="EI108" s="101"/>
      <c r="EJ108" s="101"/>
      <c r="EK108" s="101"/>
      <c r="EL108" s="101"/>
      <c r="EM108" s="101"/>
      <c r="EN108" s="101"/>
      <c r="EO108" s="101"/>
      <c r="EP108" s="101"/>
      <c r="EQ108" s="101"/>
      <c r="ER108" s="101"/>
      <c r="ES108" s="101"/>
      <c r="ET108" s="101"/>
      <c r="EU108" s="101"/>
      <c r="EV108" s="101"/>
      <c r="EW108" s="101"/>
      <c r="EX108" s="101"/>
      <c r="EY108" s="101"/>
      <c r="EZ108" s="101"/>
      <c r="FA108" s="101"/>
      <c r="FB108" s="101"/>
      <c r="FC108" s="101"/>
      <c r="FD108" s="101"/>
      <c r="FE108" s="101"/>
      <c r="FF108" s="101"/>
      <c r="FG108" s="101"/>
      <c r="FH108" s="101"/>
      <c r="FI108" s="101"/>
      <c r="FJ108" s="101"/>
      <c r="FK108" s="101"/>
      <c r="FL108" s="101"/>
      <c r="FM108" s="101"/>
      <c r="FN108" s="101"/>
      <c r="FO108" s="101"/>
      <c r="FP108" s="101"/>
      <c r="FQ108" s="140">
        <f t="shared" ref="FQ108:FQ109" si="356">SUM(FR108:FS108)</f>
        <v>0</v>
      </c>
      <c r="FR108" s="140">
        <f t="shared" ref="FR108" si="357">SUM(FT108:FU108)+FV108+SUM(FX108:GA108)+GM108+HA108</f>
        <v>0</v>
      </c>
      <c r="FS108" s="140">
        <f>FW108+SUM(GB108:GL108)+SUM(GN108:GZ108)+SUM(HB108:HG108)</f>
        <v>0</v>
      </c>
      <c r="FT108" s="101"/>
      <c r="FU108" s="101"/>
      <c r="FV108" s="101"/>
      <c r="FW108" s="101"/>
      <c r="FX108" s="101"/>
      <c r="FY108" s="101"/>
      <c r="FZ108" s="101"/>
      <c r="GA108" s="101"/>
      <c r="GB108" s="101"/>
      <c r="GC108" s="101"/>
      <c r="GD108" s="101"/>
      <c r="GE108" s="101"/>
      <c r="GF108" s="101"/>
      <c r="GG108" s="101"/>
      <c r="GH108" s="101"/>
      <c r="GI108" s="101"/>
      <c r="GJ108" s="101"/>
      <c r="GK108" s="101"/>
      <c r="GL108" s="101"/>
      <c r="GM108" s="101"/>
      <c r="GN108" s="101"/>
      <c r="GO108" s="101"/>
      <c r="GP108" s="101"/>
      <c r="GQ108" s="101"/>
      <c r="GR108" s="101"/>
      <c r="GS108" s="101"/>
      <c r="GT108" s="101"/>
      <c r="GU108" s="101"/>
      <c r="GV108" s="101"/>
      <c r="GW108" s="101"/>
      <c r="GX108" s="101"/>
      <c r="GY108" s="101"/>
      <c r="GZ108" s="101"/>
      <c r="HA108" s="101"/>
      <c r="HB108" s="101"/>
      <c r="HC108" s="101"/>
      <c r="HD108" s="101"/>
      <c r="HE108" s="101"/>
      <c r="HF108" s="101"/>
      <c r="HG108" s="101"/>
      <c r="HH108" s="140">
        <f t="shared" ref="HH108:HH109" si="358">SUM(HI108:HJ108)</f>
        <v>0</v>
      </c>
      <c r="HI108" s="140">
        <f t="shared" ref="HI108:HI109" si="359">SUM(HK108:HK108)</f>
        <v>0</v>
      </c>
      <c r="HJ108" s="140">
        <f t="shared" ref="HJ108:HJ109" si="360">SUM(HL108:HM108)</f>
        <v>0</v>
      </c>
      <c r="HK108" s="101"/>
      <c r="HL108" s="101"/>
      <c r="HM108" s="101"/>
      <c r="HN108" s="145">
        <v>987677519</v>
      </c>
      <c r="HO108" s="152">
        <f t="shared" si="347"/>
        <v>1</v>
      </c>
      <c r="HP108" s="152">
        <f t="shared" si="348"/>
        <v>0</v>
      </c>
      <c r="HQ108" s="152">
        <f t="shared" si="349"/>
        <v>0</v>
      </c>
      <c r="HR108" s="152">
        <f t="shared" si="350"/>
        <v>0</v>
      </c>
      <c r="HS108" s="152">
        <f t="shared" si="351"/>
        <v>0</v>
      </c>
      <c r="HU108" s="86">
        <f t="shared" si="329"/>
        <v>0</v>
      </c>
      <c r="HV108" s="86">
        <f t="shared" si="312"/>
        <v>0</v>
      </c>
    </row>
    <row r="109" spans="1:232" s="86" customFormat="1" ht="17.25" customHeight="1">
      <c r="A109" s="118"/>
      <c r="B109" s="122" t="s">
        <v>100</v>
      </c>
      <c r="C109" s="125">
        <f>D109+BK109+DB109</f>
        <v>-987677519</v>
      </c>
      <c r="D109" s="125">
        <f>E109+J109</f>
        <v>-987677519</v>
      </c>
      <c r="E109" s="125">
        <f>SUM(F109:I109)</f>
        <v>0</v>
      </c>
      <c r="F109" s="118"/>
      <c r="G109" s="118"/>
      <c r="H109" s="118"/>
      <c r="I109" s="118"/>
      <c r="J109" s="125">
        <f>SUM(K109:BJ109)</f>
        <v>-987677519</v>
      </c>
      <c r="K109" s="118"/>
      <c r="L109" s="118"/>
      <c r="M109" s="118">
        <v>-10888000</v>
      </c>
      <c r="N109" s="118">
        <v>-807297000</v>
      </c>
      <c r="O109" s="118"/>
      <c r="P109" s="118"/>
      <c r="Q109" s="118"/>
      <c r="R109" s="118"/>
      <c r="S109" s="118"/>
      <c r="T109" s="118"/>
      <c r="U109" s="118"/>
      <c r="V109" s="118"/>
      <c r="W109" s="118"/>
      <c r="X109" s="118"/>
      <c r="Y109" s="118"/>
      <c r="Z109" s="118"/>
      <c r="AA109" s="118">
        <v>-73091640</v>
      </c>
      <c r="AB109" s="118"/>
      <c r="AC109" s="118">
        <v>-415000000</v>
      </c>
      <c r="AD109" s="118">
        <v>-320000000</v>
      </c>
      <c r="AE109" s="118">
        <v>-23192539</v>
      </c>
      <c r="AF109" s="118">
        <v>-4380</v>
      </c>
      <c r="AG109" s="118"/>
      <c r="AH109" s="118"/>
      <c r="AI109" s="118"/>
      <c r="AJ109" s="118">
        <v>-54364800</v>
      </c>
      <c r="AK109" s="118"/>
      <c r="AL109" s="118"/>
      <c r="AM109" s="118">
        <v>-1125000</v>
      </c>
      <c r="AN109" s="118">
        <v>-11465800</v>
      </c>
      <c r="AO109" s="118"/>
      <c r="AP109" s="118"/>
      <c r="AQ109" s="118">
        <f>-17493000-500</f>
        <v>-17493500</v>
      </c>
      <c r="AR109" s="118">
        <v>-418254103</v>
      </c>
      <c r="AS109" s="118"/>
      <c r="AT109" s="118"/>
      <c r="AU109" s="118">
        <v>-300000000</v>
      </c>
      <c r="AV109" s="118">
        <f>-196800-5264998</f>
        <v>-5461798</v>
      </c>
      <c r="AW109" s="118">
        <f>-138052000-471010000</f>
        <v>-609062000</v>
      </c>
      <c r="AX109" s="118"/>
      <c r="AY109" s="118"/>
      <c r="AZ109" s="118"/>
      <c r="BA109" s="118"/>
      <c r="BB109" s="118"/>
      <c r="BC109" s="118"/>
      <c r="BD109" s="118">
        <v>-12800</v>
      </c>
      <c r="BE109" s="118">
        <v>-194517359</v>
      </c>
      <c r="BF109" s="118"/>
      <c r="BG109" s="118">
        <f>-9098223</f>
        <v>-9098223</v>
      </c>
      <c r="BH109" s="118">
        <f>-21129456-800000</f>
        <v>-21929456</v>
      </c>
      <c r="BI109" s="118"/>
      <c r="BJ109" s="118">
        <v>2304580879</v>
      </c>
      <c r="BK109" s="123">
        <f t="shared" si="352"/>
        <v>0</v>
      </c>
      <c r="BL109" s="118">
        <f>SUM(BN109:BO109)+BP109+SUM(BR109:BU109)+CG109+CU109</f>
        <v>0</v>
      </c>
      <c r="BM109" s="123">
        <f>BQ109+SUM(BV109:CF109)+SUM(CH109:CT109)+SUM(CV109:DA109)</f>
        <v>0</v>
      </c>
      <c r="BN109" s="118"/>
      <c r="BO109" s="118"/>
      <c r="BP109" s="118"/>
      <c r="BQ109" s="118"/>
      <c r="BR109" s="118"/>
      <c r="BS109" s="118"/>
      <c r="BT109" s="118"/>
      <c r="BU109" s="118"/>
      <c r="BV109" s="118"/>
      <c r="BW109" s="118"/>
      <c r="BX109" s="118"/>
      <c r="BY109" s="118"/>
      <c r="BZ109" s="118"/>
      <c r="CA109" s="118"/>
      <c r="CB109" s="118"/>
      <c r="CC109" s="118"/>
      <c r="CD109" s="118"/>
      <c r="CE109" s="118"/>
      <c r="CF109" s="118"/>
      <c r="CG109" s="118"/>
      <c r="CH109" s="118"/>
      <c r="CI109" s="118"/>
      <c r="CJ109" s="118"/>
      <c r="CK109" s="118"/>
      <c r="CL109" s="118"/>
      <c r="CM109" s="118"/>
      <c r="CN109" s="118"/>
      <c r="CO109" s="118"/>
      <c r="CP109" s="118"/>
      <c r="CQ109" s="118"/>
      <c r="CR109" s="118"/>
      <c r="CS109" s="118"/>
      <c r="CT109" s="118"/>
      <c r="CU109" s="118"/>
      <c r="CV109" s="118"/>
      <c r="CW109" s="118"/>
      <c r="CX109" s="118"/>
      <c r="CY109" s="118"/>
      <c r="CZ109" s="118"/>
      <c r="DA109" s="118"/>
      <c r="DB109" s="118">
        <f>SUM(DC109:DD109)</f>
        <v>0</v>
      </c>
      <c r="DC109" s="118">
        <f>SUM(DE109:DE109)</f>
        <v>0</v>
      </c>
      <c r="DD109" s="118">
        <f>SUM(DF109:DG109)</f>
        <v>0</v>
      </c>
      <c r="DE109" s="118"/>
      <c r="DF109" s="118"/>
      <c r="DG109" s="118"/>
      <c r="DH109" s="124" t="s">
        <v>100</v>
      </c>
      <c r="DI109" s="140">
        <f>DJ109+FQ109+HH109+HN109</f>
        <v>2304580879</v>
      </c>
      <c r="DJ109" s="140">
        <f t="shared" si="354"/>
        <v>0</v>
      </c>
      <c r="DK109" s="140">
        <f t="shared" si="355"/>
        <v>0</v>
      </c>
      <c r="DL109" s="101"/>
      <c r="DM109" s="101"/>
      <c r="DN109" s="101"/>
      <c r="DO109" s="101"/>
      <c r="DP109" s="140">
        <f>SUM(DQ109:FP109)</f>
        <v>0</v>
      </c>
      <c r="DQ109" s="101"/>
      <c r="DR109" s="101"/>
      <c r="DS109" s="101"/>
      <c r="DT109" s="101"/>
      <c r="DU109" s="101"/>
      <c r="DV109" s="101"/>
      <c r="DW109" s="101"/>
      <c r="DX109" s="101"/>
      <c r="DY109" s="101"/>
      <c r="DZ109" s="101"/>
      <c r="EA109" s="101"/>
      <c r="EB109" s="101"/>
      <c r="EC109" s="101"/>
      <c r="ED109" s="101"/>
      <c r="EE109" s="101"/>
      <c r="EF109" s="101"/>
      <c r="EG109" s="101"/>
      <c r="EH109" s="101"/>
      <c r="EI109" s="101"/>
      <c r="EJ109" s="101"/>
      <c r="EK109" s="101"/>
      <c r="EL109" s="101"/>
      <c r="EM109" s="101"/>
      <c r="EN109" s="101"/>
      <c r="EO109" s="101"/>
      <c r="EP109" s="101"/>
      <c r="EQ109" s="101"/>
      <c r="ER109" s="101"/>
      <c r="ES109" s="101"/>
      <c r="ET109" s="101"/>
      <c r="EU109" s="101"/>
      <c r="EV109" s="101"/>
      <c r="EW109" s="101"/>
      <c r="EX109" s="101"/>
      <c r="EY109" s="101"/>
      <c r="EZ109" s="101"/>
      <c r="FA109" s="101"/>
      <c r="FB109" s="101"/>
      <c r="FC109" s="101"/>
      <c r="FD109" s="101"/>
      <c r="FE109" s="101"/>
      <c r="FF109" s="101"/>
      <c r="FG109" s="101"/>
      <c r="FH109" s="101"/>
      <c r="FI109" s="101"/>
      <c r="FJ109" s="101"/>
      <c r="FK109" s="101"/>
      <c r="FL109" s="101"/>
      <c r="FM109" s="101"/>
      <c r="FN109" s="101"/>
      <c r="FO109" s="101"/>
      <c r="FP109" s="101"/>
      <c r="FQ109" s="140">
        <f t="shared" si="356"/>
        <v>0</v>
      </c>
      <c r="FR109" s="140">
        <f>SUM(FT109:FU109)+FV109+SUM(FX109:GA109)+GM109+HA109</f>
        <v>0</v>
      </c>
      <c r="FS109" s="140">
        <f>FW109+SUM(GB109:GL109)+SUM(GN109:GZ109)+SUM(HB109:HG109)</f>
        <v>0</v>
      </c>
      <c r="FT109" s="101"/>
      <c r="FU109" s="101"/>
      <c r="FV109" s="101"/>
      <c r="FW109" s="101"/>
      <c r="FX109" s="101"/>
      <c r="FY109" s="101"/>
      <c r="FZ109" s="101"/>
      <c r="GA109" s="101"/>
      <c r="GB109" s="101"/>
      <c r="GC109" s="101"/>
      <c r="GD109" s="101"/>
      <c r="GE109" s="101"/>
      <c r="GF109" s="101"/>
      <c r="GG109" s="101"/>
      <c r="GH109" s="101"/>
      <c r="GI109" s="101"/>
      <c r="GJ109" s="101"/>
      <c r="GK109" s="101"/>
      <c r="GL109" s="101"/>
      <c r="GM109" s="101"/>
      <c r="GN109" s="101"/>
      <c r="GO109" s="101"/>
      <c r="GP109" s="101"/>
      <c r="GQ109" s="101"/>
      <c r="GR109" s="101"/>
      <c r="GS109" s="101"/>
      <c r="GT109" s="101"/>
      <c r="GU109" s="101"/>
      <c r="GV109" s="101"/>
      <c r="GW109" s="101"/>
      <c r="GX109" s="101"/>
      <c r="GY109" s="101"/>
      <c r="GZ109" s="101"/>
      <c r="HA109" s="101"/>
      <c r="HB109" s="101"/>
      <c r="HC109" s="101"/>
      <c r="HD109" s="101"/>
      <c r="HE109" s="101"/>
      <c r="HF109" s="101"/>
      <c r="HG109" s="101"/>
      <c r="HH109" s="140">
        <f t="shared" si="358"/>
        <v>0</v>
      </c>
      <c r="HI109" s="140">
        <f t="shared" si="359"/>
        <v>0</v>
      </c>
      <c r="HJ109" s="140">
        <f t="shared" si="360"/>
        <v>0</v>
      </c>
      <c r="HK109" s="101"/>
      <c r="HL109" s="101"/>
      <c r="HM109" s="101"/>
      <c r="HN109" s="145">
        <v>2304580879</v>
      </c>
      <c r="HO109" s="152">
        <f t="shared" si="347"/>
        <v>-2.3333333346833016</v>
      </c>
      <c r="HP109" s="152">
        <f t="shared" si="348"/>
        <v>0</v>
      </c>
      <c r="HQ109" s="152">
        <f t="shared" si="349"/>
        <v>0</v>
      </c>
      <c r="HR109" s="152">
        <f t="shared" si="350"/>
        <v>0</v>
      </c>
      <c r="HS109" s="152">
        <f t="shared" si="351"/>
        <v>0</v>
      </c>
      <c r="HU109" s="86">
        <f t="shared" si="329"/>
        <v>0</v>
      </c>
      <c r="HV109" s="86">
        <f t="shared" si="312"/>
        <v>-3292258398</v>
      </c>
    </row>
    <row r="110" spans="1:232" s="102" customFormat="1" ht="17.25" customHeight="1">
      <c r="A110" s="118">
        <v>33</v>
      </c>
      <c r="B110" s="119" t="s">
        <v>114</v>
      </c>
      <c r="C110" s="125">
        <f t="shared" ref="C110:BO110" si="361">C111+C112</f>
        <v>26992231861</v>
      </c>
      <c r="D110" s="125">
        <f t="shared" si="361"/>
        <v>23002231861</v>
      </c>
      <c r="E110" s="125">
        <f t="shared" si="361"/>
        <v>5037332522</v>
      </c>
      <c r="F110" s="118">
        <f t="shared" si="361"/>
        <v>0</v>
      </c>
      <c r="G110" s="118">
        <f t="shared" si="361"/>
        <v>220</v>
      </c>
      <c r="H110" s="118">
        <f t="shared" si="361"/>
        <v>5037332302</v>
      </c>
      <c r="I110" s="118">
        <f t="shared" si="361"/>
        <v>0</v>
      </c>
      <c r="J110" s="125">
        <f t="shared" si="361"/>
        <v>17964899339</v>
      </c>
      <c r="K110" s="120">
        <f t="shared" si="361"/>
        <v>0</v>
      </c>
      <c r="L110" s="120">
        <f t="shared" si="361"/>
        <v>0</v>
      </c>
      <c r="M110" s="120">
        <f t="shared" si="361"/>
        <v>225000000</v>
      </c>
      <c r="N110" s="120">
        <f t="shared" si="361"/>
        <v>0</v>
      </c>
      <c r="O110" s="120">
        <f t="shared" si="361"/>
        <v>0</v>
      </c>
      <c r="P110" s="120">
        <f t="shared" si="361"/>
        <v>0</v>
      </c>
      <c r="Q110" s="120">
        <f t="shared" si="361"/>
        <v>0</v>
      </c>
      <c r="R110" s="120">
        <f t="shared" si="361"/>
        <v>0</v>
      </c>
      <c r="S110" s="120">
        <f t="shared" si="361"/>
        <v>0</v>
      </c>
      <c r="T110" s="120">
        <f t="shared" si="361"/>
        <v>0</v>
      </c>
      <c r="U110" s="120">
        <f t="shared" si="361"/>
        <v>0</v>
      </c>
      <c r="V110" s="120">
        <f t="shared" si="361"/>
        <v>0</v>
      </c>
      <c r="W110" s="120">
        <f t="shared" si="361"/>
        <v>0</v>
      </c>
      <c r="X110" s="120">
        <f t="shared" si="361"/>
        <v>4017000</v>
      </c>
      <c r="Y110" s="120">
        <f t="shared" si="361"/>
        <v>0</v>
      </c>
      <c r="Z110" s="120">
        <f t="shared" si="361"/>
        <v>0</v>
      </c>
      <c r="AA110" s="120">
        <f t="shared" si="361"/>
        <v>61691640</v>
      </c>
      <c r="AB110" s="120">
        <f t="shared" si="361"/>
        <v>0</v>
      </c>
      <c r="AC110" s="120">
        <f t="shared" si="361"/>
        <v>415000000</v>
      </c>
      <c r="AD110" s="120">
        <f t="shared" si="361"/>
        <v>326999996</v>
      </c>
      <c r="AE110" s="120">
        <f t="shared" si="361"/>
        <v>13999937</v>
      </c>
      <c r="AF110" s="120">
        <f t="shared" si="361"/>
        <v>2999997</v>
      </c>
      <c r="AG110" s="120">
        <f t="shared" si="361"/>
        <v>0</v>
      </c>
      <c r="AH110" s="120">
        <f t="shared" si="361"/>
        <v>0</v>
      </c>
      <c r="AI110" s="120">
        <f t="shared" si="361"/>
        <v>2290000</v>
      </c>
      <c r="AJ110" s="120">
        <f t="shared" si="361"/>
        <v>0</v>
      </c>
      <c r="AK110" s="120">
        <f t="shared" si="361"/>
        <v>0</v>
      </c>
      <c r="AL110" s="120">
        <f t="shared" si="361"/>
        <v>304540755</v>
      </c>
      <c r="AM110" s="120">
        <f t="shared" si="361"/>
        <v>0</v>
      </c>
      <c r="AN110" s="120">
        <f t="shared" si="361"/>
        <v>0</v>
      </c>
      <c r="AO110" s="120">
        <f t="shared" si="361"/>
        <v>95478152</v>
      </c>
      <c r="AP110" s="120">
        <f t="shared" si="361"/>
        <v>0</v>
      </c>
      <c r="AQ110" s="120">
        <f t="shared" si="361"/>
        <v>0</v>
      </c>
      <c r="AR110" s="120">
        <f t="shared" si="361"/>
        <v>0</v>
      </c>
      <c r="AS110" s="120">
        <f t="shared" si="361"/>
        <v>0</v>
      </c>
      <c r="AT110" s="120">
        <f t="shared" si="361"/>
        <v>0</v>
      </c>
      <c r="AU110" s="120">
        <f t="shared" si="361"/>
        <v>0</v>
      </c>
      <c r="AV110" s="120">
        <f t="shared" si="361"/>
        <v>16687998</v>
      </c>
      <c r="AW110" s="120">
        <f t="shared" si="361"/>
        <v>127218792</v>
      </c>
      <c r="AX110" s="120">
        <f t="shared" si="361"/>
        <v>0</v>
      </c>
      <c r="AY110" s="120">
        <f>AY111+AY112</f>
        <v>0</v>
      </c>
      <c r="AZ110" s="120">
        <f t="shared" ref="AZ110" si="362">AZ111+AZ112</f>
        <v>10000000</v>
      </c>
      <c r="BA110" s="120">
        <f t="shared" si="361"/>
        <v>0</v>
      </c>
      <c r="BB110" s="120">
        <f t="shared" si="361"/>
        <v>0</v>
      </c>
      <c r="BC110" s="120">
        <f t="shared" si="361"/>
        <v>0</v>
      </c>
      <c r="BD110" s="120">
        <f t="shared" si="361"/>
        <v>0</v>
      </c>
      <c r="BE110" s="120">
        <f t="shared" si="361"/>
        <v>121980000</v>
      </c>
      <c r="BF110" s="120">
        <f t="shared" si="361"/>
        <v>54000000</v>
      </c>
      <c r="BG110" s="120">
        <f t="shared" si="361"/>
        <v>19000000</v>
      </c>
      <c r="BH110" s="120">
        <f t="shared" si="361"/>
        <v>800000</v>
      </c>
      <c r="BI110" s="120">
        <f t="shared" si="361"/>
        <v>0</v>
      </c>
      <c r="BJ110" s="120">
        <f>BJ111+BJ112</f>
        <v>16163195072</v>
      </c>
      <c r="BK110" s="120">
        <f t="shared" si="361"/>
        <v>3990000000</v>
      </c>
      <c r="BL110" s="120">
        <f t="shared" si="361"/>
        <v>0</v>
      </c>
      <c r="BM110" s="120">
        <f t="shared" si="361"/>
        <v>3990000000</v>
      </c>
      <c r="BN110" s="120">
        <f t="shared" si="361"/>
        <v>0</v>
      </c>
      <c r="BO110" s="120">
        <f t="shared" si="361"/>
        <v>0</v>
      </c>
      <c r="BP110" s="120">
        <f t="shared" ref="BP110:DG110" si="363">BP111+BP112</f>
        <v>0</v>
      </c>
      <c r="BQ110" s="120">
        <f t="shared" si="363"/>
        <v>0</v>
      </c>
      <c r="BR110" s="120">
        <f>BR111+BR112</f>
        <v>0</v>
      </c>
      <c r="BS110" s="120">
        <f>BS111+BS112</f>
        <v>0</v>
      </c>
      <c r="BT110" s="120">
        <f t="shared" ref="BT110" si="364">BT111+BT112</f>
        <v>0</v>
      </c>
      <c r="BU110" s="120">
        <f t="shared" si="363"/>
        <v>0</v>
      </c>
      <c r="BV110" s="120">
        <f t="shared" si="363"/>
        <v>0</v>
      </c>
      <c r="BW110" s="120">
        <f t="shared" si="363"/>
        <v>0</v>
      </c>
      <c r="BX110" s="120">
        <f t="shared" si="363"/>
        <v>0</v>
      </c>
      <c r="BY110" s="120">
        <f t="shared" si="363"/>
        <v>0</v>
      </c>
      <c r="BZ110" s="120">
        <f t="shared" si="363"/>
        <v>0</v>
      </c>
      <c r="CA110" s="120">
        <f t="shared" si="363"/>
        <v>0</v>
      </c>
      <c r="CB110" s="120">
        <f t="shared" si="363"/>
        <v>0</v>
      </c>
      <c r="CC110" s="120">
        <f t="shared" si="363"/>
        <v>0</v>
      </c>
      <c r="CD110" s="120">
        <f t="shared" si="363"/>
        <v>0</v>
      </c>
      <c r="CE110" s="120">
        <f t="shared" si="363"/>
        <v>0</v>
      </c>
      <c r="CF110" s="120">
        <f t="shared" si="363"/>
        <v>0</v>
      </c>
      <c r="CG110" s="120">
        <f t="shared" si="363"/>
        <v>0</v>
      </c>
      <c r="CH110" s="120">
        <f t="shared" si="363"/>
        <v>0</v>
      </c>
      <c r="CI110" s="120">
        <f t="shared" si="363"/>
        <v>0</v>
      </c>
      <c r="CJ110" s="120">
        <f t="shared" si="363"/>
        <v>0</v>
      </c>
      <c r="CK110" s="120">
        <f t="shared" si="363"/>
        <v>0</v>
      </c>
      <c r="CL110" s="120">
        <f t="shared" si="363"/>
        <v>0</v>
      </c>
      <c r="CM110" s="120">
        <f t="shared" si="363"/>
        <v>0</v>
      </c>
      <c r="CN110" s="120">
        <f t="shared" si="363"/>
        <v>0</v>
      </c>
      <c r="CO110" s="120">
        <f t="shared" si="363"/>
        <v>0</v>
      </c>
      <c r="CP110" s="120">
        <f t="shared" si="363"/>
        <v>3990000000</v>
      </c>
      <c r="CQ110" s="120">
        <f t="shared" si="363"/>
        <v>0</v>
      </c>
      <c r="CR110" s="120">
        <f t="shared" si="363"/>
        <v>0</v>
      </c>
      <c r="CS110" s="120">
        <f t="shared" si="363"/>
        <v>0</v>
      </c>
      <c r="CT110" s="120">
        <f t="shared" si="363"/>
        <v>0</v>
      </c>
      <c r="CU110" s="120">
        <f t="shared" si="363"/>
        <v>0</v>
      </c>
      <c r="CV110" s="120">
        <f t="shared" si="363"/>
        <v>0</v>
      </c>
      <c r="CW110" s="120">
        <f t="shared" si="363"/>
        <v>0</v>
      </c>
      <c r="CX110" s="120">
        <f t="shared" si="363"/>
        <v>0</v>
      </c>
      <c r="CY110" s="120">
        <f t="shared" si="363"/>
        <v>0</v>
      </c>
      <c r="CZ110" s="120">
        <f t="shared" si="363"/>
        <v>0</v>
      </c>
      <c r="DA110" s="120">
        <f t="shared" si="363"/>
        <v>0</v>
      </c>
      <c r="DB110" s="120">
        <f t="shared" si="363"/>
        <v>0</v>
      </c>
      <c r="DC110" s="120">
        <f t="shared" si="363"/>
        <v>0</v>
      </c>
      <c r="DD110" s="120">
        <f t="shared" si="363"/>
        <v>0</v>
      </c>
      <c r="DE110" s="120">
        <f t="shared" si="363"/>
        <v>0</v>
      </c>
      <c r="DF110" s="120">
        <f t="shared" si="363"/>
        <v>0</v>
      </c>
      <c r="DG110" s="120">
        <f t="shared" si="363"/>
        <v>0</v>
      </c>
      <c r="DH110" s="121" t="s">
        <v>114</v>
      </c>
      <c r="DI110" s="141">
        <f t="shared" ref="DI110:FV110" si="365">DI111+DI112</f>
        <v>25296005526</v>
      </c>
      <c r="DJ110" s="141">
        <f t="shared" si="365"/>
        <v>0</v>
      </c>
      <c r="DK110" s="141">
        <f t="shared" si="365"/>
        <v>0</v>
      </c>
      <c r="DL110" s="119">
        <f t="shared" si="365"/>
        <v>0</v>
      </c>
      <c r="DM110" s="119">
        <f t="shared" si="365"/>
        <v>0</v>
      </c>
      <c r="DN110" s="119">
        <f t="shared" si="365"/>
        <v>0</v>
      </c>
      <c r="DO110" s="119">
        <f t="shared" si="365"/>
        <v>0</v>
      </c>
      <c r="DP110" s="141">
        <f t="shared" si="365"/>
        <v>0</v>
      </c>
      <c r="DQ110" s="119">
        <f t="shared" si="365"/>
        <v>0</v>
      </c>
      <c r="DR110" s="119">
        <f t="shared" si="365"/>
        <v>0</v>
      </c>
      <c r="DS110" s="119">
        <f t="shared" si="365"/>
        <v>0</v>
      </c>
      <c r="DT110" s="119">
        <f t="shared" si="365"/>
        <v>0</v>
      </c>
      <c r="DU110" s="119">
        <f t="shared" si="365"/>
        <v>0</v>
      </c>
      <c r="DV110" s="119">
        <f t="shared" si="365"/>
        <v>0</v>
      </c>
      <c r="DW110" s="119">
        <f t="shared" si="365"/>
        <v>0</v>
      </c>
      <c r="DX110" s="119">
        <f t="shared" si="365"/>
        <v>0</v>
      </c>
      <c r="DY110" s="119">
        <f t="shared" si="365"/>
        <v>0</v>
      </c>
      <c r="DZ110" s="119">
        <f t="shared" si="365"/>
        <v>0</v>
      </c>
      <c r="EA110" s="119">
        <f t="shared" si="365"/>
        <v>0</v>
      </c>
      <c r="EB110" s="119">
        <f t="shared" si="365"/>
        <v>0</v>
      </c>
      <c r="EC110" s="119">
        <f t="shared" si="365"/>
        <v>0</v>
      </c>
      <c r="ED110" s="119">
        <f t="shared" si="365"/>
        <v>0</v>
      </c>
      <c r="EE110" s="119">
        <f t="shared" si="365"/>
        <v>0</v>
      </c>
      <c r="EF110" s="119">
        <f t="shared" si="365"/>
        <v>0</v>
      </c>
      <c r="EG110" s="119">
        <f t="shared" si="365"/>
        <v>0</v>
      </c>
      <c r="EH110" s="119">
        <f t="shared" si="365"/>
        <v>0</v>
      </c>
      <c r="EI110" s="119">
        <f t="shared" si="365"/>
        <v>0</v>
      </c>
      <c r="EJ110" s="119">
        <f t="shared" si="365"/>
        <v>0</v>
      </c>
      <c r="EK110" s="119">
        <f t="shared" si="365"/>
        <v>0</v>
      </c>
      <c r="EL110" s="119">
        <f t="shared" si="365"/>
        <v>0</v>
      </c>
      <c r="EM110" s="119">
        <f t="shared" si="365"/>
        <v>0</v>
      </c>
      <c r="EN110" s="119">
        <f t="shared" si="365"/>
        <v>0</v>
      </c>
      <c r="EO110" s="119">
        <f t="shared" si="365"/>
        <v>0</v>
      </c>
      <c r="EP110" s="119">
        <f t="shared" si="365"/>
        <v>0</v>
      </c>
      <c r="EQ110" s="119">
        <f t="shared" si="365"/>
        <v>0</v>
      </c>
      <c r="ER110" s="119">
        <f t="shared" si="365"/>
        <v>0</v>
      </c>
      <c r="ES110" s="119">
        <f t="shared" si="365"/>
        <v>0</v>
      </c>
      <c r="ET110" s="119">
        <f t="shared" si="365"/>
        <v>0</v>
      </c>
      <c r="EU110" s="119">
        <f t="shared" si="365"/>
        <v>0</v>
      </c>
      <c r="EV110" s="119">
        <f t="shared" si="365"/>
        <v>0</v>
      </c>
      <c r="EW110" s="119">
        <f t="shared" si="365"/>
        <v>0</v>
      </c>
      <c r="EX110" s="119">
        <f t="shared" si="365"/>
        <v>0</v>
      </c>
      <c r="EY110" s="119">
        <f t="shared" si="365"/>
        <v>0</v>
      </c>
      <c r="EZ110" s="119">
        <f t="shared" si="365"/>
        <v>0</v>
      </c>
      <c r="FA110" s="119">
        <f t="shared" si="365"/>
        <v>0</v>
      </c>
      <c r="FB110" s="119">
        <f t="shared" si="365"/>
        <v>0</v>
      </c>
      <c r="FC110" s="119">
        <f t="shared" si="365"/>
        <v>0</v>
      </c>
      <c r="FD110" s="119">
        <f t="shared" si="365"/>
        <v>0</v>
      </c>
      <c r="FE110" s="119">
        <f>FE111+FE112</f>
        <v>0</v>
      </c>
      <c r="FF110" s="119">
        <f t="shared" ref="FF110" si="366">FF111+FF112</f>
        <v>0</v>
      </c>
      <c r="FG110" s="119">
        <f t="shared" si="365"/>
        <v>0</v>
      </c>
      <c r="FH110" s="119">
        <f t="shared" si="365"/>
        <v>0</v>
      </c>
      <c r="FI110" s="119">
        <f t="shared" si="365"/>
        <v>0</v>
      </c>
      <c r="FJ110" s="119">
        <f t="shared" si="365"/>
        <v>0</v>
      </c>
      <c r="FK110" s="119">
        <f t="shared" si="365"/>
        <v>0</v>
      </c>
      <c r="FL110" s="119">
        <f t="shared" si="365"/>
        <v>0</v>
      </c>
      <c r="FM110" s="119">
        <f t="shared" si="365"/>
        <v>0</v>
      </c>
      <c r="FN110" s="119">
        <f t="shared" si="365"/>
        <v>0</v>
      </c>
      <c r="FO110" s="119">
        <f t="shared" si="365"/>
        <v>0</v>
      </c>
      <c r="FP110" s="119">
        <f t="shared" si="365"/>
        <v>0</v>
      </c>
      <c r="FQ110" s="141">
        <f t="shared" si="365"/>
        <v>0</v>
      </c>
      <c r="FR110" s="141">
        <f t="shared" si="365"/>
        <v>0</v>
      </c>
      <c r="FS110" s="141">
        <f t="shared" si="365"/>
        <v>0</v>
      </c>
      <c r="FT110" s="119">
        <f t="shared" si="365"/>
        <v>0</v>
      </c>
      <c r="FU110" s="119">
        <f t="shared" si="365"/>
        <v>0</v>
      </c>
      <c r="FV110" s="119">
        <f t="shared" si="365"/>
        <v>0</v>
      </c>
      <c r="FW110" s="119">
        <f t="shared" ref="FW110:HM110" si="367">FW111+FW112</f>
        <v>0</v>
      </c>
      <c r="FX110" s="119">
        <f t="shared" si="367"/>
        <v>0</v>
      </c>
      <c r="FY110" s="119">
        <f t="shared" si="367"/>
        <v>0</v>
      </c>
      <c r="FZ110" s="119">
        <f t="shared" si="367"/>
        <v>0</v>
      </c>
      <c r="GA110" s="119">
        <f t="shared" si="367"/>
        <v>0</v>
      </c>
      <c r="GB110" s="119">
        <f t="shared" si="367"/>
        <v>0</v>
      </c>
      <c r="GC110" s="119">
        <f t="shared" si="367"/>
        <v>0</v>
      </c>
      <c r="GD110" s="119">
        <f t="shared" si="367"/>
        <v>0</v>
      </c>
      <c r="GE110" s="119">
        <f t="shared" si="367"/>
        <v>0</v>
      </c>
      <c r="GF110" s="119">
        <f t="shared" si="367"/>
        <v>0</v>
      </c>
      <c r="GG110" s="119">
        <f t="shared" si="367"/>
        <v>0</v>
      </c>
      <c r="GH110" s="119">
        <f t="shared" si="367"/>
        <v>0</v>
      </c>
      <c r="GI110" s="119">
        <f t="shared" si="367"/>
        <v>0</v>
      </c>
      <c r="GJ110" s="119">
        <f t="shared" si="367"/>
        <v>0</v>
      </c>
      <c r="GK110" s="119">
        <f t="shared" si="367"/>
        <v>0</v>
      </c>
      <c r="GL110" s="119">
        <f t="shared" si="367"/>
        <v>0</v>
      </c>
      <c r="GM110" s="119">
        <f t="shared" si="367"/>
        <v>0</v>
      </c>
      <c r="GN110" s="119">
        <f t="shared" si="367"/>
        <v>0</v>
      </c>
      <c r="GO110" s="119">
        <f t="shared" si="367"/>
        <v>0</v>
      </c>
      <c r="GP110" s="119">
        <f t="shared" si="367"/>
        <v>0</v>
      </c>
      <c r="GQ110" s="119">
        <f t="shared" si="367"/>
        <v>0</v>
      </c>
      <c r="GR110" s="119">
        <f t="shared" si="367"/>
        <v>0</v>
      </c>
      <c r="GS110" s="119">
        <f t="shared" si="367"/>
        <v>0</v>
      </c>
      <c r="GT110" s="119">
        <f t="shared" si="367"/>
        <v>0</v>
      </c>
      <c r="GU110" s="119">
        <f t="shared" si="367"/>
        <v>0</v>
      </c>
      <c r="GV110" s="119">
        <f t="shared" si="367"/>
        <v>0</v>
      </c>
      <c r="GW110" s="119">
        <f t="shared" si="367"/>
        <v>0</v>
      </c>
      <c r="GX110" s="119">
        <f t="shared" si="367"/>
        <v>0</v>
      </c>
      <c r="GY110" s="119">
        <f t="shared" si="367"/>
        <v>0</v>
      </c>
      <c r="GZ110" s="119">
        <f t="shared" si="367"/>
        <v>0</v>
      </c>
      <c r="HA110" s="119">
        <f t="shared" si="367"/>
        <v>0</v>
      </c>
      <c r="HB110" s="119">
        <f t="shared" si="367"/>
        <v>0</v>
      </c>
      <c r="HC110" s="119">
        <f t="shared" si="367"/>
        <v>0</v>
      </c>
      <c r="HD110" s="119">
        <f t="shared" si="367"/>
        <v>0</v>
      </c>
      <c r="HE110" s="119">
        <f t="shared" si="367"/>
        <v>0</v>
      </c>
      <c r="HF110" s="119">
        <f t="shared" si="367"/>
        <v>0</v>
      </c>
      <c r="HG110" s="119">
        <f t="shared" si="367"/>
        <v>0</v>
      </c>
      <c r="HH110" s="141">
        <f t="shared" si="367"/>
        <v>0</v>
      </c>
      <c r="HI110" s="141">
        <f t="shared" si="367"/>
        <v>0</v>
      </c>
      <c r="HJ110" s="141">
        <f t="shared" si="367"/>
        <v>0</v>
      </c>
      <c r="HK110" s="119">
        <f t="shared" si="367"/>
        <v>0</v>
      </c>
      <c r="HL110" s="119">
        <f t="shared" si="367"/>
        <v>0</v>
      </c>
      <c r="HM110" s="119">
        <f t="shared" si="367"/>
        <v>0</v>
      </c>
      <c r="HN110" s="145">
        <f>HN111+HN112</f>
        <v>25296005526</v>
      </c>
      <c r="HO110" s="152">
        <f t="shared" si="347"/>
        <v>0.93715872241558473</v>
      </c>
      <c r="HP110" s="152">
        <f t="shared" si="348"/>
        <v>0</v>
      </c>
      <c r="HQ110" s="152">
        <f t="shared" si="349"/>
        <v>0</v>
      </c>
      <c r="HR110" s="152">
        <f t="shared" si="350"/>
        <v>0</v>
      </c>
      <c r="HS110" s="152">
        <f t="shared" si="351"/>
        <v>0</v>
      </c>
      <c r="HU110" s="102">
        <f t="shared" si="329"/>
        <v>0</v>
      </c>
      <c r="HV110" s="102">
        <f t="shared" si="312"/>
        <v>1696226335</v>
      </c>
    </row>
    <row r="111" spans="1:232" s="86" customFormat="1" ht="17.25" customHeight="1">
      <c r="A111" s="118"/>
      <c r="B111" s="122" t="s">
        <v>99</v>
      </c>
      <c r="C111" s="125">
        <f>D111+BK111+DB111</f>
        <v>5037332522</v>
      </c>
      <c r="D111" s="125">
        <f>E111+J111</f>
        <v>5037332522</v>
      </c>
      <c r="E111" s="125">
        <f>SUM(F111:I111)</f>
        <v>5037332522</v>
      </c>
      <c r="F111" s="118"/>
      <c r="G111" s="118">
        <v>220</v>
      </c>
      <c r="H111" s="118">
        <f>738160821+4299171481</f>
        <v>5037332302</v>
      </c>
      <c r="I111" s="118"/>
      <c r="J111" s="125">
        <f>SUM(K111:BJ111)</f>
        <v>0</v>
      </c>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23">
        <f t="shared" ref="BK111:BK112" si="368">SUM(BL111:BM111)</f>
        <v>0</v>
      </c>
      <c r="BL111" s="118">
        <f t="shared" ref="BL111" si="369">SUM(BN111:BO111)+BP111+SUM(BR111:BU111)+CG111+CU111</f>
        <v>0</v>
      </c>
      <c r="BM111" s="123">
        <f>BQ111+SUM(BV111:CF111)+SUM(CH111:CT111)+SUM(CV111:DA111)</f>
        <v>0</v>
      </c>
      <c r="BN111" s="118"/>
      <c r="BO111" s="118"/>
      <c r="BP111" s="118"/>
      <c r="BQ111" s="118"/>
      <c r="BR111" s="118"/>
      <c r="BS111" s="118"/>
      <c r="BT111" s="118"/>
      <c r="BU111" s="118"/>
      <c r="BV111" s="118"/>
      <c r="BW111" s="118"/>
      <c r="BX111" s="118"/>
      <c r="BY111" s="118"/>
      <c r="BZ111" s="118"/>
      <c r="CA111" s="118"/>
      <c r="CB111" s="118"/>
      <c r="CC111" s="118"/>
      <c r="CD111" s="118"/>
      <c r="CE111" s="118"/>
      <c r="CF111" s="118"/>
      <c r="CG111" s="118"/>
      <c r="CH111" s="118"/>
      <c r="CI111" s="118"/>
      <c r="CJ111" s="118"/>
      <c r="CK111" s="118"/>
      <c r="CL111" s="118"/>
      <c r="CM111" s="118"/>
      <c r="CN111" s="118"/>
      <c r="CO111" s="118"/>
      <c r="CP111" s="118"/>
      <c r="CQ111" s="118"/>
      <c r="CR111" s="118"/>
      <c r="CS111" s="118"/>
      <c r="CT111" s="118"/>
      <c r="CU111" s="118"/>
      <c r="CV111" s="118"/>
      <c r="CW111" s="118"/>
      <c r="CX111" s="118"/>
      <c r="CY111" s="118"/>
      <c r="CZ111" s="118"/>
      <c r="DA111" s="118"/>
      <c r="DB111" s="118">
        <f>SUM(DC111:DD111)</f>
        <v>0</v>
      </c>
      <c r="DC111" s="118">
        <f>SUM(DE111:DE111)</f>
        <v>0</v>
      </c>
      <c r="DD111" s="118">
        <f>SUM(DF111:DG111)</f>
        <v>0</v>
      </c>
      <c r="DE111" s="118"/>
      <c r="DF111" s="118"/>
      <c r="DG111" s="118"/>
      <c r="DH111" s="124" t="s">
        <v>99</v>
      </c>
      <c r="DI111" s="140">
        <f>DJ111+FQ111+HH111+HN111</f>
        <v>5037332302</v>
      </c>
      <c r="DJ111" s="140">
        <f t="shared" ref="DJ111:DJ112" si="370">DK111+DP111</f>
        <v>0</v>
      </c>
      <c r="DK111" s="140">
        <f t="shared" ref="DK111:DK112" si="371">SUM(DL111:DO111)</f>
        <v>0</v>
      </c>
      <c r="DL111" s="101"/>
      <c r="DM111" s="101"/>
      <c r="DN111" s="101"/>
      <c r="DO111" s="101"/>
      <c r="DP111" s="140">
        <f>SUM(DQ111:FP111)</f>
        <v>0</v>
      </c>
      <c r="DQ111" s="101"/>
      <c r="DR111" s="101"/>
      <c r="DS111" s="101"/>
      <c r="DT111" s="101"/>
      <c r="DU111" s="101"/>
      <c r="DV111" s="101"/>
      <c r="DW111" s="101"/>
      <c r="DX111" s="101"/>
      <c r="DY111" s="101"/>
      <c r="DZ111" s="101"/>
      <c r="EA111" s="101"/>
      <c r="EB111" s="101"/>
      <c r="EC111" s="101"/>
      <c r="ED111" s="101"/>
      <c r="EE111" s="101"/>
      <c r="EF111" s="101"/>
      <c r="EG111" s="101"/>
      <c r="EH111" s="101"/>
      <c r="EI111" s="101"/>
      <c r="EJ111" s="101"/>
      <c r="EK111" s="101"/>
      <c r="EL111" s="101"/>
      <c r="EM111" s="101"/>
      <c r="EN111" s="101"/>
      <c r="EO111" s="101"/>
      <c r="EP111" s="101"/>
      <c r="EQ111" s="101"/>
      <c r="ER111" s="101"/>
      <c r="ES111" s="101"/>
      <c r="ET111" s="101"/>
      <c r="EU111" s="101"/>
      <c r="EV111" s="101"/>
      <c r="EW111" s="101"/>
      <c r="EX111" s="101"/>
      <c r="EY111" s="101"/>
      <c r="EZ111" s="101"/>
      <c r="FA111" s="101"/>
      <c r="FB111" s="101"/>
      <c r="FC111" s="101"/>
      <c r="FD111" s="101"/>
      <c r="FE111" s="101"/>
      <c r="FF111" s="101"/>
      <c r="FG111" s="101"/>
      <c r="FH111" s="101"/>
      <c r="FI111" s="101"/>
      <c r="FJ111" s="101"/>
      <c r="FK111" s="101"/>
      <c r="FL111" s="101"/>
      <c r="FM111" s="101"/>
      <c r="FN111" s="101"/>
      <c r="FO111" s="101"/>
      <c r="FP111" s="101"/>
      <c r="FQ111" s="140">
        <f t="shared" ref="FQ111:FQ112" si="372">SUM(FR111:FS111)</f>
        <v>0</v>
      </c>
      <c r="FR111" s="140">
        <f t="shared" ref="FR111" si="373">SUM(FT111:FU111)+FV111+SUM(FX111:GA111)+GM111+HA111</f>
        <v>0</v>
      </c>
      <c r="FS111" s="140">
        <f>FW111+SUM(GB111:GL111)+SUM(GN111:GZ111)+SUM(HB111:HG111)</f>
        <v>0</v>
      </c>
      <c r="FT111" s="101"/>
      <c r="FU111" s="101"/>
      <c r="FV111" s="101"/>
      <c r="FW111" s="101"/>
      <c r="FX111" s="101"/>
      <c r="FY111" s="101"/>
      <c r="FZ111" s="101"/>
      <c r="GA111" s="101"/>
      <c r="GB111" s="101"/>
      <c r="GC111" s="101"/>
      <c r="GD111" s="101"/>
      <c r="GE111" s="101"/>
      <c r="GF111" s="101"/>
      <c r="GG111" s="101"/>
      <c r="GH111" s="101"/>
      <c r="GI111" s="101"/>
      <c r="GJ111" s="101"/>
      <c r="GK111" s="101"/>
      <c r="GL111" s="101"/>
      <c r="GM111" s="101"/>
      <c r="GN111" s="101"/>
      <c r="GO111" s="101"/>
      <c r="GP111" s="101"/>
      <c r="GQ111" s="101"/>
      <c r="GR111" s="101"/>
      <c r="GS111" s="101"/>
      <c r="GT111" s="101"/>
      <c r="GU111" s="101"/>
      <c r="GV111" s="101"/>
      <c r="GW111" s="101"/>
      <c r="GX111" s="101"/>
      <c r="GY111" s="101"/>
      <c r="GZ111" s="101"/>
      <c r="HA111" s="101"/>
      <c r="HB111" s="101"/>
      <c r="HC111" s="101"/>
      <c r="HD111" s="101"/>
      <c r="HE111" s="101"/>
      <c r="HF111" s="101"/>
      <c r="HG111" s="101"/>
      <c r="HH111" s="140">
        <f t="shared" ref="HH111:HH112" si="374">SUM(HI111:HJ111)</f>
        <v>0</v>
      </c>
      <c r="HI111" s="140">
        <f t="shared" ref="HI111:HI112" si="375">SUM(HK111:HK111)</f>
        <v>0</v>
      </c>
      <c r="HJ111" s="140">
        <f t="shared" ref="HJ111:HJ112" si="376">SUM(HL111:HM111)</f>
        <v>0</v>
      </c>
      <c r="HK111" s="101"/>
      <c r="HL111" s="101"/>
      <c r="HM111" s="101"/>
      <c r="HN111" s="140">
        <f>6025009821-HN108</f>
        <v>5037332302</v>
      </c>
      <c r="HO111" s="152">
        <f t="shared" si="347"/>
        <v>0.9999999563260914</v>
      </c>
      <c r="HP111" s="152">
        <f t="shared" si="348"/>
        <v>0</v>
      </c>
      <c r="HQ111" s="152">
        <f t="shared" si="349"/>
        <v>0</v>
      </c>
      <c r="HR111" s="152">
        <f t="shared" si="350"/>
        <v>0</v>
      </c>
      <c r="HS111" s="152">
        <f t="shared" si="351"/>
        <v>0</v>
      </c>
      <c r="HU111" s="86">
        <f t="shared" si="329"/>
        <v>0</v>
      </c>
      <c r="HV111" s="86">
        <f t="shared" si="312"/>
        <v>220</v>
      </c>
    </row>
    <row r="112" spans="1:232" s="86" customFormat="1" ht="17.25" customHeight="1">
      <c r="A112" s="118"/>
      <c r="B112" s="122" t="s">
        <v>100</v>
      </c>
      <c r="C112" s="125">
        <f>D112+BK112+DB112</f>
        <v>21954899339</v>
      </c>
      <c r="D112" s="125">
        <f>E112+J112</f>
        <v>17964899339</v>
      </c>
      <c r="E112" s="125">
        <f>SUM(F112:I112)</f>
        <v>0</v>
      </c>
      <c r="F112" s="118"/>
      <c r="G112" s="118"/>
      <c r="H112" s="118"/>
      <c r="I112" s="118"/>
      <c r="J112" s="125">
        <f>SUM(K112:BJ112)</f>
        <v>17964899339</v>
      </c>
      <c r="K112" s="118"/>
      <c r="L112" s="118"/>
      <c r="M112" s="118">
        <v>225000000</v>
      </c>
      <c r="N112" s="118"/>
      <c r="O112" s="118"/>
      <c r="P112" s="118"/>
      <c r="Q112" s="118"/>
      <c r="R112" s="118"/>
      <c r="S112" s="118"/>
      <c r="T112" s="118"/>
      <c r="U112" s="118"/>
      <c r="V112" s="118"/>
      <c r="W112" s="118"/>
      <c r="X112" s="118">
        <v>4017000</v>
      </c>
      <c r="Y112" s="118"/>
      <c r="Z112" s="118"/>
      <c r="AA112" s="118">
        <f>13000000+48691640</f>
        <v>61691640</v>
      </c>
      <c r="AB112" s="118"/>
      <c r="AC112" s="118">
        <v>415000000</v>
      </c>
      <c r="AD112" s="118">
        <f>7000000+320000000-4</f>
        <v>326999996</v>
      </c>
      <c r="AE112" s="118">
        <f>14000000-63</f>
        <v>13999937</v>
      </c>
      <c r="AF112" s="118">
        <f>3000000-3</f>
        <v>2999997</v>
      </c>
      <c r="AG112" s="118"/>
      <c r="AH112" s="118"/>
      <c r="AI112" s="118">
        <v>2290000</v>
      </c>
      <c r="AJ112" s="118"/>
      <c r="AK112" s="118"/>
      <c r="AL112" s="118">
        <v>304540755</v>
      </c>
      <c r="AM112" s="118"/>
      <c r="AN112" s="118"/>
      <c r="AO112" s="118">
        <v>95478152</v>
      </c>
      <c r="AP112" s="118"/>
      <c r="AQ112" s="118"/>
      <c r="AR112" s="118"/>
      <c r="AS112" s="118"/>
      <c r="AT112" s="118"/>
      <c r="AU112" s="118"/>
      <c r="AV112" s="118">
        <f>16000000+5264998-4577000</f>
        <v>16687998</v>
      </c>
      <c r="AW112" s="125">
        <f>128218792-1000000</f>
        <v>127218792</v>
      </c>
      <c r="AX112" s="118"/>
      <c r="AY112" s="118"/>
      <c r="AZ112" s="118">
        <v>10000000</v>
      </c>
      <c r="BA112" s="118"/>
      <c r="BB112" s="118"/>
      <c r="BC112" s="118"/>
      <c r="BD112" s="118"/>
      <c r="BE112" s="118">
        <f>122000000-20000</f>
        <v>121980000</v>
      </c>
      <c r="BF112" s="118">
        <v>54000000</v>
      </c>
      <c r="BG112" s="118">
        <v>19000000</v>
      </c>
      <c r="BH112" s="118">
        <v>800000</v>
      </c>
      <c r="BI112" s="118"/>
      <c r="BJ112" s="118">
        <f>(10083691664+1058698937+5016207401)+4597070</f>
        <v>16163195072</v>
      </c>
      <c r="BK112" s="123">
        <f t="shared" si="368"/>
        <v>3990000000</v>
      </c>
      <c r="BL112" s="118">
        <f>SUM(BN112:BO112)+BP112+SUM(BR112:BU112)+CG112+CU112</f>
        <v>0</v>
      </c>
      <c r="BM112" s="123">
        <f>BQ112+SUM(BV112:CF112)+SUM(CH112:CT112)+SUM(CV112:DA112)</f>
        <v>3990000000</v>
      </c>
      <c r="BN112" s="118"/>
      <c r="BO112" s="118"/>
      <c r="BP112" s="118"/>
      <c r="BQ112" s="118"/>
      <c r="BR112" s="118"/>
      <c r="BS112" s="118"/>
      <c r="BT112" s="118"/>
      <c r="BU112" s="118"/>
      <c r="BV112" s="118"/>
      <c r="BW112" s="118"/>
      <c r="BX112" s="118"/>
      <c r="BY112" s="118"/>
      <c r="BZ112" s="118"/>
      <c r="CA112" s="118"/>
      <c r="CB112" s="118"/>
      <c r="CC112" s="118"/>
      <c r="CD112" s="118"/>
      <c r="CE112" s="118"/>
      <c r="CF112" s="118"/>
      <c r="CG112" s="118"/>
      <c r="CH112" s="118"/>
      <c r="CI112" s="118"/>
      <c r="CJ112" s="118"/>
      <c r="CK112" s="118"/>
      <c r="CL112" s="118"/>
      <c r="CM112" s="118"/>
      <c r="CN112" s="118"/>
      <c r="CO112" s="118"/>
      <c r="CP112" s="118">
        <v>3990000000</v>
      </c>
      <c r="CQ112" s="118"/>
      <c r="CR112" s="118"/>
      <c r="CS112" s="118"/>
      <c r="CT112" s="118"/>
      <c r="CU112" s="118"/>
      <c r="CV112" s="118"/>
      <c r="CW112" s="118"/>
      <c r="CX112" s="118"/>
      <c r="CY112" s="118"/>
      <c r="CZ112" s="118"/>
      <c r="DA112" s="118"/>
      <c r="DB112" s="118">
        <f>SUM(DC112:DD112)</f>
        <v>0</v>
      </c>
      <c r="DC112" s="118">
        <f>SUM(DE112:DE112)</f>
        <v>0</v>
      </c>
      <c r="DD112" s="118">
        <f>SUM(DF112:DG112)</f>
        <v>0</v>
      </c>
      <c r="DE112" s="118"/>
      <c r="DF112" s="118"/>
      <c r="DG112" s="118"/>
      <c r="DH112" s="124" t="s">
        <v>100</v>
      </c>
      <c r="DI112" s="140">
        <f>DJ112+FQ112+HH112+HN112</f>
        <v>20258673224</v>
      </c>
      <c r="DJ112" s="140">
        <f t="shared" si="370"/>
        <v>0</v>
      </c>
      <c r="DK112" s="140">
        <f t="shared" si="371"/>
        <v>0</v>
      </c>
      <c r="DL112" s="101"/>
      <c r="DM112" s="101"/>
      <c r="DN112" s="101"/>
      <c r="DO112" s="101"/>
      <c r="DP112" s="140">
        <f>SUM(DQ112:FP112)</f>
        <v>0</v>
      </c>
      <c r="DQ112" s="101"/>
      <c r="DR112" s="101"/>
      <c r="DS112" s="101"/>
      <c r="DT112" s="101"/>
      <c r="DU112" s="101"/>
      <c r="DV112" s="101"/>
      <c r="DW112" s="101"/>
      <c r="DX112" s="101"/>
      <c r="DY112" s="101"/>
      <c r="DZ112" s="101"/>
      <c r="EA112" s="101"/>
      <c r="EB112" s="101"/>
      <c r="EC112" s="101"/>
      <c r="ED112" s="101"/>
      <c r="EE112" s="101"/>
      <c r="EF112" s="101"/>
      <c r="EG112" s="101"/>
      <c r="EH112" s="101"/>
      <c r="EI112" s="101"/>
      <c r="EJ112" s="101"/>
      <c r="EK112" s="101"/>
      <c r="EL112" s="101"/>
      <c r="EM112" s="101"/>
      <c r="EN112" s="101"/>
      <c r="EO112" s="101"/>
      <c r="EP112" s="101"/>
      <c r="EQ112" s="101"/>
      <c r="ER112" s="101"/>
      <c r="ES112" s="101"/>
      <c r="ET112" s="101"/>
      <c r="EU112" s="101"/>
      <c r="EV112" s="101"/>
      <c r="EW112" s="101"/>
      <c r="EX112" s="101"/>
      <c r="EY112" s="101"/>
      <c r="EZ112" s="101"/>
      <c r="FA112" s="101"/>
      <c r="FB112" s="101"/>
      <c r="FC112" s="101"/>
      <c r="FD112" s="101"/>
      <c r="FE112" s="101"/>
      <c r="FF112" s="101"/>
      <c r="FG112" s="101"/>
      <c r="FH112" s="101"/>
      <c r="FI112" s="101"/>
      <c r="FJ112" s="101"/>
      <c r="FK112" s="101"/>
      <c r="FL112" s="101"/>
      <c r="FM112" s="101"/>
      <c r="FN112" s="101"/>
      <c r="FO112" s="101"/>
      <c r="FP112" s="101"/>
      <c r="FQ112" s="140">
        <f t="shared" si="372"/>
        <v>0</v>
      </c>
      <c r="FR112" s="140">
        <f>SUM(FT112:FU112)+FV112+SUM(FX112:GA112)+GM112+HA112</f>
        <v>0</v>
      </c>
      <c r="FS112" s="140">
        <f>FW112+SUM(GB112:GL112)+SUM(GN112:GZ112)+SUM(HB112:HG112)</f>
        <v>0</v>
      </c>
      <c r="FT112" s="101"/>
      <c r="FU112" s="101"/>
      <c r="FV112" s="101"/>
      <c r="FW112" s="101"/>
      <c r="FX112" s="101"/>
      <c r="FY112" s="101"/>
      <c r="FZ112" s="101"/>
      <c r="GA112" s="101"/>
      <c r="GB112" s="101"/>
      <c r="GC112" s="101"/>
      <c r="GD112" s="101"/>
      <c r="GE112" s="101"/>
      <c r="GF112" s="101"/>
      <c r="GG112" s="101"/>
      <c r="GH112" s="101"/>
      <c r="GI112" s="101"/>
      <c r="GJ112" s="101"/>
      <c r="GK112" s="101"/>
      <c r="GL112" s="101"/>
      <c r="GM112" s="101"/>
      <c r="GN112" s="101"/>
      <c r="GO112" s="101"/>
      <c r="GP112" s="101"/>
      <c r="GQ112" s="101"/>
      <c r="GR112" s="101"/>
      <c r="GS112" s="101"/>
      <c r="GT112" s="101"/>
      <c r="GU112" s="101"/>
      <c r="GV112" s="101"/>
      <c r="GW112" s="101"/>
      <c r="GX112" s="101"/>
      <c r="GY112" s="101"/>
      <c r="GZ112" s="101"/>
      <c r="HA112" s="101"/>
      <c r="HB112" s="101"/>
      <c r="HC112" s="101"/>
      <c r="HD112" s="101"/>
      <c r="HE112" s="101"/>
      <c r="HF112" s="101"/>
      <c r="HG112" s="101"/>
      <c r="HH112" s="140">
        <f t="shared" si="374"/>
        <v>0</v>
      </c>
      <c r="HI112" s="140">
        <f t="shared" si="375"/>
        <v>0</v>
      </c>
      <c r="HJ112" s="140">
        <f t="shared" si="376"/>
        <v>0</v>
      </c>
      <c r="HK112" s="101"/>
      <c r="HL112" s="101"/>
      <c r="HM112" s="101"/>
      <c r="HN112" s="140">
        <f>22563254103-HN109</f>
        <v>20258673224</v>
      </c>
      <c r="HO112" s="152">
        <f t="shared" si="347"/>
        <v>0.92274042851169547</v>
      </c>
      <c r="HP112" s="152">
        <f t="shared" si="348"/>
        <v>0</v>
      </c>
      <c r="HQ112" s="152">
        <f t="shared" si="349"/>
        <v>0</v>
      </c>
      <c r="HR112" s="152">
        <f t="shared" si="350"/>
        <v>0</v>
      </c>
      <c r="HS112" s="152">
        <f t="shared" si="351"/>
        <v>0</v>
      </c>
      <c r="HU112" s="86">
        <f t="shared" si="329"/>
        <v>0</v>
      </c>
      <c r="HV112" s="86">
        <f t="shared" si="312"/>
        <v>1696226115</v>
      </c>
    </row>
    <row r="113" spans="1:227" s="102" customFormat="1" ht="17.25" customHeight="1">
      <c r="A113" s="118">
        <v>34</v>
      </c>
      <c r="B113" s="119" t="s">
        <v>88</v>
      </c>
      <c r="C113" s="125"/>
      <c r="D113" s="125"/>
      <c r="E113" s="125"/>
      <c r="F113" s="118"/>
      <c r="G113" s="118"/>
      <c r="H113" s="118"/>
      <c r="I113" s="118"/>
      <c r="J113" s="125"/>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c r="CN113" s="120"/>
      <c r="CO113" s="120"/>
      <c r="CP113" s="120"/>
      <c r="CQ113" s="120"/>
      <c r="CR113" s="120"/>
      <c r="CS113" s="120"/>
      <c r="CT113" s="120"/>
      <c r="CU113" s="120"/>
      <c r="CV113" s="120"/>
      <c r="CW113" s="120"/>
      <c r="CX113" s="120"/>
      <c r="CY113" s="120"/>
      <c r="CZ113" s="120"/>
      <c r="DA113" s="120"/>
      <c r="DB113" s="120"/>
      <c r="DC113" s="120"/>
      <c r="DD113" s="120"/>
      <c r="DE113" s="120"/>
      <c r="DF113" s="120"/>
      <c r="DG113" s="120"/>
      <c r="DH113" s="121" t="s">
        <v>88</v>
      </c>
      <c r="DI113" s="141">
        <f>DI114+DI115</f>
        <v>190552635270</v>
      </c>
      <c r="DJ113" s="141">
        <f t="shared" ref="DJ113:FP113" si="377">DJ114+DJ115</f>
        <v>40078345797</v>
      </c>
      <c r="DK113" s="141">
        <f t="shared" si="377"/>
        <v>9614858821</v>
      </c>
      <c r="DL113" s="119">
        <f t="shared" si="377"/>
        <v>2755376000</v>
      </c>
      <c r="DM113" s="119">
        <f t="shared" si="377"/>
        <v>818399000</v>
      </c>
      <c r="DN113" s="119">
        <f t="shared" si="377"/>
        <v>6041083821</v>
      </c>
      <c r="DO113" s="119">
        <f t="shared" si="377"/>
        <v>0</v>
      </c>
      <c r="DP113" s="141">
        <f t="shared" si="377"/>
        <v>30463486976</v>
      </c>
      <c r="DQ113" s="119">
        <f t="shared" si="377"/>
        <v>0</v>
      </c>
      <c r="DR113" s="119">
        <f t="shared" si="377"/>
        <v>0</v>
      </c>
      <c r="DS113" s="119">
        <f t="shared" si="377"/>
        <v>5322186890</v>
      </c>
      <c r="DT113" s="119">
        <f t="shared" si="377"/>
        <v>1815679000</v>
      </c>
      <c r="DU113" s="119">
        <f t="shared" si="377"/>
        <v>0</v>
      </c>
      <c r="DV113" s="119">
        <f t="shared" si="377"/>
        <v>0</v>
      </c>
      <c r="DW113" s="119">
        <f t="shared" si="377"/>
        <v>1500000</v>
      </c>
      <c r="DX113" s="119">
        <f t="shared" si="377"/>
        <v>0</v>
      </c>
      <c r="DY113" s="119">
        <f>DY114+DY115</f>
        <v>0</v>
      </c>
      <c r="DZ113" s="119">
        <f>DZ114+DZ115</f>
        <v>0</v>
      </c>
      <c r="EA113" s="119">
        <f>EA114+EA115</f>
        <v>0</v>
      </c>
      <c r="EB113" s="119">
        <f t="shared" si="377"/>
        <v>0</v>
      </c>
      <c r="EC113" s="119">
        <f t="shared" si="377"/>
        <v>0</v>
      </c>
      <c r="ED113" s="119">
        <f t="shared" si="377"/>
        <v>0</v>
      </c>
      <c r="EE113" s="119">
        <f t="shared" si="377"/>
        <v>246675000</v>
      </c>
      <c r="EF113" s="119">
        <f t="shared" si="377"/>
        <v>0</v>
      </c>
      <c r="EG113" s="119">
        <f>EG114+EG115</f>
        <v>0</v>
      </c>
      <c r="EH113" s="119">
        <f t="shared" si="377"/>
        <v>0</v>
      </c>
      <c r="EI113" s="119">
        <f t="shared" si="377"/>
        <v>0</v>
      </c>
      <c r="EJ113" s="119">
        <f t="shared" si="377"/>
        <v>391196</v>
      </c>
      <c r="EK113" s="119">
        <f t="shared" si="377"/>
        <v>0</v>
      </c>
      <c r="EL113" s="119">
        <f t="shared" si="377"/>
        <v>0</v>
      </c>
      <c r="EM113" s="119">
        <f t="shared" si="377"/>
        <v>0</v>
      </c>
      <c r="EN113" s="119">
        <f t="shared" si="377"/>
        <v>0</v>
      </c>
      <c r="EO113" s="119">
        <f t="shared" si="377"/>
        <v>870824000</v>
      </c>
      <c r="EP113" s="119">
        <f t="shared" si="377"/>
        <v>99848000</v>
      </c>
      <c r="EQ113" s="119">
        <f t="shared" si="377"/>
        <v>864260787</v>
      </c>
      <c r="ER113" s="119">
        <f t="shared" si="377"/>
        <v>0</v>
      </c>
      <c r="ES113" s="119">
        <f t="shared" si="377"/>
        <v>0</v>
      </c>
      <c r="ET113" s="119">
        <f t="shared" si="377"/>
        <v>0</v>
      </c>
      <c r="EU113" s="119">
        <f t="shared" si="377"/>
        <v>95478152</v>
      </c>
      <c r="EV113" s="119">
        <f t="shared" si="377"/>
        <v>0</v>
      </c>
      <c r="EW113" s="119">
        <f t="shared" si="377"/>
        <v>560358000</v>
      </c>
      <c r="EX113" s="119">
        <f t="shared" si="377"/>
        <v>0</v>
      </c>
      <c r="EY113" s="119">
        <f t="shared" si="377"/>
        <v>0</v>
      </c>
      <c r="EZ113" s="119">
        <f t="shared" si="377"/>
        <v>0</v>
      </c>
      <c r="FA113" s="119">
        <f t="shared" si="377"/>
        <v>0</v>
      </c>
      <c r="FB113" s="119">
        <f t="shared" si="377"/>
        <v>0</v>
      </c>
      <c r="FC113" s="119">
        <f t="shared" si="377"/>
        <v>106832000</v>
      </c>
      <c r="FD113" s="119">
        <f>FD114+FD115</f>
        <v>0</v>
      </c>
      <c r="FE113" s="119">
        <f t="shared" ref="FE113" si="378">FE114+FE115</f>
        <v>0</v>
      </c>
      <c r="FF113" s="119">
        <f>FF114+FF115</f>
        <v>10000000</v>
      </c>
      <c r="FG113" s="119">
        <f>FG114+FG115</f>
        <v>0</v>
      </c>
      <c r="FH113" s="119">
        <f t="shared" si="377"/>
        <v>0</v>
      </c>
      <c r="FI113" s="119">
        <f t="shared" si="377"/>
        <v>0</v>
      </c>
      <c r="FJ113" s="119">
        <f t="shared" si="377"/>
        <v>2000000000</v>
      </c>
      <c r="FK113" s="119">
        <f t="shared" si="377"/>
        <v>878000</v>
      </c>
      <c r="FL113" s="119">
        <f t="shared" si="377"/>
        <v>0</v>
      </c>
      <c r="FM113" s="119">
        <f t="shared" si="377"/>
        <v>0</v>
      </c>
      <c r="FN113" s="119">
        <f t="shared" si="377"/>
        <v>800000</v>
      </c>
      <c r="FO113" s="119">
        <f t="shared" si="377"/>
        <v>0</v>
      </c>
      <c r="FP113" s="119">
        <f t="shared" si="377"/>
        <v>18467775951</v>
      </c>
      <c r="FQ113" s="141">
        <f>FQ114+FQ115</f>
        <v>150474289473</v>
      </c>
      <c r="FR113" s="141">
        <f>FR114+FR115</f>
        <v>14972174400</v>
      </c>
      <c r="FS113" s="141">
        <f>FS114+FS115</f>
        <v>135502115073</v>
      </c>
      <c r="FT113" s="119">
        <f t="shared" ref="FT113:GV113" si="379">FT114+FT115</f>
        <v>139952000</v>
      </c>
      <c r="FU113" s="119">
        <f t="shared" si="379"/>
        <v>0</v>
      </c>
      <c r="FV113" s="119">
        <f t="shared" si="379"/>
        <v>0</v>
      </c>
      <c r="FW113" s="119">
        <f t="shared" si="379"/>
        <v>0</v>
      </c>
      <c r="FX113" s="119">
        <f>FX114+FX115</f>
        <v>2676000</v>
      </c>
      <c r="FY113" s="119">
        <f>FY114+FY115</f>
        <v>5954399400</v>
      </c>
      <c r="FZ113" s="119">
        <f t="shared" ref="FZ113" si="380">FZ114+FZ115</f>
        <v>184242000</v>
      </c>
      <c r="GA113" s="119">
        <f t="shared" si="379"/>
        <v>0</v>
      </c>
      <c r="GB113" s="119">
        <f t="shared" si="379"/>
        <v>1016882000</v>
      </c>
      <c r="GC113" s="119">
        <f t="shared" si="379"/>
        <v>80931795893</v>
      </c>
      <c r="GD113" s="119">
        <f t="shared" si="379"/>
        <v>14550103000</v>
      </c>
      <c r="GE113" s="119">
        <f t="shared" si="379"/>
        <v>0</v>
      </c>
      <c r="GF113" s="119">
        <f t="shared" si="379"/>
        <v>34288705</v>
      </c>
      <c r="GG113" s="119">
        <f t="shared" si="379"/>
        <v>298259480</v>
      </c>
      <c r="GH113" s="119">
        <f t="shared" si="379"/>
        <v>317496290</v>
      </c>
      <c r="GI113" s="119">
        <f t="shared" si="379"/>
        <v>820</v>
      </c>
      <c r="GJ113" s="119">
        <f t="shared" si="379"/>
        <v>15953000</v>
      </c>
      <c r="GK113" s="119">
        <f t="shared" si="379"/>
        <v>0</v>
      </c>
      <c r="GL113" s="119">
        <f t="shared" si="379"/>
        <v>32724000</v>
      </c>
      <c r="GM113" s="119">
        <f t="shared" si="379"/>
        <v>3000000000</v>
      </c>
      <c r="GN113" s="119">
        <f t="shared" si="379"/>
        <v>45170000</v>
      </c>
      <c r="GO113" s="119">
        <f t="shared" si="379"/>
        <v>5726243200</v>
      </c>
      <c r="GP113" s="119">
        <f t="shared" si="379"/>
        <v>20304186000</v>
      </c>
      <c r="GQ113" s="119">
        <f t="shared" si="379"/>
        <v>7596562000</v>
      </c>
      <c r="GR113" s="119">
        <f t="shared" si="379"/>
        <v>1099113</v>
      </c>
      <c r="GS113" s="119">
        <f t="shared" si="379"/>
        <v>0</v>
      </c>
      <c r="GT113" s="119">
        <f t="shared" si="379"/>
        <v>50290000</v>
      </c>
      <c r="GU113" s="119">
        <f t="shared" si="379"/>
        <v>53864052</v>
      </c>
      <c r="GV113" s="119">
        <f t="shared" si="379"/>
        <v>3990000000</v>
      </c>
      <c r="GW113" s="119">
        <f>GW114+GW115</f>
        <v>15848400</v>
      </c>
      <c r="GX113" s="119">
        <f t="shared" ref="GX113:HJ113" si="381">GX114+GX115</f>
        <v>0</v>
      </c>
      <c r="GY113" s="119">
        <f t="shared" si="381"/>
        <v>19739480</v>
      </c>
      <c r="GZ113" s="119">
        <f t="shared" si="381"/>
        <v>0</v>
      </c>
      <c r="HA113" s="119">
        <f t="shared" si="381"/>
        <v>5690905000</v>
      </c>
      <c r="HB113" s="119">
        <f t="shared" si="381"/>
        <v>0</v>
      </c>
      <c r="HC113" s="119">
        <f t="shared" si="381"/>
        <v>0</v>
      </c>
      <c r="HD113" s="119">
        <f t="shared" si="381"/>
        <v>1609640</v>
      </c>
      <c r="HE113" s="119">
        <f t="shared" si="381"/>
        <v>500000000</v>
      </c>
      <c r="HF113" s="119">
        <f t="shared" si="381"/>
        <v>0</v>
      </c>
      <c r="HG113" s="119">
        <f t="shared" si="381"/>
        <v>0</v>
      </c>
      <c r="HH113" s="141">
        <f t="shared" si="381"/>
        <v>0</v>
      </c>
      <c r="HI113" s="141">
        <f t="shared" si="381"/>
        <v>0</v>
      </c>
      <c r="HJ113" s="141">
        <f t="shared" si="381"/>
        <v>0</v>
      </c>
      <c r="HK113" s="119">
        <f>HK114+HK115</f>
        <v>0</v>
      </c>
      <c r="HL113" s="119">
        <f>HL114+HL115</f>
        <v>0</v>
      </c>
      <c r="HM113" s="119">
        <f>HM114+HM115</f>
        <v>0</v>
      </c>
      <c r="HN113" s="78"/>
      <c r="HO113" s="78"/>
      <c r="HP113" s="78"/>
      <c r="HQ113" s="78"/>
      <c r="HR113" s="78"/>
      <c r="HS113" s="78"/>
    </row>
    <row r="114" spans="1:227" s="86" customFormat="1" ht="17.25" customHeight="1">
      <c r="A114" s="118"/>
      <c r="B114" s="122" t="s">
        <v>99</v>
      </c>
      <c r="C114" s="125"/>
      <c r="D114" s="125"/>
      <c r="E114" s="125"/>
      <c r="F114" s="118"/>
      <c r="G114" s="118"/>
      <c r="H114" s="118"/>
      <c r="I114" s="118"/>
      <c r="J114" s="125"/>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118"/>
      <c r="AX114" s="118"/>
      <c r="AY114" s="118"/>
      <c r="AZ114" s="118"/>
      <c r="BA114" s="118"/>
      <c r="BB114" s="118"/>
      <c r="BC114" s="118"/>
      <c r="BD114" s="118"/>
      <c r="BE114" s="118"/>
      <c r="BF114" s="118"/>
      <c r="BG114" s="118"/>
      <c r="BH114" s="118"/>
      <c r="BI114" s="118"/>
      <c r="BJ114" s="118"/>
      <c r="BK114" s="123"/>
      <c r="BL114" s="118"/>
      <c r="BM114" s="123"/>
      <c r="BN114" s="118"/>
      <c r="BO114" s="118"/>
      <c r="BP114" s="118"/>
      <c r="BQ114" s="118"/>
      <c r="BR114" s="118"/>
      <c r="BS114" s="118"/>
      <c r="BT114" s="118"/>
      <c r="BU114" s="118"/>
      <c r="BV114" s="118"/>
      <c r="BW114" s="118"/>
      <c r="BX114" s="118"/>
      <c r="BY114" s="118"/>
      <c r="BZ114" s="118"/>
      <c r="CA114" s="118"/>
      <c r="CB114" s="118"/>
      <c r="CC114" s="118"/>
      <c r="CD114" s="118"/>
      <c r="CE114" s="118"/>
      <c r="CF114" s="118"/>
      <c r="CG114" s="118"/>
      <c r="CH114" s="118"/>
      <c r="CI114" s="118"/>
      <c r="CJ114" s="118"/>
      <c r="CK114" s="118"/>
      <c r="CL114" s="118"/>
      <c r="CM114" s="118"/>
      <c r="CN114" s="118"/>
      <c r="CO114" s="118"/>
      <c r="CP114" s="118"/>
      <c r="CQ114" s="118"/>
      <c r="CR114" s="118"/>
      <c r="CS114" s="118"/>
      <c r="CT114" s="118"/>
      <c r="CU114" s="118"/>
      <c r="CV114" s="118"/>
      <c r="CW114" s="118"/>
      <c r="CX114" s="118"/>
      <c r="CY114" s="118"/>
      <c r="CZ114" s="118"/>
      <c r="DA114" s="118"/>
      <c r="DB114" s="118"/>
      <c r="DC114" s="118"/>
      <c r="DD114" s="118"/>
      <c r="DE114" s="118"/>
      <c r="DF114" s="118"/>
      <c r="DG114" s="118"/>
      <c r="DH114" s="124" t="s">
        <v>99</v>
      </c>
      <c r="DI114" s="140">
        <f>DJ114+FQ114+HH114+HN114</f>
        <v>24587033221</v>
      </c>
      <c r="DJ114" s="140">
        <f>DK114+DP114</f>
        <v>9614858821</v>
      </c>
      <c r="DK114" s="140">
        <f>SUM(DL114:DO114)</f>
        <v>9614858821</v>
      </c>
      <c r="DL114" s="101">
        <v>2755376000</v>
      </c>
      <c r="DM114" s="101">
        <v>818399000</v>
      </c>
      <c r="DN114" s="101">
        <f>16074000+6025009821</f>
        <v>6041083821</v>
      </c>
      <c r="DO114" s="101"/>
      <c r="DP114" s="140">
        <f>SUM(DQ114:FP114)</f>
        <v>0</v>
      </c>
      <c r="DQ114" s="101"/>
      <c r="DR114" s="101"/>
      <c r="DS114" s="101"/>
      <c r="DT114" s="101"/>
      <c r="DU114" s="101"/>
      <c r="DV114" s="101"/>
      <c r="DW114" s="101"/>
      <c r="DX114" s="101"/>
      <c r="DY114" s="101"/>
      <c r="DZ114" s="101"/>
      <c r="EA114" s="101"/>
      <c r="EB114" s="101"/>
      <c r="EC114" s="101"/>
      <c r="ED114" s="101"/>
      <c r="EE114" s="101"/>
      <c r="EF114" s="101"/>
      <c r="EG114" s="101"/>
      <c r="EH114" s="101"/>
      <c r="EI114" s="101"/>
      <c r="EJ114" s="101"/>
      <c r="EK114" s="101"/>
      <c r="EL114" s="101"/>
      <c r="EM114" s="101"/>
      <c r="EN114" s="101"/>
      <c r="EO114" s="101"/>
      <c r="EP114" s="101"/>
      <c r="EQ114" s="101"/>
      <c r="ER114" s="101"/>
      <c r="ES114" s="101"/>
      <c r="ET114" s="101"/>
      <c r="EU114" s="101"/>
      <c r="EV114" s="101"/>
      <c r="EW114" s="101"/>
      <c r="EX114" s="101"/>
      <c r="EY114" s="101"/>
      <c r="EZ114" s="101"/>
      <c r="FA114" s="101"/>
      <c r="FB114" s="101"/>
      <c r="FC114" s="101"/>
      <c r="FD114" s="101"/>
      <c r="FE114" s="101"/>
      <c r="FF114" s="101"/>
      <c r="FG114" s="101"/>
      <c r="FH114" s="101"/>
      <c r="FI114" s="101"/>
      <c r="FJ114" s="101"/>
      <c r="FK114" s="101"/>
      <c r="FL114" s="101"/>
      <c r="FM114" s="101"/>
      <c r="FN114" s="101"/>
      <c r="FO114" s="101"/>
      <c r="FP114" s="101"/>
      <c r="FQ114" s="140">
        <f>SUM(FR114:FS114)</f>
        <v>14972174400</v>
      </c>
      <c r="FR114" s="140">
        <f t="shared" ref="FR114" si="382">SUM(FT114:FU114)+FV114+SUM(FX114:GA114)+GM114+HA114</f>
        <v>14972174400</v>
      </c>
      <c r="FS114" s="140">
        <f>FW114+SUM(GB114:GL114)+SUM(GN114:GZ114)+SUM(HB114:HG114)</f>
        <v>0</v>
      </c>
      <c r="FT114" s="101">
        <v>139952000</v>
      </c>
      <c r="FU114" s="101"/>
      <c r="FV114" s="101"/>
      <c r="FW114" s="101"/>
      <c r="FX114" s="101">
        <v>2676000</v>
      </c>
      <c r="FY114" s="101">
        <v>5954399400</v>
      </c>
      <c r="FZ114" s="101">
        <v>184242000</v>
      </c>
      <c r="GA114" s="101"/>
      <c r="GB114" s="101"/>
      <c r="GC114" s="101"/>
      <c r="GD114" s="101"/>
      <c r="GE114" s="101"/>
      <c r="GF114" s="101"/>
      <c r="GG114" s="101"/>
      <c r="GH114" s="101"/>
      <c r="GI114" s="101"/>
      <c r="GJ114" s="101"/>
      <c r="GK114" s="101"/>
      <c r="GL114" s="101"/>
      <c r="GM114" s="101">
        <v>3000000000</v>
      </c>
      <c r="GN114" s="101"/>
      <c r="GO114" s="101"/>
      <c r="GP114" s="101"/>
      <c r="GQ114" s="101"/>
      <c r="GR114" s="101"/>
      <c r="GS114" s="101"/>
      <c r="GT114" s="101"/>
      <c r="GU114" s="101"/>
      <c r="GV114" s="101"/>
      <c r="GW114" s="101"/>
      <c r="GX114" s="101"/>
      <c r="GY114" s="101"/>
      <c r="GZ114" s="101"/>
      <c r="HA114" s="101">
        <f>976499000+4714406000</f>
        <v>5690905000</v>
      </c>
      <c r="HB114" s="101"/>
      <c r="HC114" s="101"/>
      <c r="HD114" s="101"/>
      <c r="HE114" s="101"/>
      <c r="HF114" s="101"/>
      <c r="HG114" s="101"/>
      <c r="HH114" s="140">
        <f>SUM(HI114:HJ114)</f>
        <v>0</v>
      </c>
      <c r="HI114" s="140">
        <f>SUM(HK114:HK114)</f>
        <v>0</v>
      </c>
      <c r="HJ114" s="140">
        <f>SUM(HL114:HM114)</f>
        <v>0</v>
      </c>
      <c r="HK114" s="101"/>
      <c r="HL114" s="101"/>
      <c r="HM114" s="101"/>
      <c r="HN114" s="78"/>
      <c r="HO114" s="78"/>
      <c r="HP114" s="78"/>
      <c r="HQ114" s="78"/>
      <c r="HR114" s="78"/>
      <c r="HS114" s="78"/>
    </row>
    <row r="115" spans="1:227" s="86" customFormat="1" ht="17.25" customHeight="1">
      <c r="A115" s="118"/>
      <c r="B115" s="122" t="s">
        <v>100</v>
      </c>
      <c r="C115" s="125"/>
      <c r="D115" s="125"/>
      <c r="E115" s="125"/>
      <c r="F115" s="118"/>
      <c r="G115" s="118"/>
      <c r="H115" s="118"/>
      <c r="I115" s="118"/>
      <c r="J115" s="125"/>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118"/>
      <c r="BA115" s="118"/>
      <c r="BB115" s="118"/>
      <c r="BC115" s="118"/>
      <c r="BD115" s="118"/>
      <c r="BE115" s="118"/>
      <c r="BF115" s="118"/>
      <c r="BG115" s="118"/>
      <c r="BH115" s="118"/>
      <c r="BI115" s="118"/>
      <c r="BJ115" s="118"/>
      <c r="BK115" s="123"/>
      <c r="BL115" s="118"/>
      <c r="BM115" s="123"/>
      <c r="BN115" s="118"/>
      <c r="BO115" s="118"/>
      <c r="BP115" s="118"/>
      <c r="BQ115" s="118"/>
      <c r="BR115" s="118"/>
      <c r="BS115" s="118"/>
      <c r="BT115" s="118"/>
      <c r="BU115" s="118"/>
      <c r="BV115" s="118"/>
      <c r="BW115" s="118"/>
      <c r="BX115" s="118"/>
      <c r="BY115" s="118"/>
      <c r="BZ115" s="118"/>
      <c r="CA115" s="118"/>
      <c r="CB115" s="118"/>
      <c r="CC115" s="118"/>
      <c r="CD115" s="118"/>
      <c r="CE115" s="118"/>
      <c r="CF115" s="118"/>
      <c r="CG115" s="118"/>
      <c r="CH115" s="118"/>
      <c r="CI115" s="118"/>
      <c r="CJ115" s="118"/>
      <c r="CK115" s="118"/>
      <c r="CL115" s="118"/>
      <c r="CM115" s="118"/>
      <c r="CN115" s="118"/>
      <c r="CO115" s="118"/>
      <c r="CP115" s="118"/>
      <c r="CQ115" s="118"/>
      <c r="CR115" s="118"/>
      <c r="CS115" s="118"/>
      <c r="CT115" s="118"/>
      <c r="CU115" s="118"/>
      <c r="CV115" s="118"/>
      <c r="CW115" s="118"/>
      <c r="CX115" s="118"/>
      <c r="CY115" s="118"/>
      <c r="CZ115" s="118"/>
      <c r="DA115" s="118"/>
      <c r="DB115" s="118"/>
      <c r="DC115" s="118"/>
      <c r="DD115" s="118"/>
      <c r="DE115" s="118"/>
      <c r="DF115" s="118"/>
      <c r="DG115" s="118"/>
      <c r="DH115" s="124" t="s">
        <v>100</v>
      </c>
      <c r="DI115" s="140">
        <f>DJ115+FQ115+HH115+HN115</f>
        <v>165965602049</v>
      </c>
      <c r="DJ115" s="140">
        <f>DK115+DP115</f>
        <v>30463486976</v>
      </c>
      <c r="DK115" s="140">
        <f>SUM(DL115:DO115)</f>
        <v>0</v>
      </c>
      <c r="DL115" s="101"/>
      <c r="DM115" s="101"/>
      <c r="DN115" s="101"/>
      <c r="DO115" s="101"/>
      <c r="DP115" s="140">
        <f>SUM(DQ115:FP115)</f>
        <v>30463486976</v>
      </c>
      <c r="DQ115" s="101"/>
      <c r="DR115" s="101"/>
      <c r="DS115" s="101">
        <f>4058186890+1264000000</f>
        <v>5322186890</v>
      </c>
      <c r="DT115" s="101">
        <f>1620000000+195679000</f>
        <v>1815679000</v>
      </c>
      <c r="DU115" s="101"/>
      <c r="DV115" s="101"/>
      <c r="DW115" s="101">
        <v>1500000</v>
      </c>
      <c r="DX115" s="101"/>
      <c r="DY115" s="101"/>
      <c r="DZ115" s="101"/>
      <c r="EA115" s="101"/>
      <c r="EB115" s="101"/>
      <c r="EC115" s="101"/>
      <c r="ED115" s="101"/>
      <c r="EE115" s="101">
        <f>66675000+180000000</f>
        <v>246675000</v>
      </c>
      <c r="EF115" s="101"/>
      <c r="EG115" s="101"/>
      <c r="EH115" s="101"/>
      <c r="EI115" s="101"/>
      <c r="EJ115" s="101">
        <f>391196</f>
        <v>391196</v>
      </c>
      <c r="EK115" s="101"/>
      <c r="EL115" s="101"/>
      <c r="EM115" s="101"/>
      <c r="EN115" s="101"/>
      <c r="EO115" s="101">
        <v>870824000</v>
      </c>
      <c r="EP115" s="101">
        <v>99848000</v>
      </c>
      <c r="EQ115" s="101">
        <f>126260787+738000000</f>
        <v>864260787</v>
      </c>
      <c r="ER115" s="101"/>
      <c r="ES115" s="101"/>
      <c r="ET115" s="101"/>
      <c r="EU115" s="101">
        <v>95478152</v>
      </c>
      <c r="EV115" s="101"/>
      <c r="EW115" s="101">
        <v>560358000</v>
      </c>
      <c r="EX115" s="101"/>
      <c r="EY115" s="101"/>
      <c r="EZ115" s="101"/>
      <c r="FA115" s="101"/>
      <c r="FB115" s="101"/>
      <c r="FC115" s="101">
        <v>106832000</v>
      </c>
      <c r="FD115" s="101"/>
      <c r="FE115" s="101"/>
      <c r="FF115" s="101">
        <v>10000000</v>
      </c>
      <c r="FG115" s="101"/>
      <c r="FH115" s="101"/>
      <c r="FI115" s="101"/>
      <c r="FJ115" s="101">
        <v>2000000000</v>
      </c>
      <c r="FK115" s="101">
        <f>860000+18000</f>
        <v>878000</v>
      </c>
      <c r="FL115" s="101"/>
      <c r="FM115" s="101"/>
      <c r="FN115" s="101">
        <v>800000</v>
      </c>
      <c r="FO115" s="101"/>
      <c r="FP115" s="101">
        <f>18463178881+4597070</f>
        <v>18467775951</v>
      </c>
      <c r="FQ115" s="140">
        <f>SUM(FR115:FS115)</f>
        <v>135502115073</v>
      </c>
      <c r="FR115" s="140">
        <f>SUM(FT115:FU115)+FV115+SUM(FX115:GA115)+GM115+HA115</f>
        <v>0</v>
      </c>
      <c r="FS115" s="140">
        <f>FW115+SUM(GB115:GL115)+SUM(GN115:GZ115)+SUM(HB115:HG115)</f>
        <v>135502115073</v>
      </c>
      <c r="FT115" s="101"/>
      <c r="FU115" s="101"/>
      <c r="FV115" s="101"/>
      <c r="FW115" s="101"/>
      <c r="FX115" s="101"/>
      <c r="FY115" s="101"/>
      <c r="FZ115" s="101"/>
      <c r="GA115" s="101"/>
      <c r="GB115" s="101">
        <v>1016882000</v>
      </c>
      <c r="GC115" s="101">
        <f>2805000000+78126795893</f>
        <v>80931795893</v>
      </c>
      <c r="GD115" s="101">
        <f>531984000+11890954000+774800000+1352365000</f>
        <v>14550103000</v>
      </c>
      <c r="GE115" s="101"/>
      <c r="GF115" s="101">
        <v>34288705</v>
      </c>
      <c r="GG115" s="101">
        <v>298259480</v>
      </c>
      <c r="GH115" s="101">
        <v>317496290</v>
      </c>
      <c r="GI115" s="101">
        <v>820</v>
      </c>
      <c r="GJ115" s="101">
        <f>9900000+6053000</f>
        <v>15953000</v>
      </c>
      <c r="GK115" s="101"/>
      <c r="GL115" s="101">
        <v>32724000</v>
      </c>
      <c r="GM115" s="101"/>
      <c r="GN115" s="101">
        <v>45170000</v>
      </c>
      <c r="GO115" s="101">
        <f>891308200+2902665000+1932270000</f>
        <v>5726243200</v>
      </c>
      <c r="GP115" s="101">
        <v>20304186000</v>
      </c>
      <c r="GQ115" s="101">
        <v>7596562000</v>
      </c>
      <c r="GR115" s="101">
        <v>1099113</v>
      </c>
      <c r="GS115" s="101"/>
      <c r="GT115" s="101">
        <v>50290000</v>
      </c>
      <c r="GU115" s="101">
        <v>53864052</v>
      </c>
      <c r="GV115" s="101">
        <v>3990000000</v>
      </c>
      <c r="GW115" s="101">
        <v>15848400</v>
      </c>
      <c r="GX115" s="101"/>
      <c r="GY115" s="101">
        <v>19739480</v>
      </c>
      <c r="GZ115" s="101"/>
      <c r="HA115" s="101"/>
      <c r="HB115" s="101"/>
      <c r="HC115" s="101"/>
      <c r="HD115" s="101">
        <v>1609640</v>
      </c>
      <c r="HE115" s="101">
        <v>500000000</v>
      </c>
      <c r="HF115" s="101"/>
      <c r="HG115" s="101"/>
      <c r="HH115" s="140">
        <f>SUM(HI115:HJ115)</f>
        <v>0</v>
      </c>
      <c r="HI115" s="140">
        <f>SUM(HK115:HK115)</f>
        <v>0</v>
      </c>
      <c r="HJ115" s="140">
        <f>SUM(HL115:HM115)</f>
        <v>0</v>
      </c>
      <c r="HK115" s="101"/>
      <c r="HL115" s="101"/>
      <c r="HM115" s="101"/>
      <c r="HN115" s="78"/>
      <c r="HO115" s="78"/>
      <c r="HP115" s="78"/>
      <c r="HQ115" s="78"/>
      <c r="HR115" s="78"/>
      <c r="HS115" s="78"/>
    </row>
    <row r="116" spans="1:227" s="102" customFormat="1" ht="17.25" customHeight="1">
      <c r="A116" s="118">
        <v>35</v>
      </c>
      <c r="B116" s="121" t="s">
        <v>61</v>
      </c>
      <c r="C116" s="144"/>
      <c r="D116" s="144"/>
      <c r="E116" s="144"/>
      <c r="F116" s="120"/>
      <c r="G116" s="120"/>
      <c r="H116" s="120"/>
      <c r="I116" s="120"/>
      <c r="J116" s="144"/>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c r="CN116" s="120"/>
      <c r="CO116" s="120"/>
      <c r="CP116" s="120"/>
      <c r="CQ116" s="120"/>
      <c r="CR116" s="120"/>
      <c r="CS116" s="120"/>
      <c r="CT116" s="120"/>
      <c r="CU116" s="120"/>
      <c r="CV116" s="120"/>
      <c r="CW116" s="120"/>
      <c r="CX116" s="120"/>
      <c r="CY116" s="120"/>
      <c r="CZ116" s="120"/>
      <c r="DA116" s="120"/>
      <c r="DB116" s="120"/>
      <c r="DC116" s="120"/>
      <c r="DD116" s="120"/>
      <c r="DE116" s="120"/>
      <c r="DF116" s="120"/>
      <c r="DG116" s="120"/>
      <c r="DH116" s="121" t="s">
        <v>61</v>
      </c>
      <c r="DI116" s="141">
        <f>DI117+DI118</f>
        <v>189821012</v>
      </c>
      <c r="DJ116" s="141">
        <f t="shared" ref="DJ116:FV116" si="383">DJ117+DJ118</f>
        <v>189821012</v>
      </c>
      <c r="DK116" s="141">
        <f>DK117+DK118</f>
        <v>220</v>
      </c>
      <c r="DL116" s="119">
        <f t="shared" si="383"/>
        <v>0</v>
      </c>
      <c r="DM116" s="119">
        <f t="shared" si="383"/>
        <v>220</v>
      </c>
      <c r="DN116" s="119">
        <f t="shared" si="383"/>
        <v>0</v>
      </c>
      <c r="DO116" s="119">
        <f t="shared" si="383"/>
        <v>0</v>
      </c>
      <c r="DP116" s="141">
        <f t="shared" si="383"/>
        <v>189820792</v>
      </c>
      <c r="DQ116" s="119">
        <f t="shared" si="383"/>
        <v>0</v>
      </c>
      <c r="DR116" s="119">
        <f t="shared" si="383"/>
        <v>0</v>
      </c>
      <c r="DS116" s="119">
        <f t="shared" si="383"/>
        <v>20778000</v>
      </c>
      <c r="DT116" s="119">
        <f t="shared" si="383"/>
        <v>0</v>
      </c>
      <c r="DU116" s="119">
        <f t="shared" si="383"/>
        <v>0</v>
      </c>
      <c r="DV116" s="119">
        <f t="shared" si="383"/>
        <v>0</v>
      </c>
      <c r="DW116" s="119">
        <f t="shared" si="383"/>
        <v>0</v>
      </c>
      <c r="DX116" s="119">
        <f t="shared" si="383"/>
        <v>0</v>
      </c>
      <c r="DY116" s="119">
        <f t="shared" si="383"/>
        <v>0</v>
      </c>
      <c r="DZ116" s="119">
        <f t="shared" si="383"/>
        <v>0</v>
      </c>
      <c r="EA116" s="119">
        <f t="shared" si="383"/>
        <v>0</v>
      </c>
      <c r="EB116" s="119">
        <f t="shared" si="383"/>
        <v>0</v>
      </c>
      <c r="EC116" s="119">
        <f t="shared" si="383"/>
        <v>0</v>
      </c>
      <c r="ED116" s="119">
        <f t="shared" si="383"/>
        <v>0</v>
      </c>
      <c r="EE116" s="119">
        <f t="shared" si="383"/>
        <v>0</v>
      </c>
      <c r="EF116" s="119">
        <f t="shared" si="383"/>
        <v>0</v>
      </c>
      <c r="EG116" s="119">
        <f t="shared" si="383"/>
        <v>0</v>
      </c>
      <c r="EH116" s="119">
        <f t="shared" si="383"/>
        <v>0</v>
      </c>
      <c r="EI116" s="119">
        <f t="shared" si="383"/>
        <v>0</v>
      </c>
      <c r="EJ116" s="119">
        <f t="shared" si="383"/>
        <v>0</v>
      </c>
      <c r="EK116" s="119">
        <f t="shared" si="383"/>
        <v>0</v>
      </c>
      <c r="EL116" s="119">
        <f t="shared" si="383"/>
        <v>0</v>
      </c>
      <c r="EM116" s="119">
        <f t="shared" si="383"/>
        <v>0</v>
      </c>
      <c r="EN116" s="119">
        <f t="shared" si="383"/>
        <v>0</v>
      </c>
      <c r="EO116" s="119">
        <f t="shared" si="383"/>
        <v>0</v>
      </c>
      <c r="EP116" s="119">
        <f t="shared" si="383"/>
        <v>0</v>
      </c>
      <c r="EQ116" s="119">
        <f t="shared" si="383"/>
        <v>0</v>
      </c>
      <c r="ER116" s="119">
        <f t="shared" si="383"/>
        <v>0</v>
      </c>
      <c r="ES116" s="119">
        <f t="shared" si="383"/>
        <v>0</v>
      </c>
      <c r="ET116" s="119">
        <f t="shared" si="383"/>
        <v>0</v>
      </c>
      <c r="EU116" s="119">
        <f t="shared" si="383"/>
        <v>0</v>
      </c>
      <c r="EV116" s="119">
        <f t="shared" si="383"/>
        <v>0</v>
      </c>
      <c r="EW116" s="119">
        <f t="shared" si="383"/>
        <v>0</v>
      </c>
      <c r="EX116" s="119">
        <f t="shared" si="383"/>
        <v>0</v>
      </c>
      <c r="EY116" s="119">
        <f t="shared" si="383"/>
        <v>0</v>
      </c>
      <c r="EZ116" s="119">
        <f t="shared" si="383"/>
        <v>0</v>
      </c>
      <c r="FA116" s="119">
        <f t="shared" si="383"/>
        <v>0</v>
      </c>
      <c r="FB116" s="119">
        <f t="shared" si="383"/>
        <v>0</v>
      </c>
      <c r="FC116" s="119">
        <f t="shared" si="383"/>
        <v>127218792</v>
      </c>
      <c r="FD116" s="119">
        <f t="shared" si="383"/>
        <v>0</v>
      </c>
      <c r="FE116" s="119">
        <f t="shared" si="383"/>
        <v>41824000</v>
      </c>
      <c r="FF116" s="119">
        <f t="shared" ref="FF116" si="384">FF117+FF118</f>
        <v>0</v>
      </c>
      <c r="FG116" s="119">
        <f t="shared" si="383"/>
        <v>0</v>
      </c>
      <c r="FH116" s="119">
        <f t="shared" si="383"/>
        <v>0</v>
      </c>
      <c r="FI116" s="119">
        <f t="shared" si="383"/>
        <v>0</v>
      </c>
      <c r="FJ116" s="119">
        <f t="shared" si="383"/>
        <v>0</v>
      </c>
      <c r="FK116" s="119">
        <f t="shared" si="383"/>
        <v>0</v>
      </c>
      <c r="FL116" s="119">
        <f t="shared" ref="FL116:FO116" si="385">FL117+FL118</f>
        <v>0</v>
      </c>
      <c r="FM116" s="119">
        <f t="shared" si="385"/>
        <v>0</v>
      </c>
      <c r="FN116" s="119">
        <f t="shared" si="385"/>
        <v>0</v>
      </c>
      <c r="FO116" s="119">
        <f t="shared" si="385"/>
        <v>0</v>
      </c>
      <c r="FP116" s="119">
        <f t="shared" si="383"/>
        <v>0</v>
      </c>
      <c r="FQ116" s="141">
        <f t="shared" si="383"/>
        <v>0</v>
      </c>
      <c r="FR116" s="141">
        <f t="shared" si="383"/>
        <v>0</v>
      </c>
      <c r="FS116" s="141">
        <f t="shared" si="383"/>
        <v>0</v>
      </c>
      <c r="FT116" s="119">
        <f t="shared" si="383"/>
        <v>0</v>
      </c>
      <c r="FU116" s="119">
        <f t="shared" si="383"/>
        <v>0</v>
      </c>
      <c r="FV116" s="119">
        <f t="shared" si="383"/>
        <v>0</v>
      </c>
      <c r="FW116" s="119">
        <f t="shared" ref="FW116:HM116" si="386">FW117+FW118</f>
        <v>0</v>
      </c>
      <c r="FX116" s="119">
        <f t="shared" si="386"/>
        <v>0</v>
      </c>
      <c r="FY116" s="119">
        <f t="shared" si="386"/>
        <v>0</v>
      </c>
      <c r="FZ116" s="119">
        <f t="shared" si="386"/>
        <v>0</v>
      </c>
      <c r="GA116" s="119">
        <f t="shared" si="386"/>
        <v>0</v>
      </c>
      <c r="GB116" s="119">
        <f t="shared" si="386"/>
        <v>0</v>
      </c>
      <c r="GC116" s="119">
        <f t="shared" si="386"/>
        <v>0</v>
      </c>
      <c r="GD116" s="119">
        <f t="shared" si="386"/>
        <v>0</v>
      </c>
      <c r="GE116" s="119">
        <f t="shared" si="386"/>
        <v>0</v>
      </c>
      <c r="GF116" s="119">
        <f t="shared" si="386"/>
        <v>0</v>
      </c>
      <c r="GG116" s="119">
        <f t="shared" si="386"/>
        <v>0</v>
      </c>
      <c r="GH116" s="119">
        <f t="shared" si="386"/>
        <v>0</v>
      </c>
      <c r="GI116" s="119">
        <f t="shared" si="386"/>
        <v>0</v>
      </c>
      <c r="GJ116" s="119">
        <f t="shared" si="386"/>
        <v>0</v>
      </c>
      <c r="GK116" s="119">
        <f t="shared" si="386"/>
        <v>0</v>
      </c>
      <c r="GL116" s="119">
        <f t="shared" si="386"/>
        <v>0</v>
      </c>
      <c r="GM116" s="119">
        <f t="shared" si="386"/>
        <v>0</v>
      </c>
      <c r="GN116" s="119">
        <f t="shared" si="386"/>
        <v>0</v>
      </c>
      <c r="GO116" s="119">
        <f t="shared" si="386"/>
        <v>0</v>
      </c>
      <c r="GP116" s="119">
        <f t="shared" si="386"/>
        <v>0</v>
      </c>
      <c r="GQ116" s="119">
        <f t="shared" si="386"/>
        <v>0</v>
      </c>
      <c r="GR116" s="119">
        <f t="shared" si="386"/>
        <v>0</v>
      </c>
      <c r="GS116" s="119">
        <f t="shared" si="386"/>
        <v>0</v>
      </c>
      <c r="GT116" s="119">
        <f t="shared" si="386"/>
        <v>0</v>
      </c>
      <c r="GU116" s="119">
        <f t="shared" si="386"/>
        <v>0</v>
      </c>
      <c r="GV116" s="119">
        <f t="shared" si="386"/>
        <v>0</v>
      </c>
      <c r="GW116" s="119">
        <f t="shared" si="386"/>
        <v>0</v>
      </c>
      <c r="GX116" s="119">
        <f t="shared" si="386"/>
        <v>0</v>
      </c>
      <c r="GY116" s="119">
        <f t="shared" si="386"/>
        <v>0</v>
      </c>
      <c r="GZ116" s="119">
        <f t="shared" si="386"/>
        <v>0</v>
      </c>
      <c r="HA116" s="119">
        <f t="shared" si="386"/>
        <v>0</v>
      </c>
      <c r="HB116" s="119">
        <f t="shared" si="386"/>
        <v>0</v>
      </c>
      <c r="HC116" s="119">
        <f t="shared" si="386"/>
        <v>0</v>
      </c>
      <c r="HD116" s="119">
        <f t="shared" si="386"/>
        <v>0</v>
      </c>
      <c r="HE116" s="119">
        <f t="shared" si="386"/>
        <v>0</v>
      </c>
      <c r="HF116" s="119">
        <f t="shared" si="386"/>
        <v>0</v>
      </c>
      <c r="HG116" s="119">
        <f t="shared" si="386"/>
        <v>0</v>
      </c>
      <c r="HH116" s="141">
        <f t="shared" si="386"/>
        <v>0</v>
      </c>
      <c r="HI116" s="141">
        <f t="shared" si="386"/>
        <v>0</v>
      </c>
      <c r="HJ116" s="141">
        <f t="shared" si="386"/>
        <v>0</v>
      </c>
      <c r="HK116" s="119">
        <f t="shared" si="386"/>
        <v>0</v>
      </c>
      <c r="HL116" s="119">
        <f t="shared" si="386"/>
        <v>0</v>
      </c>
      <c r="HM116" s="119">
        <f t="shared" si="386"/>
        <v>0</v>
      </c>
      <c r="HN116" s="78"/>
      <c r="HO116" s="78"/>
      <c r="HP116" s="78"/>
      <c r="HQ116" s="78"/>
      <c r="HR116" s="78"/>
      <c r="HS116" s="78"/>
    </row>
    <row r="117" spans="1:227" s="86" customFormat="1" ht="17.25" customHeight="1">
      <c r="A117" s="109"/>
      <c r="B117" s="122" t="s">
        <v>99</v>
      </c>
      <c r="C117" s="125"/>
      <c r="D117" s="125"/>
      <c r="E117" s="125"/>
      <c r="F117" s="118"/>
      <c r="G117" s="118"/>
      <c r="H117" s="118"/>
      <c r="I117" s="118"/>
      <c r="J117" s="125"/>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118"/>
      <c r="BA117" s="118"/>
      <c r="BB117" s="118"/>
      <c r="BC117" s="118"/>
      <c r="BD117" s="118"/>
      <c r="BE117" s="118"/>
      <c r="BF117" s="118"/>
      <c r="BG117" s="118"/>
      <c r="BH117" s="118"/>
      <c r="BI117" s="118"/>
      <c r="BJ117" s="118"/>
      <c r="BK117" s="123"/>
      <c r="BL117" s="118"/>
      <c r="BM117" s="123"/>
      <c r="BN117" s="118"/>
      <c r="BO117" s="118"/>
      <c r="BP117" s="118"/>
      <c r="BQ117" s="118"/>
      <c r="BR117" s="118"/>
      <c r="BS117" s="118"/>
      <c r="BT117" s="118"/>
      <c r="BU117" s="118"/>
      <c r="BV117" s="118"/>
      <c r="BW117" s="118"/>
      <c r="BX117" s="118"/>
      <c r="BY117" s="118"/>
      <c r="BZ117" s="118"/>
      <c r="CA117" s="118"/>
      <c r="CB117" s="118"/>
      <c r="CC117" s="118"/>
      <c r="CD117" s="118"/>
      <c r="CE117" s="118"/>
      <c r="CF117" s="118"/>
      <c r="CG117" s="118"/>
      <c r="CH117" s="118"/>
      <c r="CI117" s="118"/>
      <c r="CJ117" s="118"/>
      <c r="CK117" s="118"/>
      <c r="CL117" s="118"/>
      <c r="CM117" s="118"/>
      <c r="CN117" s="118"/>
      <c r="CO117" s="118"/>
      <c r="CP117" s="118"/>
      <c r="CQ117" s="118"/>
      <c r="CR117" s="118"/>
      <c r="CS117" s="118"/>
      <c r="CT117" s="118"/>
      <c r="CU117" s="118"/>
      <c r="CV117" s="118"/>
      <c r="CW117" s="118"/>
      <c r="CX117" s="118"/>
      <c r="CY117" s="118"/>
      <c r="CZ117" s="118"/>
      <c r="DA117" s="118"/>
      <c r="DB117" s="118"/>
      <c r="DC117" s="118"/>
      <c r="DD117" s="118"/>
      <c r="DE117" s="118"/>
      <c r="DF117" s="118"/>
      <c r="DG117" s="118"/>
      <c r="DH117" s="124" t="s">
        <v>99</v>
      </c>
      <c r="DI117" s="140">
        <f>DJ117+FQ117+HH117+HN117</f>
        <v>220</v>
      </c>
      <c r="DJ117" s="140">
        <f t="shared" ref="DJ117:DS118" si="387">D12-DJ12-DJ114</f>
        <v>220</v>
      </c>
      <c r="DK117" s="140">
        <f t="shared" si="387"/>
        <v>220</v>
      </c>
      <c r="DL117" s="101">
        <f t="shared" si="387"/>
        <v>0</v>
      </c>
      <c r="DM117" s="101">
        <f t="shared" si="387"/>
        <v>220</v>
      </c>
      <c r="DN117" s="101">
        <f t="shared" si="387"/>
        <v>0</v>
      </c>
      <c r="DO117" s="101">
        <f t="shared" si="387"/>
        <v>0</v>
      </c>
      <c r="DP117" s="140">
        <f t="shared" si="387"/>
        <v>0</v>
      </c>
      <c r="DQ117" s="101">
        <f t="shared" si="387"/>
        <v>0</v>
      </c>
      <c r="DR117" s="101">
        <f t="shared" si="387"/>
        <v>0</v>
      </c>
      <c r="DS117" s="101">
        <f t="shared" si="387"/>
        <v>0</v>
      </c>
      <c r="DT117" s="101">
        <f t="shared" ref="DT117:EC118" si="388">N12-DT12-DT114</f>
        <v>0</v>
      </c>
      <c r="DU117" s="101">
        <f t="shared" si="388"/>
        <v>0</v>
      </c>
      <c r="DV117" s="101">
        <f t="shared" si="388"/>
        <v>0</v>
      </c>
      <c r="DW117" s="101">
        <f t="shared" si="388"/>
        <v>0</v>
      </c>
      <c r="DX117" s="101">
        <f t="shared" si="388"/>
        <v>0</v>
      </c>
      <c r="DY117" s="101">
        <f t="shared" si="388"/>
        <v>0</v>
      </c>
      <c r="DZ117" s="101">
        <f t="shared" si="388"/>
        <v>0</v>
      </c>
      <c r="EA117" s="101">
        <f t="shared" si="388"/>
        <v>0</v>
      </c>
      <c r="EB117" s="101">
        <f t="shared" si="388"/>
        <v>0</v>
      </c>
      <c r="EC117" s="101">
        <f t="shared" si="388"/>
        <v>0</v>
      </c>
      <c r="ED117" s="101">
        <f t="shared" ref="ED117:EM118" si="389">X12-ED12-ED114</f>
        <v>0</v>
      </c>
      <c r="EE117" s="101">
        <f t="shared" si="389"/>
        <v>0</v>
      </c>
      <c r="EF117" s="101">
        <f t="shared" si="389"/>
        <v>0</v>
      </c>
      <c r="EG117" s="101">
        <f t="shared" si="389"/>
        <v>0</v>
      </c>
      <c r="EH117" s="101">
        <f t="shared" si="389"/>
        <v>0</v>
      </c>
      <c r="EI117" s="101">
        <f t="shared" si="389"/>
        <v>0</v>
      </c>
      <c r="EJ117" s="101">
        <f t="shared" si="389"/>
        <v>0</v>
      </c>
      <c r="EK117" s="101">
        <f t="shared" si="389"/>
        <v>0</v>
      </c>
      <c r="EL117" s="101">
        <f t="shared" si="389"/>
        <v>0</v>
      </c>
      <c r="EM117" s="101">
        <f t="shared" si="389"/>
        <v>0</v>
      </c>
      <c r="EN117" s="101">
        <f t="shared" ref="EN117:EW118" si="390">AH12-EN12-EN114</f>
        <v>0</v>
      </c>
      <c r="EO117" s="101">
        <f t="shared" si="390"/>
        <v>0</v>
      </c>
      <c r="EP117" s="101">
        <f t="shared" si="390"/>
        <v>0</v>
      </c>
      <c r="EQ117" s="101">
        <f t="shared" si="390"/>
        <v>0</v>
      </c>
      <c r="ER117" s="101">
        <f t="shared" si="390"/>
        <v>0</v>
      </c>
      <c r="ES117" s="101">
        <f t="shared" si="390"/>
        <v>0</v>
      </c>
      <c r="ET117" s="101">
        <f t="shared" si="390"/>
        <v>0</v>
      </c>
      <c r="EU117" s="101">
        <f t="shared" si="390"/>
        <v>0</v>
      </c>
      <c r="EV117" s="101">
        <f t="shared" si="390"/>
        <v>0</v>
      </c>
      <c r="EW117" s="101">
        <f t="shared" si="390"/>
        <v>0</v>
      </c>
      <c r="EX117" s="101">
        <f t="shared" ref="EX117:FG118" si="391">AR12-EX12-EX114</f>
        <v>0</v>
      </c>
      <c r="EY117" s="101">
        <f t="shared" si="391"/>
        <v>0</v>
      </c>
      <c r="EZ117" s="101">
        <f t="shared" si="391"/>
        <v>0</v>
      </c>
      <c r="FA117" s="101">
        <f t="shared" si="391"/>
        <v>0</v>
      </c>
      <c r="FB117" s="101">
        <f t="shared" si="391"/>
        <v>0</v>
      </c>
      <c r="FC117" s="101">
        <f t="shared" si="391"/>
        <v>0</v>
      </c>
      <c r="FD117" s="101">
        <f t="shared" si="391"/>
        <v>0</v>
      </c>
      <c r="FE117" s="101">
        <f t="shared" si="391"/>
        <v>0</v>
      </c>
      <c r="FF117" s="101">
        <f t="shared" si="391"/>
        <v>0</v>
      </c>
      <c r="FG117" s="101">
        <f t="shared" si="391"/>
        <v>0</v>
      </c>
      <c r="FH117" s="101">
        <f t="shared" ref="FH117:FQ118" si="392">BB12-FH12-FH114</f>
        <v>0</v>
      </c>
      <c r="FI117" s="101">
        <f t="shared" si="392"/>
        <v>0</v>
      </c>
      <c r="FJ117" s="101">
        <f t="shared" si="392"/>
        <v>0</v>
      </c>
      <c r="FK117" s="101">
        <f t="shared" si="392"/>
        <v>0</v>
      </c>
      <c r="FL117" s="101">
        <f t="shared" si="392"/>
        <v>0</v>
      </c>
      <c r="FM117" s="101">
        <f t="shared" si="392"/>
        <v>0</v>
      </c>
      <c r="FN117" s="101">
        <f t="shared" si="392"/>
        <v>0</v>
      </c>
      <c r="FO117" s="101">
        <f t="shared" si="392"/>
        <v>0</v>
      </c>
      <c r="FP117" s="101">
        <f t="shared" si="392"/>
        <v>0</v>
      </c>
      <c r="FQ117" s="140">
        <f t="shared" si="392"/>
        <v>0</v>
      </c>
      <c r="FR117" s="140">
        <f t="shared" ref="FR117:GA118" si="393">BL12-FR12-FR114</f>
        <v>0</v>
      </c>
      <c r="FS117" s="140">
        <f t="shared" si="393"/>
        <v>0</v>
      </c>
      <c r="FT117" s="101">
        <f t="shared" si="393"/>
        <v>0</v>
      </c>
      <c r="FU117" s="101">
        <f t="shared" si="393"/>
        <v>0</v>
      </c>
      <c r="FV117" s="101">
        <f t="shared" si="393"/>
        <v>0</v>
      </c>
      <c r="FW117" s="101">
        <f t="shared" si="393"/>
        <v>0</v>
      </c>
      <c r="FX117" s="101">
        <f t="shared" si="393"/>
        <v>0</v>
      </c>
      <c r="FY117" s="101">
        <f t="shared" si="393"/>
        <v>0</v>
      </c>
      <c r="FZ117" s="101">
        <f t="shared" si="393"/>
        <v>0</v>
      </c>
      <c r="GA117" s="101">
        <f t="shared" si="393"/>
        <v>0</v>
      </c>
      <c r="GB117" s="101">
        <f t="shared" ref="GB117:GK118" si="394">BV12-GB12-GB114</f>
        <v>0</v>
      </c>
      <c r="GC117" s="101">
        <f t="shared" si="394"/>
        <v>0</v>
      </c>
      <c r="GD117" s="101">
        <f t="shared" si="394"/>
        <v>0</v>
      </c>
      <c r="GE117" s="101">
        <f t="shared" si="394"/>
        <v>0</v>
      </c>
      <c r="GF117" s="101">
        <f t="shared" si="394"/>
        <v>0</v>
      </c>
      <c r="GG117" s="101">
        <f t="shared" si="394"/>
        <v>0</v>
      </c>
      <c r="GH117" s="101">
        <f t="shared" si="394"/>
        <v>0</v>
      </c>
      <c r="GI117" s="101">
        <f t="shared" si="394"/>
        <v>0</v>
      </c>
      <c r="GJ117" s="101">
        <f t="shared" si="394"/>
        <v>0</v>
      </c>
      <c r="GK117" s="101">
        <f t="shared" si="394"/>
        <v>0</v>
      </c>
      <c r="GL117" s="101">
        <f t="shared" ref="GL117:GU118" si="395">CF12-GL12-GL114</f>
        <v>0</v>
      </c>
      <c r="GM117" s="101">
        <f t="shared" si="395"/>
        <v>0</v>
      </c>
      <c r="GN117" s="101">
        <f t="shared" si="395"/>
        <v>0</v>
      </c>
      <c r="GO117" s="101">
        <f t="shared" si="395"/>
        <v>0</v>
      </c>
      <c r="GP117" s="101">
        <f t="shared" si="395"/>
        <v>0</v>
      </c>
      <c r="GQ117" s="101">
        <f t="shared" si="395"/>
        <v>0</v>
      </c>
      <c r="GR117" s="101">
        <f t="shared" si="395"/>
        <v>0</v>
      </c>
      <c r="GS117" s="101">
        <f t="shared" si="395"/>
        <v>0</v>
      </c>
      <c r="GT117" s="101">
        <f t="shared" si="395"/>
        <v>0</v>
      </c>
      <c r="GU117" s="101">
        <f t="shared" si="395"/>
        <v>0</v>
      </c>
      <c r="GV117" s="101">
        <f t="shared" ref="GV117:HE118" si="396">CP12-GV12-GV114</f>
        <v>0</v>
      </c>
      <c r="GW117" s="101">
        <f t="shared" si="396"/>
        <v>0</v>
      </c>
      <c r="GX117" s="101">
        <f t="shared" si="396"/>
        <v>0</v>
      </c>
      <c r="GY117" s="101">
        <f t="shared" si="396"/>
        <v>0</v>
      </c>
      <c r="GZ117" s="101">
        <f t="shared" si="396"/>
        <v>0</v>
      </c>
      <c r="HA117" s="101">
        <f t="shared" si="396"/>
        <v>0</v>
      </c>
      <c r="HB117" s="101">
        <f t="shared" si="396"/>
        <v>0</v>
      </c>
      <c r="HC117" s="101">
        <f t="shared" si="396"/>
        <v>0</v>
      </c>
      <c r="HD117" s="101">
        <f t="shared" si="396"/>
        <v>0</v>
      </c>
      <c r="HE117" s="101">
        <f t="shared" si="396"/>
        <v>0</v>
      </c>
      <c r="HF117" s="101">
        <f t="shared" ref="HF117:HM118" si="397">CZ12-HF12-HF114</f>
        <v>0</v>
      </c>
      <c r="HG117" s="101">
        <f t="shared" si="397"/>
        <v>0</v>
      </c>
      <c r="HH117" s="140">
        <f t="shared" si="397"/>
        <v>0</v>
      </c>
      <c r="HI117" s="140">
        <f t="shared" si="397"/>
        <v>0</v>
      </c>
      <c r="HJ117" s="140">
        <f t="shared" si="397"/>
        <v>0</v>
      </c>
      <c r="HK117" s="101">
        <f t="shared" si="397"/>
        <v>0</v>
      </c>
      <c r="HL117" s="101">
        <f t="shared" si="397"/>
        <v>0</v>
      </c>
      <c r="HM117" s="101">
        <f t="shared" si="397"/>
        <v>0</v>
      </c>
      <c r="HN117" s="78"/>
      <c r="HO117" s="78"/>
      <c r="HP117" s="78"/>
      <c r="HQ117" s="78"/>
      <c r="HR117" s="78"/>
      <c r="HS117" s="78"/>
    </row>
    <row r="118" spans="1:227" s="86" customFormat="1" ht="17.25" customHeight="1">
      <c r="A118" s="109"/>
      <c r="B118" s="122" t="s">
        <v>100</v>
      </c>
      <c r="C118" s="125"/>
      <c r="D118" s="125"/>
      <c r="E118" s="125"/>
      <c r="F118" s="118"/>
      <c r="G118" s="118"/>
      <c r="H118" s="118"/>
      <c r="I118" s="118"/>
      <c r="J118" s="125"/>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118"/>
      <c r="BA118" s="118"/>
      <c r="BB118" s="118"/>
      <c r="BC118" s="118"/>
      <c r="BD118" s="118"/>
      <c r="BE118" s="118"/>
      <c r="BF118" s="118"/>
      <c r="BG118" s="118"/>
      <c r="BH118" s="118"/>
      <c r="BI118" s="118"/>
      <c r="BJ118" s="118"/>
      <c r="BK118" s="123"/>
      <c r="BL118" s="118"/>
      <c r="BM118" s="123"/>
      <c r="BN118" s="118"/>
      <c r="BO118" s="118"/>
      <c r="BP118" s="118"/>
      <c r="BQ118" s="118"/>
      <c r="BR118" s="118"/>
      <c r="BS118" s="118"/>
      <c r="BT118" s="118"/>
      <c r="BU118" s="118"/>
      <c r="BV118" s="118"/>
      <c r="BW118" s="118"/>
      <c r="BX118" s="118"/>
      <c r="BY118" s="118"/>
      <c r="BZ118" s="118"/>
      <c r="CA118" s="118"/>
      <c r="CB118" s="118"/>
      <c r="CC118" s="118"/>
      <c r="CD118" s="118"/>
      <c r="CE118" s="118"/>
      <c r="CF118" s="118"/>
      <c r="CG118" s="118"/>
      <c r="CH118" s="118"/>
      <c r="CI118" s="118"/>
      <c r="CJ118" s="118"/>
      <c r="CK118" s="118"/>
      <c r="CL118" s="118"/>
      <c r="CM118" s="118"/>
      <c r="CN118" s="118"/>
      <c r="CO118" s="118"/>
      <c r="CP118" s="118"/>
      <c r="CQ118" s="118"/>
      <c r="CR118" s="118"/>
      <c r="CS118" s="118"/>
      <c r="CT118" s="118"/>
      <c r="CU118" s="118"/>
      <c r="CV118" s="118"/>
      <c r="CW118" s="118"/>
      <c r="CX118" s="118"/>
      <c r="CY118" s="118"/>
      <c r="CZ118" s="118"/>
      <c r="DA118" s="118"/>
      <c r="DB118" s="118"/>
      <c r="DC118" s="118"/>
      <c r="DD118" s="118"/>
      <c r="DE118" s="118"/>
      <c r="DF118" s="118"/>
      <c r="DG118" s="118"/>
      <c r="DH118" s="124" t="s">
        <v>100</v>
      </c>
      <c r="DI118" s="140">
        <f>DJ118+FQ118+HH118+HN118</f>
        <v>189820792</v>
      </c>
      <c r="DJ118" s="140">
        <f t="shared" si="387"/>
        <v>189820792</v>
      </c>
      <c r="DK118" s="140">
        <f t="shared" si="387"/>
        <v>0</v>
      </c>
      <c r="DL118" s="101">
        <f t="shared" si="387"/>
        <v>0</v>
      </c>
      <c r="DM118" s="101">
        <f t="shared" si="387"/>
        <v>0</v>
      </c>
      <c r="DN118" s="101">
        <f t="shared" si="387"/>
        <v>0</v>
      </c>
      <c r="DO118" s="101">
        <f t="shared" si="387"/>
        <v>0</v>
      </c>
      <c r="DP118" s="140">
        <f t="shared" si="387"/>
        <v>189820792</v>
      </c>
      <c r="DQ118" s="101">
        <f t="shared" si="387"/>
        <v>0</v>
      </c>
      <c r="DR118" s="101">
        <f t="shared" si="387"/>
        <v>0</v>
      </c>
      <c r="DS118" s="101">
        <f t="shared" si="387"/>
        <v>20778000</v>
      </c>
      <c r="DT118" s="101">
        <f t="shared" si="388"/>
        <v>0</v>
      </c>
      <c r="DU118" s="101">
        <f t="shared" si="388"/>
        <v>0</v>
      </c>
      <c r="DV118" s="101">
        <f t="shared" si="388"/>
        <v>0</v>
      </c>
      <c r="DW118" s="101">
        <f t="shared" si="388"/>
        <v>0</v>
      </c>
      <c r="DX118" s="101">
        <f t="shared" si="388"/>
        <v>0</v>
      </c>
      <c r="DY118" s="101">
        <f t="shared" si="388"/>
        <v>0</v>
      </c>
      <c r="DZ118" s="101">
        <f t="shared" si="388"/>
        <v>0</v>
      </c>
      <c r="EA118" s="101">
        <f t="shared" si="388"/>
        <v>0</v>
      </c>
      <c r="EB118" s="101">
        <f t="shared" si="388"/>
        <v>0</v>
      </c>
      <c r="EC118" s="101">
        <f t="shared" si="388"/>
        <v>0</v>
      </c>
      <c r="ED118" s="101">
        <f t="shared" si="389"/>
        <v>0</v>
      </c>
      <c r="EE118" s="101">
        <f t="shared" si="389"/>
        <v>0</v>
      </c>
      <c r="EF118" s="101">
        <f t="shared" si="389"/>
        <v>0</v>
      </c>
      <c r="EG118" s="101">
        <f t="shared" si="389"/>
        <v>0</v>
      </c>
      <c r="EH118" s="101">
        <f t="shared" si="389"/>
        <v>0</v>
      </c>
      <c r="EI118" s="101">
        <f t="shared" si="389"/>
        <v>0</v>
      </c>
      <c r="EJ118" s="101">
        <f t="shared" si="389"/>
        <v>0</v>
      </c>
      <c r="EK118" s="101">
        <f t="shared" si="389"/>
        <v>0</v>
      </c>
      <c r="EL118" s="101">
        <f t="shared" si="389"/>
        <v>0</v>
      </c>
      <c r="EM118" s="101">
        <f t="shared" si="389"/>
        <v>0</v>
      </c>
      <c r="EN118" s="101">
        <f t="shared" si="390"/>
        <v>0</v>
      </c>
      <c r="EO118" s="101">
        <f t="shared" si="390"/>
        <v>0</v>
      </c>
      <c r="EP118" s="101">
        <f t="shared" si="390"/>
        <v>0</v>
      </c>
      <c r="EQ118" s="101">
        <f t="shared" si="390"/>
        <v>0</v>
      </c>
      <c r="ER118" s="101">
        <f t="shared" si="390"/>
        <v>0</v>
      </c>
      <c r="ES118" s="101">
        <f t="shared" si="390"/>
        <v>0</v>
      </c>
      <c r="ET118" s="101">
        <f t="shared" si="390"/>
        <v>0</v>
      </c>
      <c r="EU118" s="101">
        <f t="shared" si="390"/>
        <v>0</v>
      </c>
      <c r="EV118" s="101">
        <f t="shared" si="390"/>
        <v>0</v>
      </c>
      <c r="EW118" s="101">
        <f t="shared" si="390"/>
        <v>0</v>
      </c>
      <c r="EX118" s="101">
        <f t="shared" si="391"/>
        <v>0</v>
      </c>
      <c r="EY118" s="101">
        <f t="shared" si="391"/>
        <v>0</v>
      </c>
      <c r="EZ118" s="101">
        <f t="shared" si="391"/>
        <v>0</v>
      </c>
      <c r="FA118" s="101">
        <f t="shared" si="391"/>
        <v>0</v>
      </c>
      <c r="FB118" s="101">
        <f t="shared" si="391"/>
        <v>0</v>
      </c>
      <c r="FC118" s="101">
        <f t="shared" si="391"/>
        <v>127218792</v>
      </c>
      <c r="FD118" s="101">
        <f t="shared" si="391"/>
        <v>0</v>
      </c>
      <c r="FE118" s="101">
        <f t="shared" si="391"/>
        <v>41824000</v>
      </c>
      <c r="FF118" s="101">
        <f t="shared" si="391"/>
        <v>0</v>
      </c>
      <c r="FG118" s="101">
        <f t="shared" si="391"/>
        <v>0</v>
      </c>
      <c r="FH118" s="101">
        <f t="shared" si="392"/>
        <v>0</v>
      </c>
      <c r="FI118" s="101">
        <f t="shared" si="392"/>
        <v>0</v>
      </c>
      <c r="FJ118" s="101">
        <f t="shared" si="392"/>
        <v>0</v>
      </c>
      <c r="FK118" s="101">
        <f t="shared" si="392"/>
        <v>0</v>
      </c>
      <c r="FL118" s="101">
        <f t="shared" si="392"/>
        <v>0</v>
      </c>
      <c r="FM118" s="101">
        <f t="shared" si="392"/>
        <v>0</v>
      </c>
      <c r="FN118" s="101">
        <f t="shared" si="392"/>
        <v>0</v>
      </c>
      <c r="FO118" s="101">
        <f t="shared" si="392"/>
        <v>0</v>
      </c>
      <c r="FP118" s="101">
        <f t="shared" si="392"/>
        <v>0</v>
      </c>
      <c r="FQ118" s="140">
        <f t="shared" si="392"/>
        <v>0</v>
      </c>
      <c r="FR118" s="140">
        <f t="shared" si="393"/>
        <v>0</v>
      </c>
      <c r="FS118" s="140">
        <f t="shared" si="393"/>
        <v>0</v>
      </c>
      <c r="FT118" s="101">
        <f t="shared" si="393"/>
        <v>0</v>
      </c>
      <c r="FU118" s="101">
        <f t="shared" si="393"/>
        <v>0</v>
      </c>
      <c r="FV118" s="101">
        <f t="shared" si="393"/>
        <v>0</v>
      </c>
      <c r="FW118" s="101">
        <f t="shared" si="393"/>
        <v>0</v>
      </c>
      <c r="FX118" s="101">
        <f t="shared" si="393"/>
        <v>0</v>
      </c>
      <c r="FY118" s="101">
        <f t="shared" si="393"/>
        <v>0</v>
      </c>
      <c r="FZ118" s="101">
        <f t="shared" si="393"/>
        <v>0</v>
      </c>
      <c r="GA118" s="101">
        <f t="shared" si="393"/>
        <v>0</v>
      </c>
      <c r="GB118" s="101">
        <f t="shared" si="394"/>
        <v>0</v>
      </c>
      <c r="GC118" s="101">
        <f t="shared" si="394"/>
        <v>0</v>
      </c>
      <c r="GD118" s="101">
        <f t="shared" si="394"/>
        <v>0</v>
      </c>
      <c r="GE118" s="101">
        <f t="shared" si="394"/>
        <v>0</v>
      </c>
      <c r="GF118" s="101">
        <f t="shared" si="394"/>
        <v>0</v>
      </c>
      <c r="GG118" s="101">
        <f t="shared" si="394"/>
        <v>0</v>
      </c>
      <c r="GH118" s="101">
        <f t="shared" si="394"/>
        <v>0</v>
      </c>
      <c r="GI118" s="101">
        <f t="shared" si="394"/>
        <v>0</v>
      </c>
      <c r="GJ118" s="101">
        <f t="shared" si="394"/>
        <v>0</v>
      </c>
      <c r="GK118" s="101">
        <f t="shared" si="394"/>
        <v>0</v>
      </c>
      <c r="GL118" s="101">
        <f t="shared" si="395"/>
        <v>0</v>
      </c>
      <c r="GM118" s="101">
        <f t="shared" si="395"/>
        <v>0</v>
      </c>
      <c r="GN118" s="101">
        <f t="shared" si="395"/>
        <v>0</v>
      </c>
      <c r="GO118" s="101">
        <f t="shared" si="395"/>
        <v>0</v>
      </c>
      <c r="GP118" s="101">
        <f t="shared" si="395"/>
        <v>0</v>
      </c>
      <c r="GQ118" s="101">
        <f t="shared" si="395"/>
        <v>0</v>
      </c>
      <c r="GR118" s="101">
        <f t="shared" si="395"/>
        <v>0</v>
      </c>
      <c r="GS118" s="101">
        <f t="shared" si="395"/>
        <v>0</v>
      </c>
      <c r="GT118" s="101">
        <f t="shared" si="395"/>
        <v>0</v>
      </c>
      <c r="GU118" s="101">
        <f t="shared" si="395"/>
        <v>0</v>
      </c>
      <c r="GV118" s="101">
        <f t="shared" si="396"/>
        <v>0</v>
      </c>
      <c r="GW118" s="101">
        <f t="shared" si="396"/>
        <v>0</v>
      </c>
      <c r="GX118" s="101">
        <f t="shared" si="396"/>
        <v>0</v>
      </c>
      <c r="GY118" s="101">
        <f t="shared" si="396"/>
        <v>0</v>
      </c>
      <c r="GZ118" s="101">
        <f t="shared" si="396"/>
        <v>0</v>
      </c>
      <c r="HA118" s="101">
        <f t="shared" si="396"/>
        <v>0</v>
      </c>
      <c r="HB118" s="101">
        <f t="shared" si="396"/>
        <v>0</v>
      </c>
      <c r="HC118" s="101">
        <f t="shared" si="396"/>
        <v>0</v>
      </c>
      <c r="HD118" s="101">
        <f t="shared" si="396"/>
        <v>0</v>
      </c>
      <c r="HE118" s="101">
        <f t="shared" si="396"/>
        <v>0</v>
      </c>
      <c r="HF118" s="101">
        <f t="shared" si="397"/>
        <v>0</v>
      </c>
      <c r="HG118" s="101">
        <f t="shared" si="397"/>
        <v>0</v>
      </c>
      <c r="HH118" s="140">
        <f t="shared" si="397"/>
        <v>0</v>
      </c>
      <c r="HI118" s="140">
        <f t="shared" si="397"/>
        <v>0</v>
      </c>
      <c r="HJ118" s="140">
        <f t="shared" si="397"/>
        <v>0</v>
      </c>
      <c r="HK118" s="101">
        <f t="shared" si="397"/>
        <v>0</v>
      </c>
      <c r="HL118" s="101">
        <f t="shared" si="397"/>
        <v>0</v>
      </c>
      <c r="HM118" s="101">
        <f t="shared" si="397"/>
        <v>0</v>
      </c>
      <c r="HN118" s="78"/>
      <c r="HO118" s="78"/>
      <c r="HP118" s="78"/>
      <c r="HQ118" s="78"/>
      <c r="HR118" s="78"/>
      <c r="HS118" s="78"/>
    </row>
    <row r="119" spans="1:227" s="37" customFormat="1" ht="17.25" customHeight="1">
      <c r="A119" s="110"/>
      <c r="B119" s="111"/>
      <c r="C119" s="80"/>
      <c r="D119" s="80"/>
      <c r="E119" s="80"/>
      <c r="J119" s="80"/>
      <c r="BK119" s="111"/>
      <c r="BL119" s="111"/>
      <c r="BM119" s="111"/>
      <c r="DH119" s="66"/>
      <c r="DI119" s="78"/>
      <c r="DJ119" s="78"/>
      <c r="DK119" s="78"/>
      <c r="DL119" s="66"/>
      <c r="DM119" s="66"/>
      <c r="DN119" s="66"/>
      <c r="DO119" s="66"/>
      <c r="DP119" s="78"/>
      <c r="DQ119" s="66"/>
      <c r="DR119" s="66"/>
      <c r="DS119" s="66"/>
      <c r="DT119" s="66"/>
      <c r="DU119" s="66"/>
      <c r="DV119" s="66"/>
      <c r="DW119" s="66"/>
      <c r="DX119" s="66"/>
      <c r="DY119" s="66"/>
      <c r="DZ119" s="66"/>
      <c r="EA119" s="66"/>
      <c r="EB119" s="66"/>
      <c r="EC119" s="66"/>
      <c r="ED119" s="66"/>
      <c r="EE119" s="66"/>
      <c r="EF119" s="66"/>
      <c r="EG119" s="66"/>
      <c r="EH119" s="66"/>
      <c r="EI119" s="66"/>
      <c r="EJ119" s="66"/>
      <c r="EK119" s="66"/>
      <c r="EL119" s="66"/>
      <c r="EM119" s="66"/>
      <c r="EN119" s="66"/>
      <c r="EO119" s="66"/>
      <c r="EP119" s="66"/>
      <c r="EQ119" s="66"/>
      <c r="ER119" s="66"/>
      <c r="ES119" s="66"/>
      <c r="ET119" s="66"/>
      <c r="EU119" s="66"/>
      <c r="EV119" s="66"/>
      <c r="EW119" s="66"/>
      <c r="EX119" s="66"/>
      <c r="EY119" s="66"/>
      <c r="EZ119" s="66"/>
      <c r="FA119" s="66"/>
      <c r="FB119" s="66"/>
      <c r="FC119" s="66"/>
      <c r="FD119" s="66"/>
      <c r="FE119" s="66"/>
      <c r="FF119" s="66"/>
      <c r="FG119" s="66"/>
      <c r="FH119" s="66"/>
      <c r="FI119" s="66"/>
      <c r="FJ119" s="66"/>
      <c r="FK119" s="66"/>
      <c r="FL119" s="66"/>
      <c r="FM119" s="66"/>
      <c r="FN119" s="66"/>
      <c r="FO119" s="66"/>
      <c r="FP119" s="66"/>
      <c r="FQ119" s="78"/>
      <c r="FR119" s="78"/>
      <c r="FS119" s="78"/>
      <c r="FT119" s="66"/>
      <c r="FU119" s="66"/>
      <c r="FV119" s="66"/>
      <c r="FW119" s="66"/>
      <c r="FX119" s="66"/>
      <c r="FY119" s="66"/>
      <c r="FZ119" s="66"/>
      <c r="GA119" s="66"/>
      <c r="GB119" s="66"/>
      <c r="GC119" s="66"/>
      <c r="GD119" s="66"/>
      <c r="GE119" s="66"/>
      <c r="GF119" s="66"/>
      <c r="GG119" s="66"/>
      <c r="GH119" s="66"/>
      <c r="GI119" s="66"/>
      <c r="GJ119" s="66"/>
      <c r="GK119" s="66"/>
      <c r="GL119" s="66"/>
      <c r="GM119" s="66"/>
      <c r="GN119" s="66"/>
      <c r="GO119" s="66"/>
      <c r="GP119" s="66"/>
      <c r="GQ119" s="66"/>
      <c r="GR119" s="66"/>
      <c r="GS119" s="66"/>
      <c r="GT119" s="66"/>
      <c r="GU119" s="66"/>
      <c r="GV119" s="66"/>
      <c r="GW119" s="66"/>
      <c r="GX119" s="66"/>
      <c r="GY119" s="66"/>
      <c r="GZ119" s="66"/>
      <c r="HA119" s="66"/>
      <c r="HB119" s="66"/>
      <c r="HC119" s="66"/>
      <c r="HD119" s="66"/>
      <c r="HE119" s="66"/>
      <c r="HF119" s="66"/>
      <c r="HG119" s="66"/>
      <c r="HH119" s="78"/>
      <c r="HI119" s="78"/>
      <c r="HJ119" s="78"/>
      <c r="HK119" s="66"/>
      <c r="HL119" s="66"/>
      <c r="HM119" s="66"/>
      <c r="HN119" s="80"/>
      <c r="HO119" s="80"/>
      <c r="HP119" s="80"/>
      <c r="HQ119" s="80"/>
      <c r="HR119" s="80"/>
      <c r="HS119" s="80"/>
    </row>
    <row r="120" spans="1:227" s="37" customFormat="1" ht="17.25" customHeight="1">
      <c r="A120" s="110"/>
      <c r="C120" s="80"/>
      <c r="D120" s="80"/>
      <c r="E120" s="80"/>
      <c r="J120" s="80"/>
      <c r="BJ120" s="111"/>
      <c r="BK120" s="111"/>
      <c r="BL120" s="111"/>
      <c r="BM120" s="111"/>
      <c r="DH120" s="66"/>
      <c r="DI120" s="78"/>
      <c r="DJ120" s="78"/>
      <c r="DK120" s="78"/>
      <c r="DL120" s="66"/>
      <c r="DM120" s="66"/>
      <c r="DN120" s="66"/>
      <c r="DO120" s="66"/>
      <c r="DP120" s="78"/>
      <c r="DQ120" s="66"/>
      <c r="DR120" s="66"/>
      <c r="DS120" s="66"/>
      <c r="DT120" s="66"/>
      <c r="DU120" s="66"/>
      <c r="DV120" s="66"/>
      <c r="DW120" s="66"/>
      <c r="DX120" s="66"/>
      <c r="DY120" s="66"/>
      <c r="DZ120" s="66"/>
      <c r="EA120" s="66"/>
      <c r="EB120" s="66"/>
      <c r="EC120" s="66"/>
      <c r="ED120" s="66"/>
      <c r="EE120" s="66"/>
      <c r="EF120" s="66"/>
      <c r="EG120" s="66"/>
      <c r="EH120" s="66"/>
      <c r="EI120" s="66"/>
      <c r="EJ120" s="66"/>
      <c r="EK120" s="66"/>
      <c r="EL120" s="66"/>
      <c r="EM120" s="66"/>
      <c r="EN120" s="66"/>
      <c r="EO120" s="66"/>
      <c r="EP120" s="66"/>
      <c r="EQ120" s="66"/>
      <c r="ER120" s="66"/>
      <c r="ES120" s="66"/>
      <c r="ET120" s="66"/>
      <c r="EU120" s="66"/>
      <c r="EV120" s="66"/>
      <c r="EW120" s="66"/>
      <c r="EX120" s="66"/>
      <c r="EY120" s="66"/>
      <c r="EZ120" s="66"/>
      <c r="FA120" s="66"/>
      <c r="FB120" s="66"/>
      <c r="FC120" s="66"/>
      <c r="FD120" s="66"/>
      <c r="FE120" s="66"/>
      <c r="FF120" s="66"/>
      <c r="FG120" s="66"/>
      <c r="FH120" s="66"/>
      <c r="FI120" s="66"/>
      <c r="FJ120" s="66"/>
      <c r="FK120" s="66"/>
      <c r="FL120" s="66"/>
      <c r="FM120" s="66"/>
      <c r="FN120" s="66"/>
      <c r="FO120" s="66"/>
      <c r="FP120" s="66"/>
      <c r="FQ120" s="78"/>
      <c r="FR120" s="78"/>
      <c r="FS120" s="78"/>
      <c r="FT120" s="66"/>
      <c r="FU120" s="66"/>
      <c r="FV120" s="66"/>
      <c r="FW120" s="66"/>
      <c r="FX120" s="66"/>
      <c r="FY120" s="66"/>
      <c r="FZ120" s="66"/>
      <c r="GA120" s="66"/>
      <c r="GB120" s="66"/>
      <c r="GC120" s="66"/>
      <c r="GD120" s="66"/>
      <c r="GE120" s="66"/>
      <c r="GF120" s="66"/>
      <c r="GG120" s="66"/>
      <c r="GH120" s="66"/>
      <c r="GI120" s="66"/>
      <c r="GJ120" s="66"/>
      <c r="GK120" s="66"/>
      <c r="GL120" s="66"/>
      <c r="GM120" s="66"/>
      <c r="GN120" s="66"/>
      <c r="GO120" s="66"/>
      <c r="GP120" s="66"/>
      <c r="GQ120" s="66"/>
      <c r="GR120" s="66"/>
      <c r="GS120" s="66"/>
      <c r="GT120" s="66"/>
      <c r="GU120" s="66"/>
      <c r="GV120" s="66"/>
      <c r="GW120" s="66"/>
      <c r="GX120" s="66"/>
      <c r="GY120" s="66"/>
      <c r="GZ120" s="66"/>
      <c r="HA120" s="66"/>
      <c r="HB120" s="66"/>
      <c r="HC120" s="66"/>
      <c r="HD120" s="66"/>
      <c r="HE120" s="66"/>
      <c r="HF120" s="66"/>
      <c r="HG120" s="66"/>
      <c r="HH120" s="78"/>
      <c r="HI120" s="78"/>
      <c r="HJ120" s="78"/>
      <c r="HK120" s="66"/>
      <c r="HL120" s="66"/>
      <c r="HM120" s="66"/>
      <c r="HN120" s="80"/>
      <c r="HO120" s="80"/>
      <c r="HP120" s="80"/>
      <c r="HQ120" s="80"/>
      <c r="HR120" s="80"/>
      <c r="HS120" s="80"/>
    </row>
    <row r="121" spans="1:227" s="88" customFormat="1" ht="15" customHeight="1">
      <c r="A121" s="87" t="s">
        <v>410</v>
      </c>
      <c r="B121" s="88" t="s">
        <v>394</v>
      </c>
      <c r="C121" s="80"/>
      <c r="D121" s="80"/>
      <c r="E121" s="80"/>
      <c r="J121" s="80"/>
      <c r="K121" s="88">
        <f>+K13</f>
        <v>5713768000</v>
      </c>
      <c r="L121" s="88">
        <f>+L13</f>
        <v>4417517000</v>
      </c>
      <c r="M121" s="88">
        <f>SUM(M13:V13)</f>
        <v>576867648448</v>
      </c>
      <c r="W121" s="88">
        <f>SUM(W13:AA13)</f>
        <v>6161235860</v>
      </c>
      <c r="AG121" s="88">
        <f>SUM(AG13:AJ13)</f>
        <v>64730251916</v>
      </c>
      <c r="AK121" s="88">
        <f>SUM(AK13:AN13)</f>
        <v>9595479400</v>
      </c>
      <c r="AO121" s="88">
        <f>SUM(AO13:AP13)</f>
        <v>9539323792</v>
      </c>
      <c r="AQ121" s="88">
        <f>AQ13</f>
        <v>14344284500</v>
      </c>
      <c r="AR121" s="88">
        <f>+AR13</f>
        <v>1521604897</v>
      </c>
      <c r="AS121" s="88">
        <f>SUM(AS13:BC13)</f>
        <v>27975038030</v>
      </c>
      <c r="BD121" s="88">
        <f>BD11</f>
        <v>9839367200</v>
      </c>
      <c r="BE121" s="88">
        <f t="shared" ref="BE121:DA121" si="398">BE11</f>
        <v>29019885340</v>
      </c>
      <c r="BF121" s="88">
        <f t="shared" si="398"/>
        <v>13625761000</v>
      </c>
      <c r="BG121" s="88">
        <f t="shared" si="398"/>
        <v>6049365777</v>
      </c>
      <c r="BH121" s="88">
        <f t="shared" si="398"/>
        <v>556708544</v>
      </c>
      <c r="BI121" s="88">
        <f t="shared" si="398"/>
        <v>120000000</v>
      </c>
      <c r="BJ121" s="88">
        <f t="shared" si="398"/>
        <v>18467775951</v>
      </c>
      <c r="BN121" s="88">
        <f t="shared" si="398"/>
        <v>139952000</v>
      </c>
      <c r="BO121" s="88">
        <f t="shared" si="398"/>
        <v>0</v>
      </c>
      <c r="BP121" s="88">
        <f t="shared" si="398"/>
        <v>0</v>
      </c>
      <c r="BQ121" s="88">
        <f t="shared" si="398"/>
        <v>0</v>
      </c>
      <c r="BR121" s="88">
        <f t="shared" si="398"/>
        <v>4121195000</v>
      </c>
      <c r="BS121" s="88">
        <f t="shared" si="398"/>
        <v>77364975000</v>
      </c>
      <c r="BT121" s="88">
        <f t="shared" si="398"/>
        <v>47097516000</v>
      </c>
      <c r="BU121" s="88">
        <f t="shared" si="398"/>
        <v>1526000000</v>
      </c>
      <c r="BV121" s="88">
        <f t="shared" si="398"/>
        <v>9004464000</v>
      </c>
      <c r="BW121" s="88">
        <f t="shared" si="398"/>
        <v>142076500453</v>
      </c>
      <c r="BX121" s="88">
        <f t="shared" si="398"/>
        <v>25104192400</v>
      </c>
      <c r="BY121" s="88">
        <f t="shared" si="398"/>
        <v>289214500</v>
      </c>
      <c r="BZ121" s="88">
        <f t="shared" si="398"/>
        <v>1964586100</v>
      </c>
      <c r="CA121" s="88">
        <f t="shared" si="398"/>
        <v>693790000</v>
      </c>
      <c r="CB121" s="88">
        <f t="shared" si="398"/>
        <v>770743490</v>
      </c>
      <c r="CC121" s="88">
        <f t="shared" si="398"/>
        <v>448200820</v>
      </c>
      <c r="CD121" s="88">
        <f t="shared" si="398"/>
        <v>409250000</v>
      </c>
      <c r="CE121" s="88">
        <f t="shared" si="398"/>
        <v>0</v>
      </c>
      <c r="CF121" s="88">
        <f t="shared" si="398"/>
        <v>120000000</v>
      </c>
      <c r="CG121" s="88">
        <f t="shared" si="398"/>
        <v>3000000000</v>
      </c>
      <c r="CH121" s="88">
        <f t="shared" si="398"/>
        <v>1413871000</v>
      </c>
      <c r="CI121" s="88">
        <f t="shared" si="398"/>
        <v>7863805600</v>
      </c>
      <c r="CJ121" s="88">
        <f t="shared" si="398"/>
        <v>40185000000</v>
      </c>
      <c r="CK121" s="88">
        <f t="shared" si="398"/>
        <v>11639000000</v>
      </c>
      <c r="CL121" s="88">
        <f t="shared" si="398"/>
        <v>1904850000</v>
      </c>
      <c r="CM121" s="88">
        <f t="shared" si="398"/>
        <v>0</v>
      </c>
      <c r="CN121" s="88">
        <f t="shared" si="398"/>
        <v>150000000</v>
      </c>
      <c r="CO121" s="88">
        <f t="shared" si="398"/>
        <v>350000000</v>
      </c>
      <c r="CP121" s="88">
        <f t="shared" si="398"/>
        <v>3990000000</v>
      </c>
      <c r="CQ121" s="88">
        <f t="shared" si="398"/>
        <v>1588140400</v>
      </c>
      <c r="CR121" s="88">
        <f t="shared" si="398"/>
        <v>0</v>
      </c>
      <c r="CS121" s="88">
        <f t="shared" si="398"/>
        <v>539271000</v>
      </c>
      <c r="CT121" s="88">
        <f t="shared" si="398"/>
        <v>100000000</v>
      </c>
      <c r="CU121" s="88">
        <f t="shared" si="398"/>
        <v>15770724000</v>
      </c>
      <c r="CV121" s="88">
        <f t="shared" si="398"/>
        <v>0</v>
      </c>
      <c r="CW121" s="88">
        <f t="shared" si="398"/>
        <v>0</v>
      </c>
      <c r="CX121" s="88">
        <f t="shared" si="398"/>
        <v>200000000</v>
      </c>
      <c r="CY121" s="88">
        <f t="shared" si="398"/>
        <v>500000000</v>
      </c>
      <c r="CZ121" s="88">
        <f t="shared" si="398"/>
        <v>0</v>
      </c>
      <c r="DA121" s="88">
        <f t="shared" si="398"/>
        <v>30060376</v>
      </c>
      <c r="DF121" s="88">
        <f t="shared" ref="DF121:DG121" si="399">DF11</f>
        <v>0</v>
      </c>
      <c r="DG121" s="89">
        <f t="shared" si="399"/>
        <v>184000000</v>
      </c>
      <c r="DH121" s="90"/>
      <c r="DI121" s="78"/>
      <c r="DJ121" s="77"/>
      <c r="DK121" s="78"/>
      <c r="DL121" s="90">
        <f t="shared" ref="DL121:DR121" si="400">DL11-DL101</f>
        <v>22796252000</v>
      </c>
      <c r="DM121" s="90">
        <f t="shared" si="400"/>
        <v>8211955765</v>
      </c>
      <c r="DN121" s="90">
        <f t="shared" si="400"/>
        <v>1518465235</v>
      </c>
      <c r="DO121" s="90">
        <f t="shared" si="400"/>
        <v>1206492909</v>
      </c>
      <c r="DP121" s="90">
        <f t="shared" si="400"/>
        <v>775087836952</v>
      </c>
      <c r="DQ121" s="90">
        <f t="shared" si="400"/>
        <v>5713768000</v>
      </c>
      <c r="DR121" s="90">
        <f t="shared" si="400"/>
        <v>4417517000</v>
      </c>
      <c r="DS121" s="90">
        <f>SUM(DS13:EB13)-SUM(DS103:EB103)</f>
        <v>569707504558</v>
      </c>
      <c r="DT121" s="90"/>
      <c r="DU121" s="90"/>
      <c r="DV121" s="90"/>
      <c r="DW121" s="90"/>
      <c r="DX121" s="90"/>
      <c r="DY121" s="90"/>
      <c r="DZ121" s="90"/>
      <c r="EA121" s="90"/>
      <c r="EB121" s="90"/>
      <c r="EC121" s="90">
        <f>SUM(EC13:EG13)-SUM(EC103:EG103)</f>
        <v>5914560860</v>
      </c>
      <c r="ED121" s="90"/>
      <c r="EE121" s="90"/>
      <c r="EF121" s="90"/>
      <c r="EG121" s="90"/>
      <c r="EH121" s="90">
        <f>+EH13-EH103</f>
        <v>194424054</v>
      </c>
      <c r="EI121" s="90">
        <f>+EI13-EI103</f>
        <v>0</v>
      </c>
      <c r="EJ121" s="90">
        <f>+EJ13-EJ103</f>
        <v>2694603800</v>
      </c>
      <c r="EK121" s="90">
        <f>+EK13-EK103</f>
        <v>3572251398</v>
      </c>
      <c r="EL121" s="90">
        <f>+EL13-EL103</f>
        <v>735458617</v>
      </c>
      <c r="EM121" s="90">
        <f>SUM(EM13:EP13)-SUM(EM103:EP103)</f>
        <v>63759579916</v>
      </c>
      <c r="EN121" s="90"/>
      <c r="EO121" s="90"/>
      <c r="EP121" s="90"/>
      <c r="EQ121" s="90">
        <f>SUM(EQ13:ET13)-SUM(EQ103:ET103)</f>
        <v>8731218613</v>
      </c>
      <c r="ER121" s="90"/>
      <c r="ES121" s="90"/>
      <c r="ET121" s="90"/>
      <c r="EU121" s="90">
        <f>SUM(EU13:EV13)-SUM(EU103:EV103)</f>
        <v>9443845640</v>
      </c>
      <c r="EV121" s="90"/>
      <c r="EW121" s="90">
        <f>EW13-EW103</f>
        <v>13783926500</v>
      </c>
      <c r="EX121" s="90">
        <f>EX13-EX103</f>
        <v>1521604897</v>
      </c>
      <c r="EY121" s="90">
        <f>SUM(EY13:FI13)-SUM(EY103:FI103)</f>
        <v>27689163238</v>
      </c>
      <c r="EZ121" s="90"/>
      <c r="FA121" s="90"/>
      <c r="FB121" s="90"/>
      <c r="FC121" s="90"/>
      <c r="FD121" s="90"/>
      <c r="FE121" s="90"/>
      <c r="FF121" s="90"/>
      <c r="FG121" s="90"/>
      <c r="FH121" s="90"/>
      <c r="FI121" s="90"/>
      <c r="FJ121" s="90">
        <f t="shared" ref="FJ121:FP121" si="401">FJ13-FJ103</f>
        <v>7839367200</v>
      </c>
      <c r="FK121" s="90">
        <f t="shared" si="401"/>
        <v>29018007340</v>
      </c>
      <c r="FL121" s="90">
        <f t="shared" si="401"/>
        <v>13625761000</v>
      </c>
      <c r="FM121" s="90">
        <f t="shared" si="401"/>
        <v>6049365777</v>
      </c>
      <c r="FN121" s="90">
        <f t="shared" si="401"/>
        <v>555908544</v>
      </c>
      <c r="FO121" s="90">
        <f t="shared" si="401"/>
        <v>120000000</v>
      </c>
      <c r="FP121" s="90">
        <f t="shared" si="401"/>
        <v>0</v>
      </c>
      <c r="FQ121" s="78"/>
      <c r="FR121" s="78"/>
      <c r="FS121" s="78"/>
      <c r="FT121" s="90"/>
      <c r="FU121" s="90"/>
      <c r="FV121" s="90"/>
      <c r="FW121" s="90"/>
      <c r="FX121" s="90">
        <f>SUM(FX12:GA12)-SUM(FX103:GA103)</f>
        <v>123968368600</v>
      </c>
      <c r="FY121" s="90"/>
      <c r="FZ121" s="90"/>
      <c r="GA121" s="90"/>
      <c r="GB121" s="90">
        <f>SUM(GB13:GL13)</f>
        <v>83683438575</v>
      </c>
      <c r="GC121" s="90"/>
      <c r="GD121" s="90"/>
      <c r="GE121" s="90"/>
      <c r="GF121" s="90"/>
      <c r="GG121" s="90"/>
      <c r="GH121" s="90"/>
      <c r="GI121" s="90"/>
      <c r="GJ121" s="90"/>
      <c r="GK121" s="90"/>
      <c r="GL121" s="90"/>
      <c r="GM121" s="90"/>
      <c r="GN121" s="90">
        <f>SUM(GN13:GZ13)</f>
        <v>31920935755</v>
      </c>
      <c r="GO121" s="90"/>
      <c r="GP121" s="90"/>
      <c r="GQ121" s="90"/>
      <c r="GR121" s="90"/>
      <c r="GS121" s="90"/>
      <c r="GT121" s="90"/>
      <c r="GU121" s="90"/>
      <c r="GV121" s="90"/>
      <c r="GW121" s="90"/>
      <c r="GX121" s="90"/>
      <c r="GY121" s="90"/>
      <c r="GZ121" s="90"/>
      <c r="HA121" s="90"/>
      <c r="HB121" s="90">
        <f>SUM(HB13:HG13)</f>
        <v>228450736</v>
      </c>
      <c r="HC121" s="90"/>
      <c r="HD121" s="90"/>
      <c r="HE121" s="90"/>
      <c r="HF121" s="90"/>
      <c r="HG121" s="90"/>
      <c r="HH121" s="78"/>
      <c r="HI121" s="78"/>
      <c r="HJ121" s="78"/>
      <c r="HK121" s="90"/>
      <c r="HL121" s="90"/>
      <c r="HM121" s="90"/>
      <c r="HN121" s="80"/>
      <c r="HO121" s="80"/>
      <c r="HP121" s="80"/>
      <c r="HQ121" s="80"/>
      <c r="HR121" s="80"/>
      <c r="HS121" s="80"/>
    </row>
    <row r="122" spans="1:227" s="82" customFormat="1" ht="15" customHeight="1">
      <c r="A122" s="81"/>
      <c r="B122" s="82" t="s">
        <v>395</v>
      </c>
      <c r="C122" s="80"/>
      <c r="D122" s="80"/>
      <c r="E122" s="80"/>
      <c r="J122" s="80"/>
      <c r="BD122" s="83"/>
      <c r="DG122" s="84"/>
      <c r="DH122" s="85"/>
      <c r="DI122" s="86">
        <f t="shared" ref="DI122:FU122" si="402">DI11-DI101</f>
        <v>1249438650797</v>
      </c>
      <c r="DJ122" s="86">
        <f t="shared" si="402"/>
        <v>808821002861</v>
      </c>
      <c r="DK122" s="86">
        <f t="shared" si="402"/>
        <v>33733165909</v>
      </c>
      <c r="DL122" s="86">
        <f t="shared" si="402"/>
        <v>22796252000</v>
      </c>
      <c r="DM122" s="86">
        <f t="shared" si="402"/>
        <v>8211955765</v>
      </c>
      <c r="DN122" s="86">
        <f t="shared" si="402"/>
        <v>1518465235</v>
      </c>
      <c r="DO122" s="86">
        <f t="shared" si="402"/>
        <v>1206492909</v>
      </c>
      <c r="DP122" s="86">
        <f t="shared" si="402"/>
        <v>775087836952</v>
      </c>
      <c r="DQ122" s="86">
        <f t="shared" si="402"/>
        <v>5713768000</v>
      </c>
      <c r="DR122" s="86">
        <f t="shared" si="402"/>
        <v>4417517000</v>
      </c>
      <c r="DS122" s="86">
        <f>DS11-DS101</f>
        <v>485824027589</v>
      </c>
      <c r="DT122" s="86">
        <f t="shared" si="402"/>
        <v>3196424000</v>
      </c>
      <c r="DU122" s="86">
        <f t="shared" si="402"/>
        <v>27351600000</v>
      </c>
      <c r="DV122" s="86">
        <f t="shared" si="402"/>
        <v>1613205500</v>
      </c>
      <c r="DW122" s="86">
        <f t="shared" si="402"/>
        <v>35967301469</v>
      </c>
      <c r="DX122" s="86">
        <f t="shared" si="402"/>
        <v>5811408000</v>
      </c>
      <c r="DY122" s="86">
        <f t="shared" si="402"/>
        <v>6962720000</v>
      </c>
      <c r="DZ122" s="86">
        <f t="shared" si="402"/>
        <v>1092150000</v>
      </c>
      <c r="EA122" s="86">
        <f t="shared" si="402"/>
        <v>1857600000</v>
      </c>
      <c r="EB122" s="86">
        <f t="shared" si="402"/>
        <v>31068000</v>
      </c>
      <c r="EC122" s="86">
        <f t="shared" si="402"/>
        <v>0</v>
      </c>
      <c r="ED122" s="86">
        <f t="shared" si="402"/>
        <v>274200000</v>
      </c>
      <c r="EE122" s="86">
        <f t="shared" si="402"/>
        <v>142650500</v>
      </c>
      <c r="EF122" s="86">
        <f t="shared" si="402"/>
        <v>44064000</v>
      </c>
      <c r="EG122" s="86">
        <f t="shared" si="402"/>
        <v>5453646360</v>
      </c>
      <c r="EH122" s="86">
        <f t="shared" si="402"/>
        <v>194424054</v>
      </c>
      <c r="EI122" s="86">
        <f t="shared" si="402"/>
        <v>0</v>
      </c>
      <c r="EJ122" s="86">
        <f t="shared" si="402"/>
        <v>2694603800</v>
      </c>
      <c r="EK122" s="86">
        <f t="shared" si="402"/>
        <v>3572251398</v>
      </c>
      <c r="EL122" s="86">
        <f t="shared" si="402"/>
        <v>735458617</v>
      </c>
      <c r="EM122" s="86">
        <f t="shared" si="402"/>
        <v>4238862636</v>
      </c>
      <c r="EN122" s="86">
        <f t="shared" si="402"/>
        <v>102900000</v>
      </c>
      <c r="EO122" s="86">
        <f t="shared" si="402"/>
        <v>55198010000</v>
      </c>
      <c r="EP122" s="86">
        <f t="shared" si="402"/>
        <v>4219807280</v>
      </c>
      <c r="EQ122" s="86">
        <f t="shared" si="402"/>
        <v>235739213</v>
      </c>
      <c r="ER122" s="86">
        <f t="shared" si="402"/>
        <v>6484314000</v>
      </c>
      <c r="ES122" s="86">
        <f t="shared" si="402"/>
        <v>167717000</v>
      </c>
      <c r="ET122" s="86">
        <f t="shared" si="402"/>
        <v>1843448400</v>
      </c>
      <c r="EU122" s="86">
        <f t="shared" si="402"/>
        <v>3106744640</v>
      </c>
      <c r="EV122" s="86">
        <f t="shared" si="402"/>
        <v>6337101000</v>
      </c>
      <c r="EW122" s="86">
        <f t="shared" si="402"/>
        <v>13783926500</v>
      </c>
      <c r="EX122" s="86">
        <f t="shared" si="402"/>
        <v>1521604897</v>
      </c>
      <c r="EY122" s="86">
        <f t="shared" si="402"/>
        <v>1000000000</v>
      </c>
      <c r="EZ122" s="86">
        <f t="shared" si="402"/>
        <v>1174670472</v>
      </c>
      <c r="FA122" s="86">
        <f t="shared" si="402"/>
        <v>0</v>
      </c>
      <c r="FB122" s="86">
        <f t="shared" si="402"/>
        <v>2974124126</v>
      </c>
      <c r="FC122" s="86">
        <f t="shared" si="402"/>
        <v>7065533000</v>
      </c>
      <c r="FD122" s="86">
        <f t="shared" si="402"/>
        <v>58017640</v>
      </c>
      <c r="FE122" s="86">
        <f t="shared" si="402"/>
        <v>10416818000</v>
      </c>
      <c r="FF122" s="86">
        <f t="shared" si="402"/>
        <v>0</v>
      </c>
      <c r="FG122" s="86">
        <f t="shared" si="402"/>
        <v>5000000000</v>
      </c>
      <c r="FH122" s="86">
        <f t="shared" si="402"/>
        <v>0</v>
      </c>
      <c r="FI122" s="86">
        <f t="shared" si="402"/>
        <v>0</v>
      </c>
      <c r="FJ122" s="86">
        <f t="shared" si="402"/>
        <v>7839367200</v>
      </c>
      <c r="FK122" s="86">
        <f t="shared" si="402"/>
        <v>29018007340</v>
      </c>
      <c r="FL122" s="86">
        <f t="shared" si="402"/>
        <v>13625761000</v>
      </c>
      <c r="FM122" s="86">
        <f t="shared" si="402"/>
        <v>6049365777</v>
      </c>
      <c r="FN122" s="86">
        <f t="shared" si="402"/>
        <v>555908544</v>
      </c>
      <c r="FO122" s="86">
        <f t="shared" si="402"/>
        <v>120000000</v>
      </c>
      <c r="FP122" s="86">
        <f t="shared" si="402"/>
        <v>0</v>
      </c>
      <c r="FQ122" s="86">
        <f t="shared" si="402"/>
        <v>249881012666</v>
      </c>
      <c r="FR122" s="86">
        <f t="shared" si="402"/>
        <v>134048187600</v>
      </c>
      <c r="FS122" s="86">
        <f t="shared" si="402"/>
        <v>115832825066</v>
      </c>
      <c r="FT122" s="86">
        <f t="shared" si="402"/>
        <v>0</v>
      </c>
      <c r="FU122" s="86">
        <f t="shared" si="402"/>
        <v>0</v>
      </c>
      <c r="FV122" s="86">
        <f t="shared" ref="FV122:HL122" si="403">FV11-FV101</f>
        <v>0</v>
      </c>
      <c r="FW122" s="86">
        <f t="shared" si="403"/>
        <v>0</v>
      </c>
      <c r="FX122" s="86">
        <f t="shared" si="403"/>
        <v>4118519000</v>
      </c>
      <c r="FY122" s="86">
        <f t="shared" si="403"/>
        <v>71410575600</v>
      </c>
      <c r="FZ122" s="86">
        <f t="shared" si="403"/>
        <v>46913274000</v>
      </c>
      <c r="GA122" s="86">
        <f t="shared" si="403"/>
        <v>1526000000</v>
      </c>
      <c r="GB122" s="86">
        <f t="shared" si="403"/>
        <v>7987582000</v>
      </c>
      <c r="GC122" s="86">
        <f t="shared" si="403"/>
        <v>61144704560</v>
      </c>
      <c r="GD122" s="86">
        <f>GD11-GD101</f>
        <v>10554089400</v>
      </c>
      <c r="GE122" s="86">
        <f t="shared" si="403"/>
        <v>289214500</v>
      </c>
      <c r="GF122" s="86">
        <f t="shared" si="403"/>
        <v>1930297395</v>
      </c>
      <c r="GG122" s="86">
        <f t="shared" si="403"/>
        <v>395530520</v>
      </c>
      <c r="GH122" s="86">
        <f t="shared" si="403"/>
        <v>453247200</v>
      </c>
      <c r="GI122" s="86">
        <f t="shared" si="403"/>
        <v>448200000</v>
      </c>
      <c r="GJ122" s="86">
        <f t="shared" si="403"/>
        <v>393297000</v>
      </c>
      <c r="GK122" s="86">
        <f t="shared" si="403"/>
        <v>0</v>
      </c>
      <c r="GL122" s="86">
        <f t="shared" si="403"/>
        <v>87276000</v>
      </c>
      <c r="GM122" s="86">
        <f t="shared" si="403"/>
        <v>0</v>
      </c>
      <c r="GN122" s="86">
        <f t="shared" si="403"/>
        <v>1368701000</v>
      </c>
      <c r="GO122" s="86">
        <f t="shared" si="403"/>
        <v>2137562400</v>
      </c>
      <c r="GP122" s="86">
        <f t="shared" si="403"/>
        <v>19880814000</v>
      </c>
      <c r="GQ122" s="86">
        <f t="shared" si="403"/>
        <v>4042438000</v>
      </c>
      <c r="GR122" s="86">
        <f t="shared" si="403"/>
        <v>1903750887</v>
      </c>
      <c r="GS122" s="86">
        <f t="shared" si="403"/>
        <v>0</v>
      </c>
      <c r="GT122" s="86">
        <f t="shared" si="403"/>
        <v>99710000</v>
      </c>
      <c r="GU122" s="86">
        <f t="shared" si="403"/>
        <v>296135948</v>
      </c>
      <c r="GV122" s="86">
        <f t="shared" si="403"/>
        <v>0</v>
      </c>
      <c r="GW122" s="86">
        <f t="shared" si="403"/>
        <v>1572292000</v>
      </c>
      <c r="GX122" s="86">
        <f t="shared" si="403"/>
        <v>0</v>
      </c>
      <c r="GY122" s="86">
        <f t="shared" si="403"/>
        <v>519531520</v>
      </c>
      <c r="GZ122" s="86">
        <f t="shared" si="403"/>
        <v>100000000</v>
      </c>
      <c r="HA122" s="86">
        <f t="shared" si="403"/>
        <v>10079819000</v>
      </c>
      <c r="HB122" s="86">
        <f t="shared" si="403"/>
        <v>0</v>
      </c>
      <c r="HC122" s="86">
        <f t="shared" si="403"/>
        <v>0</v>
      </c>
      <c r="HD122" s="86">
        <f t="shared" si="403"/>
        <v>198390360</v>
      </c>
      <c r="HE122" s="86">
        <f t="shared" si="403"/>
        <v>0</v>
      </c>
      <c r="HF122" s="86">
        <f t="shared" si="403"/>
        <v>0</v>
      </c>
      <c r="HG122" s="86">
        <f t="shared" si="403"/>
        <v>30060376</v>
      </c>
      <c r="HH122" s="86">
        <f t="shared" si="403"/>
        <v>184000000</v>
      </c>
      <c r="HI122" s="86">
        <f t="shared" si="403"/>
        <v>0</v>
      </c>
      <c r="HJ122" s="86">
        <f t="shared" si="403"/>
        <v>184000000</v>
      </c>
      <c r="HK122" s="86">
        <f t="shared" si="403"/>
        <v>0</v>
      </c>
      <c r="HL122" s="86">
        <f t="shared" si="403"/>
        <v>0</v>
      </c>
      <c r="HM122" s="86">
        <f t="shared" ref="HM122" si="404">HM11-HM101</f>
        <v>184000000</v>
      </c>
      <c r="HN122" s="80"/>
      <c r="HO122" s="80"/>
      <c r="HP122" s="80"/>
      <c r="HQ122" s="80"/>
      <c r="HR122" s="80"/>
      <c r="HS122" s="80"/>
    </row>
    <row r="123" spans="1:227" s="131" customFormat="1" ht="18.75" customHeight="1">
      <c r="A123" s="130" t="s">
        <v>410</v>
      </c>
      <c r="B123" s="131" t="s">
        <v>409</v>
      </c>
      <c r="C123" s="128"/>
      <c r="D123" s="128"/>
      <c r="E123" s="128"/>
      <c r="J123" s="128"/>
      <c r="DH123" s="132"/>
      <c r="DI123" s="128">
        <f>DI13-HN13-SUM(DQ123:FP123)</f>
        <v>1000000</v>
      </c>
      <c r="DJ123" s="77"/>
      <c r="DK123" s="77"/>
      <c r="DL123" s="133"/>
      <c r="DM123" s="133"/>
      <c r="DN123" s="133"/>
      <c r="DO123" s="133"/>
      <c r="DP123" s="77"/>
      <c r="DQ123" s="133">
        <f>+DQ122</f>
        <v>5713768000</v>
      </c>
      <c r="DR123" s="133">
        <f>+DR122</f>
        <v>4417517000</v>
      </c>
      <c r="DS123" s="133">
        <f>+SUM(DS122:EG122)+GD126+GO126+GY122+GZ122+GE122+GF122</f>
        <v>586476155633</v>
      </c>
      <c r="DT123" s="133"/>
      <c r="DU123" s="133"/>
      <c r="DV123" s="133"/>
      <c r="DW123" s="133"/>
      <c r="DX123" s="133"/>
      <c r="DY123" s="133"/>
      <c r="DZ123" s="133"/>
      <c r="EA123" s="133"/>
      <c r="EB123" s="133"/>
      <c r="EC123" s="133"/>
      <c r="ED123" s="133"/>
      <c r="EE123" s="133"/>
      <c r="EF123" s="133"/>
      <c r="EG123" s="133"/>
      <c r="EH123" s="133">
        <f>+EH122+GR122</f>
        <v>2098174941</v>
      </c>
      <c r="EI123" s="133">
        <f>+EI122</f>
        <v>0</v>
      </c>
      <c r="EJ123" s="133">
        <f>+EJ122+GG122+GJ122+GW122</f>
        <v>5055723320</v>
      </c>
      <c r="EK123" s="133">
        <f t="shared" ref="EK123:EL123" si="405">+EK122</f>
        <v>3572251398</v>
      </c>
      <c r="EL123" s="133">
        <f t="shared" si="405"/>
        <v>735458617</v>
      </c>
      <c r="EM123" s="133">
        <f>+SUM(EM122:EP122)+GH122+GI122</f>
        <v>64661027116</v>
      </c>
      <c r="EN123" s="133"/>
      <c r="EO123" s="133"/>
      <c r="EP123" s="133"/>
      <c r="EQ123" s="133">
        <f>SUM(EQ122:FI122)+GB122+GC122+GD125+GL122+GN122+GO125+GP122+GQ122+GT122+GU122+HD122+HG122+HJ122</f>
        <v>161166176132</v>
      </c>
      <c r="ER123" s="133"/>
      <c r="ES123" s="133"/>
      <c r="ET123" s="133"/>
      <c r="EU123" s="133"/>
      <c r="EV123" s="133"/>
      <c r="EW123" s="133"/>
      <c r="EX123" s="133"/>
      <c r="EY123" s="133"/>
      <c r="EZ123" s="133"/>
      <c r="FA123" s="133"/>
      <c r="FB123" s="133"/>
      <c r="FC123" s="133"/>
      <c r="FD123" s="133"/>
      <c r="FE123" s="133"/>
      <c r="FF123" s="133"/>
      <c r="FG123" s="133"/>
      <c r="FH123" s="133"/>
      <c r="FI123" s="133"/>
      <c r="FJ123" s="133">
        <f>+FJ122</f>
        <v>7839367200</v>
      </c>
      <c r="FK123" s="133">
        <f>+FK122+FL122+FM122+FN122</f>
        <v>49249042661</v>
      </c>
      <c r="FL123" s="133"/>
      <c r="FM123" s="133"/>
      <c r="FN123" s="133"/>
      <c r="FO123" s="133">
        <f>+FO122</f>
        <v>120000000</v>
      </c>
      <c r="FP123" s="133"/>
      <c r="FQ123" s="77"/>
      <c r="FR123" s="77"/>
      <c r="FS123" s="77"/>
      <c r="FT123" s="133"/>
      <c r="FU123" s="133"/>
      <c r="FV123" s="133"/>
      <c r="FW123" s="133"/>
      <c r="FX123" s="133"/>
      <c r="FY123" s="133"/>
      <c r="FZ123" s="133"/>
      <c r="GA123" s="133"/>
      <c r="GB123" s="133"/>
      <c r="GC123" s="133"/>
      <c r="GD123" s="133"/>
      <c r="GE123" s="133"/>
      <c r="GF123" s="133"/>
      <c r="GG123" s="133"/>
      <c r="GH123" s="133"/>
      <c r="GI123" s="133"/>
      <c r="GJ123" s="133"/>
      <c r="GK123" s="133"/>
      <c r="GL123" s="133"/>
      <c r="GM123" s="133"/>
      <c r="GN123" s="133"/>
      <c r="GO123" s="133"/>
      <c r="GP123" s="133"/>
      <c r="GQ123" s="133"/>
      <c r="GR123" s="133"/>
      <c r="GS123" s="133"/>
      <c r="GT123" s="133"/>
      <c r="GU123" s="133"/>
      <c r="GV123" s="133"/>
      <c r="GW123" s="133"/>
      <c r="GX123" s="133"/>
      <c r="GY123" s="133"/>
      <c r="GZ123" s="133"/>
      <c r="HA123" s="133"/>
      <c r="HB123" s="133"/>
      <c r="HC123" s="133"/>
      <c r="HD123" s="133"/>
      <c r="HE123" s="133"/>
      <c r="HF123" s="133"/>
      <c r="HG123" s="133"/>
      <c r="HH123" s="77"/>
      <c r="HI123" s="77"/>
      <c r="HJ123" s="77"/>
      <c r="HK123" s="133"/>
      <c r="HL123" s="133"/>
      <c r="HM123" s="133"/>
      <c r="HN123" s="128"/>
      <c r="HO123" s="128"/>
      <c r="HP123" s="128"/>
      <c r="HQ123" s="128"/>
      <c r="HR123" s="128"/>
      <c r="HS123" s="128"/>
    </row>
    <row r="124" spans="1:227" s="135" customFormat="1" ht="18.75" customHeight="1">
      <c r="B124" s="137" t="s">
        <v>406</v>
      </c>
      <c r="C124" s="146"/>
      <c r="D124" s="146"/>
      <c r="E124" s="146"/>
      <c r="J124" s="146"/>
      <c r="DH124" s="136"/>
      <c r="DI124" s="142"/>
      <c r="DJ124" s="142"/>
      <c r="DK124" s="142"/>
      <c r="DL124" s="134"/>
      <c r="DM124" s="134"/>
      <c r="DN124" s="134"/>
      <c r="DO124" s="134"/>
      <c r="DP124" s="142"/>
      <c r="DQ124" s="134"/>
      <c r="DR124" s="134"/>
      <c r="DS124" s="134"/>
      <c r="DT124" s="134"/>
      <c r="DU124" s="134"/>
      <c r="DV124" s="134"/>
      <c r="DW124" s="134"/>
      <c r="DX124" s="134"/>
      <c r="DY124" s="134"/>
      <c r="DZ124" s="134"/>
      <c r="EA124" s="134"/>
      <c r="EB124" s="134"/>
      <c r="EC124" s="134"/>
      <c r="ED124" s="134"/>
      <c r="EE124" s="134"/>
      <c r="EF124" s="134"/>
      <c r="EG124" s="134"/>
      <c r="EH124" s="134"/>
      <c r="EI124" s="134"/>
      <c r="EJ124" s="134"/>
      <c r="EK124" s="134"/>
      <c r="EL124" s="134"/>
      <c r="EM124" s="134"/>
      <c r="EN124" s="134"/>
      <c r="EO124" s="134"/>
      <c r="EP124" s="134"/>
      <c r="EQ124" s="134"/>
      <c r="ER124" s="134"/>
      <c r="ES124" s="134"/>
      <c r="ET124" s="134"/>
      <c r="EU124" s="134"/>
      <c r="EV124" s="134"/>
      <c r="EW124" s="134"/>
      <c r="EX124" s="134"/>
      <c r="EY124" s="134"/>
      <c r="EZ124" s="134"/>
      <c r="FA124" s="134"/>
      <c r="FB124" s="134"/>
      <c r="FC124" s="134"/>
      <c r="FD124" s="134"/>
      <c r="FE124" s="134"/>
      <c r="FF124" s="134"/>
      <c r="FG124" s="134"/>
      <c r="FH124" s="134"/>
      <c r="FI124" s="134"/>
      <c r="FJ124" s="134"/>
      <c r="FK124" s="134"/>
      <c r="FL124" s="134"/>
      <c r="FM124" s="134"/>
      <c r="FN124" s="134"/>
      <c r="FO124" s="134"/>
      <c r="FP124" s="134"/>
      <c r="FQ124" s="142"/>
      <c r="FR124" s="142"/>
      <c r="FS124" s="142"/>
      <c r="FT124" s="134"/>
      <c r="FU124" s="134"/>
      <c r="FV124" s="134"/>
      <c r="FW124" s="134"/>
      <c r="FX124" s="134"/>
      <c r="FY124" s="134"/>
      <c r="FZ124" s="134"/>
      <c r="GA124" s="134"/>
      <c r="GB124" s="134" t="s">
        <v>397</v>
      </c>
      <c r="GC124" s="134" t="s">
        <v>397</v>
      </c>
      <c r="GE124" s="134" t="s">
        <v>399</v>
      </c>
      <c r="GF124" s="134" t="s">
        <v>399</v>
      </c>
      <c r="GG124" s="134" t="s">
        <v>400</v>
      </c>
      <c r="GH124" s="134" t="s">
        <v>401</v>
      </c>
      <c r="GI124" s="134" t="s">
        <v>401</v>
      </c>
      <c r="GJ124" s="134" t="s">
        <v>400</v>
      </c>
      <c r="GK124" s="134"/>
      <c r="GL124" s="134" t="s">
        <v>397</v>
      </c>
      <c r="GM124" s="134"/>
      <c r="GN124" s="134" t="s">
        <v>397</v>
      </c>
      <c r="GO124" s="134"/>
      <c r="GP124" s="134" t="s">
        <v>397</v>
      </c>
      <c r="GQ124" s="134" t="s">
        <v>397</v>
      </c>
      <c r="GR124" s="134" t="s">
        <v>402</v>
      </c>
      <c r="GS124" s="134"/>
      <c r="GT124" s="134" t="s">
        <v>397</v>
      </c>
      <c r="GU124" s="134" t="s">
        <v>397</v>
      </c>
      <c r="GV124" s="134"/>
      <c r="GW124" s="134" t="s">
        <v>400</v>
      </c>
      <c r="GX124" s="134"/>
      <c r="GY124" s="134" t="s">
        <v>399</v>
      </c>
      <c r="GZ124" s="134" t="s">
        <v>399</v>
      </c>
      <c r="HA124" s="134"/>
      <c r="HB124" s="134"/>
      <c r="HC124" s="134"/>
      <c r="HD124" s="134" t="s">
        <v>397</v>
      </c>
      <c r="HE124" s="134"/>
      <c r="HF124" s="134"/>
      <c r="HG124" s="134" t="s">
        <v>397</v>
      </c>
      <c r="HH124" s="142"/>
      <c r="HI124" s="142"/>
      <c r="HJ124" s="142" t="s">
        <v>397</v>
      </c>
      <c r="HK124" s="134"/>
      <c r="HL124" s="134"/>
      <c r="HM124" s="134"/>
      <c r="HN124" s="146"/>
      <c r="HO124" s="146"/>
      <c r="HP124" s="146"/>
      <c r="HQ124" s="146"/>
      <c r="HR124" s="146"/>
      <c r="HS124" s="146"/>
    </row>
    <row r="125" spans="1:227" s="135" customFormat="1" ht="18.75" customHeight="1">
      <c r="B125" s="137" t="s">
        <v>406</v>
      </c>
      <c r="C125" s="146"/>
      <c r="D125" s="146"/>
      <c r="E125" s="146"/>
      <c r="J125" s="146"/>
      <c r="DH125" s="136"/>
      <c r="DI125" s="142"/>
      <c r="DJ125" s="142"/>
      <c r="DK125" s="142"/>
      <c r="DL125" s="134"/>
      <c r="DM125" s="134"/>
      <c r="DN125" s="134"/>
      <c r="DO125" s="134"/>
      <c r="DP125" s="142"/>
      <c r="DQ125" s="134"/>
      <c r="DR125" s="134"/>
      <c r="DS125" s="134"/>
      <c r="DT125" s="134"/>
      <c r="DU125" s="134"/>
      <c r="DV125" s="134"/>
      <c r="DW125" s="134"/>
      <c r="DX125" s="134"/>
      <c r="DY125" s="134"/>
      <c r="DZ125" s="134"/>
      <c r="EA125" s="134"/>
      <c r="EB125" s="134"/>
      <c r="EC125" s="134"/>
      <c r="ED125" s="134"/>
      <c r="EE125" s="134"/>
      <c r="EF125" s="134"/>
      <c r="EG125" s="134"/>
      <c r="EH125" s="134"/>
      <c r="EI125" s="134"/>
      <c r="EJ125" s="134"/>
      <c r="EK125" s="134"/>
      <c r="EL125" s="134"/>
      <c r="EM125" s="134"/>
      <c r="EN125" s="134"/>
      <c r="EO125" s="134"/>
      <c r="EP125" s="134"/>
      <c r="EQ125" s="134"/>
      <c r="ER125" s="134"/>
      <c r="ES125" s="134"/>
      <c r="ET125" s="134"/>
      <c r="EU125" s="134"/>
      <c r="EV125" s="134"/>
      <c r="EW125" s="134"/>
      <c r="EX125" s="134"/>
      <c r="EY125" s="134"/>
      <c r="EZ125" s="134"/>
      <c r="FA125" s="134"/>
      <c r="FB125" s="134"/>
      <c r="FC125" s="134"/>
      <c r="FD125" s="134"/>
      <c r="FE125" s="134"/>
      <c r="FF125" s="134"/>
      <c r="FG125" s="134"/>
      <c r="FH125" s="134"/>
      <c r="FI125" s="134"/>
      <c r="FJ125" s="134"/>
      <c r="FK125" s="134"/>
      <c r="FL125" s="134"/>
      <c r="FM125" s="134"/>
      <c r="FN125" s="134"/>
      <c r="FO125" s="134"/>
      <c r="FP125" s="134"/>
      <c r="FQ125" s="142"/>
      <c r="FR125" s="142"/>
      <c r="FS125" s="142"/>
      <c r="FT125" s="134"/>
      <c r="FU125" s="134"/>
      <c r="FV125" s="134"/>
      <c r="FW125" s="134"/>
      <c r="FX125" s="134"/>
      <c r="FY125" s="134"/>
      <c r="FZ125" s="134"/>
      <c r="GA125" s="134"/>
      <c r="GB125" s="134"/>
      <c r="GC125" s="134" t="s">
        <v>397</v>
      </c>
      <c r="GD125" s="134">
        <f>6188035000+4007046000-4818176000-1352365000</f>
        <v>4024540000</v>
      </c>
      <c r="GE125" s="134"/>
      <c r="GF125" s="134"/>
      <c r="GG125" s="134"/>
      <c r="GH125" s="134"/>
      <c r="GI125" s="134"/>
      <c r="GJ125" s="134"/>
      <c r="GK125" s="134"/>
      <c r="GL125" s="134"/>
      <c r="GM125" s="134"/>
      <c r="GN125" s="134" t="s">
        <v>397</v>
      </c>
      <c r="GO125" s="135">
        <v>652065000</v>
      </c>
      <c r="GP125" s="134"/>
      <c r="GQ125" s="134"/>
      <c r="GR125" s="134"/>
      <c r="GS125" s="134"/>
      <c r="GT125" s="134"/>
      <c r="GU125" s="134"/>
      <c r="GV125" s="134"/>
      <c r="GW125" s="134"/>
      <c r="GX125" s="134"/>
      <c r="GY125" s="134"/>
      <c r="GZ125" s="134"/>
      <c r="HA125" s="134"/>
      <c r="HB125" s="134"/>
      <c r="HC125" s="134"/>
      <c r="HD125" s="134"/>
      <c r="HE125" s="134"/>
      <c r="HF125" s="134"/>
      <c r="HG125" s="134"/>
      <c r="HH125" s="142"/>
      <c r="HI125" s="142"/>
      <c r="HJ125" s="142"/>
      <c r="HK125" s="134"/>
      <c r="HL125" s="134"/>
      <c r="HM125" s="134"/>
      <c r="HN125" s="146"/>
      <c r="HO125" s="146"/>
      <c r="HP125" s="146"/>
      <c r="HQ125" s="146"/>
      <c r="HR125" s="146"/>
      <c r="HS125" s="146"/>
    </row>
    <row r="126" spans="1:227" s="135" customFormat="1" ht="18.75" customHeight="1">
      <c r="B126" s="137" t="s">
        <v>406</v>
      </c>
      <c r="C126" s="146"/>
      <c r="D126" s="146"/>
      <c r="E126" s="146"/>
      <c r="J126" s="146"/>
      <c r="DH126" s="136"/>
      <c r="DI126" s="77"/>
      <c r="DJ126" s="142"/>
      <c r="DK126" s="142"/>
      <c r="DL126" s="134"/>
      <c r="DM126" s="134"/>
      <c r="DN126" s="134"/>
      <c r="DO126" s="134"/>
      <c r="DP126" s="142"/>
      <c r="DQ126" s="134"/>
      <c r="DR126" s="134"/>
      <c r="DS126" s="134"/>
      <c r="DT126" s="134"/>
      <c r="DU126" s="134"/>
      <c r="DV126" s="134"/>
      <c r="DW126" s="134"/>
      <c r="DX126" s="134"/>
      <c r="DY126" s="134"/>
      <c r="DZ126" s="134"/>
      <c r="EA126" s="134"/>
      <c r="EB126" s="134"/>
      <c r="EC126" s="134"/>
      <c r="ED126" s="134"/>
      <c r="EE126" s="134"/>
      <c r="EF126" s="134"/>
      <c r="EG126" s="134"/>
      <c r="EH126" s="134"/>
      <c r="EI126" s="134"/>
      <c r="EJ126" s="134"/>
      <c r="EK126" s="134"/>
      <c r="EL126" s="134"/>
      <c r="EM126" s="134"/>
      <c r="EN126" s="134"/>
      <c r="EO126" s="134"/>
      <c r="EP126" s="134"/>
      <c r="EQ126" s="134"/>
      <c r="ER126" s="134"/>
      <c r="ES126" s="134"/>
      <c r="ET126" s="134"/>
      <c r="EU126" s="134"/>
      <c r="EV126" s="134"/>
      <c r="EW126" s="134"/>
      <c r="EX126" s="134"/>
      <c r="EY126" s="134"/>
      <c r="EZ126" s="134"/>
      <c r="FA126" s="134"/>
      <c r="FB126" s="134"/>
      <c r="FC126" s="134"/>
      <c r="FD126" s="134"/>
      <c r="FE126" s="134"/>
      <c r="FF126" s="134"/>
      <c r="FG126" s="134"/>
      <c r="FH126" s="134"/>
      <c r="FI126" s="134"/>
      <c r="FJ126" s="134"/>
      <c r="FK126" s="134"/>
      <c r="FL126" s="134"/>
      <c r="FM126" s="134"/>
      <c r="FN126" s="134"/>
      <c r="FO126" s="134"/>
      <c r="FP126" s="134"/>
      <c r="FQ126" s="142"/>
      <c r="FR126" s="142"/>
      <c r="FS126" s="142"/>
      <c r="FT126" s="134"/>
      <c r="FU126" s="134"/>
      <c r="FV126" s="134"/>
      <c r="FW126" s="134"/>
      <c r="FX126" s="134"/>
      <c r="FY126" s="134"/>
      <c r="FZ126" s="134"/>
      <c r="GA126" s="134"/>
      <c r="GB126" s="134"/>
      <c r="GC126" s="134" t="s">
        <v>398</v>
      </c>
      <c r="GD126" s="134">
        <f>6529622400-73000</f>
        <v>6529549400</v>
      </c>
      <c r="GE126" s="134"/>
      <c r="GF126" s="134"/>
      <c r="GG126" s="134"/>
      <c r="GH126" s="134"/>
      <c r="GI126" s="134"/>
      <c r="GJ126" s="134"/>
      <c r="GK126" s="134"/>
      <c r="GL126" s="134"/>
      <c r="GM126" s="134"/>
      <c r="GN126" s="134" t="s">
        <v>398</v>
      </c>
      <c r="GO126" s="135">
        <v>1485497400</v>
      </c>
      <c r="GP126" s="134"/>
      <c r="GQ126" s="134"/>
      <c r="GR126" s="134"/>
      <c r="GS126" s="134"/>
      <c r="GT126" s="134"/>
      <c r="GU126" s="134"/>
      <c r="GV126" s="134"/>
      <c r="GW126" s="134"/>
      <c r="GX126" s="134"/>
      <c r="GY126" s="134"/>
      <c r="GZ126" s="134"/>
      <c r="HA126" s="134"/>
      <c r="HB126" s="134"/>
      <c r="HC126" s="134"/>
      <c r="HD126" s="134"/>
      <c r="HE126" s="134"/>
      <c r="HF126" s="134"/>
      <c r="HG126" s="134"/>
      <c r="HH126" s="142"/>
      <c r="HI126" s="142"/>
      <c r="HJ126" s="142"/>
      <c r="HK126" s="134"/>
      <c r="HL126" s="134"/>
      <c r="HM126" s="134"/>
      <c r="HN126" s="146"/>
      <c r="HO126" s="146"/>
      <c r="HP126" s="146"/>
      <c r="HQ126" s="146"/>
      <c r="HR126" s="146"/>
      <c r="HS126" s="146"/>
    </row>
    <row r="127" spans="1:227" s="88" customFormat="1" ht="15" customHeight="1">
      <c r="A127" s="87" t="s">
        <v>410</v>
      </c>
      <c r="B127" s="88" t="s">
        <v>403</v>
      </c>
      <c r="C127" s="80"/>
      <c r="D127" s="80"/>
      <c r="E127" s="80"/>
      <c r="J127" s="80"/>
      <c r="DG127" s="89"/>
      <c r="DH127" s="90"/>
      <c r="DI127" s="78"/>
      <c r="DJ127" s="77"/>
      <c r="DK127" s="78"/>
      <c r="DL127" s="90"/>
      <c r="DM127" s="90"/>
      <c r="DN127" s="90"/>
      <c r="DO127" s="90"/>
      <c r="DP127" s="78"/>
      <c r="DQ127" s="90">
        <f>DQ115</f>
        <v>0</v>
      </c>
      <c r="DR127" s="90">
        <f>DR115</f>
        <v>0</v>
      </c>
      <c r="DS127" s="90">
        <f>SUM(DS115:EB115)</f>
        <v>7139365890</v>
      </c>
      <c r="DT127" s="90"/>
      <c r="DU127" s="90"/>
      <c r="DV127" s="90"/>
      <c r="DW127" s="90"/>
      <c r="DX127" s="90"/>
      <c r="DY127" s="90"/>
      <c r="DZ127" s="90"/>
      <c r="EA127" s="90"/>
      <c r="EB127" s="90"/>
      <c r="EC127" s="90">
        <f>SUM(EC115:EG115)</f>
        <v>246675000</v>
      </c>
      <c r="ED127" s="90"/>
      <c r="EE127" s="90"/>
      <c r="EF127" s="90"/>
      <c r="EG127" s="90"/>
      <c r="EH127" s="90">
        <f>+EH115</f>
        <v>0</v>
      </c>
      <c r="EI127" s="90">
        <f t="shared" ref="EI127:EI128" si="406">+EI115</f>
        <v>0</v>
      </c>
      <c r="EJ127" s="90">
        <f>+EJ115</f>
        <v>391196</v>
      </c>
      <c r="EK127" s="90">
        <f t="shared" ref="EK127:EL128" si="407">+EK115</f>
        <v>0</v>
      </c>
      <c r="EL127" s="90">
        <f t="shared" si="407"/>
        <v>0</v>
      </c>
      <c r="EM127" s="90">
        <f>+SUM(EM115:EP115)</f>
        <v>970672000</v>
      </c>
      <c r="EN127" s="90"/>
      <c r="EO127" s="90"/>
      <c r="EP127" s="90"/>
      <c r="EQ127" s="90">
        <f>SUM(EQ115:ET115)</f>
        <v>864260787</v>
      </c>
      <c r="ER127" s="90"/>
      <c r="ES127" s="90"/>
      <c r="ET127" s="90"/>
      <c r="EU127" s="90">
        <f>SUM(EU115:EV115)</f>
        <v>95478152</v>
      </c>
      <c r="EV127" s="90"/>
      <c r="EW127" s="90">
        <f>+EW115</f>
        <v>560358000</v>
      </c>
      <c r="EX127" s="90">
        <f>+EX115</f>
        <v>0</v>
      </c>
      <c r="EY127" s="90">
        <f>SUM(EY115:FI115)</f>
        <v>116832000</v>
      </c>
      <c r="EZ127" s="90"/>
      <c r="FA127" s="90"/>
      <c r="FB127" s="90"/>
      <c r="FC127" s="90"/>
      <c r="FD127" s="90"/>
      <c r="FE127" s="90"/>
      <c r="FF127" s="90"/>
      <c r="FG127" s="90"/>
      <c r="FH127" s="90"/>
      <c r="FI127" s="90"/>
      <c r="FJ127" s="90">
        <f>+FJ115</f>
        <v>2000000000</v>
      </c>
      <c r="FK127" s="90">
        <f>+FK115</f>
        <v>878000</v>
      </c>
      <c r="FL127" s="90">
        <f t="shared" ref="FL127:FO128" si="408">+FL115</f>
        <v>0</v>
      </c>
      <c r="FM127" s="90">
        <f t="shared" si="408"/>
        <v>0</v>
      </c>
      <c r="FN127" s="90">
        <f t="shared" si="408"/>
        <v>800000</v>
      </c>
      <c r="FO127" s="90">
        <f t="shared" si="408"/>
        <v>0</v>
      </c>
      <c r="FP127" s="90">
        <f>+FP115</f>
        <v>18467775951</v>
      </c>
      <c r="FQ127" s="78"/>
      <c r="FR127" s="78"/>
      <c r="FS127" s="78"/>
      <c r="FT127" s="90"/>
      <c r="FU127" s="90"/>
      <c r="FV127" s="90"/>
      <c r="FW127" s="90"/>
      <c r="FX127" s="90"/>
      <c r="FY127" s="90"/>
      <c r="FZ127" s="90"/>
      <c r="GA127" s="90"/>
      <c r="GB127" s="90"/>
      <c r="GC127" s="90"/>
      <c r="GD127" s="90"/>
      <c r="GE127" s="90"/>
      <c r="GF127" s="90"/>
      <c r="GG127" s="90"/>
      <c r="GH127" s="90"/>
      <c r="GI127" s="90"/>
      <c r="GJ127" s="90"/>
      <c r="GK127" s="90"/>
      <c r="GL127" s="90"/>
      <c r="GM127" s="90"/>
      <c r="GN127" s="90"/>
      <c r="GO127" s="90"/>
      <c r="GP127" s="90"/>
      <c r="GQ127" s="90"/>
      <c r="GR127" s="90"/>
      <c r="GS127" s="90"/>
      <c r="GT127" s="90"/>
      <c r="GU127" s="90"/>
      <c r="GV127" s="90"/>
      <c r="GW127" s="90"/>
      <c r="GX127" s="90"/>
      <c r="GY127" s="90"/>
      <c r="GZ127" s="90"/>
      <c r="HA127" s="90"/>
      <c r="HB127" s="90"/>
      <c r="HC127" s="90"/>
      <c r="HD127" s="90"/>
      <c r="HE127" s="90"/>
      <c r="HF127" s="90"/>
      <c r="HG127" s="90"/>
      <c r="HH127" s="78"/>
      <c r="HI127" s="78"/>
      <c r="HJ127" s="78"/>
      <c r="HK127" s="90"/>
      <c r="HL127" s="90"/>
      <c r="HM127" s="90"/>
      <c r="HN127" s="80"/>
      <c r="HO127" s="80"/>
      <c r="HP127" s="80"/>
      <c r="HQ127" s="80"/>
      <c r="HR127" s="80"/>
      <c r="HS127" s="80"/>
    </row>
    <row r="128" spans="1:227" s="88" customFormat="1" ht="15" customHeight="1">
      <c r="A128" s="87" t="s">
        <v>410</v>
      </c>
      <c r="B128" s="88" t="s">
        <v>411</v>
      </c>
      <c r="C128" s="80"/>
      <c r="D128" s="80"/>
      <c r="E128" s="80"/>
      <c r="J128" s="80"/>
      <c r="DG128" s="89"/>
      <c r="DH128" s="90"/>
      <c r="DI128" s="78"/>
      <c r="DJ128" s="77"/>
      <c r="DK128" s="78"/>
      <c r="DL128" s="90"/>
      <c r="DM128" s="90"/>
      <c r="DN128" s="90"/>
      <c r="DO128" s="90"/>
      <c r="DP128" s="78"/>
      <c r="DQ128" s="90">
        <f>DQ116</f>
        <v>0</v>
      </c>
      <c r="DR128" s="90">
        <f>DR116</f>
        <v>0</v>
      </c>
      <c r="DS128" s="90">
        <f>SUM(DS116:EB116)</f>
        <v>20778000</v>
      </c>
      <c r="DT128" s="90"/>
      <c r="DU128" s="90"/>
      <c r="DV128" s="90"/>
      <c r="DW128" s="90"/>
      <c r="DX128" s="90"/>
      <c r="DY128" s="90"/>
      <c r="DZ128" s="90"/>
      <c r="EA128" s="90"/>
      <c r="EB128" s="90"/>
      <c r="EC128" s="90">
        <f>SUM(EC116:EG116)</f>
        <v>0</v>
      </c>
      <c r="ED128" s="90"/>
      <c r="EE128" s="90"/>
      <c r="EF128" s="90"/>
      <c r="EG128" s="90"/>
      <c r="EH128" s="90">
        <f>+EH116</f>
        <v>0</v>
      </c>
      <c r="EI128" s="90">
        <f t="shared" si="406"/>
        <v>0</v>
      </c>
      <c r="EJ128" s="90">
        <f>+EJ116</f>
        <v>0</v>
      </c>
      <c r="EK128" s="90">
        <f t="shared" si="407"/>
        <v>0</v>
      </c>
      <c r="EL128" s="90">
        <f t="shared" si="407"/>
        <v>0</v>
      </c>
      <c r="EM128" s="90">
        <f>+SUM(EM116:EP116)</f>
        <v>0</v>
      </c>
      <c r="EN128" s="90"/>
      <c r="EO128" s="90"/>
      <c r="EP128" s="90"/>
      <c r="EQ128" s="90">
        <f>SUM(EQ116:ET116)</f>
        <v>0</v>
      </c>
      <c r="ER128" s="90"/>
      <c r="ES128" s="90"/>
      <c r="ET128" s="90"/>
      <c r="EU128" s="90">
        <f>SUM(EU116:EV116)</f>
        <v>0</v>
      </c>
      <c r="EV128" s="90"/>
      <c r="EW128" s="90">
        <f>+EW116</f>
        <v>0</v>
      </c>
      <c r="EX128" s="90">
        <f>+EX116</f>
        <v>0</v>
      </c>
      <c r="EY128" s="90">
        <f>SUM(EY116:FI116)</f>
        <v>169042792</v>
      </c>
      <c r="EZ128" s="90"/>
      <c r="FA128" s="90"/>
      <c r="FB128" s="90"/>
      <c r="FC128" s="90"/>
      <c r="FD128" s="90"/>
      <c r="FE128" s="90"/>
      <c r="FF128" s="90"/>
      <c r="FG128" s="90"/>
      <c r="FH128" s="90"/>
      <c r="FI128" s="90"/>
      <c r="FJ128" s="90">
        <f>+FJ116</f>
        <v>0</v>
      </c>
      <c r="FK128" s="90">
        <f>+FK116</f>
        <v>0</v>
      </c>
      <c r="FL128" s="90">
        <f t="shared" si="408"/>
        <v>0</v>
      </c>
      <c r="FM128" s="90">
        <f t="shared" si="408"/>
        <v>0</v>
      </c>
      <c r="FN128" s="90">
        <f t="shared" si="408"/>
        <v>0</v>
      </c>
      <c r="FO128" s="90">
        <f t="shared" si="408"/>
        <v>0</v>
      </c>
      <c r="FP128" s="90">
        <f>+FP116</f>
        <v>0</v>
      </c>
      <c r="FQ128" s="78"/>
      <c r="FR128" s="78"/>
      <c r="FS128" s="78"/>
      <c r="FT128" s="90"/>
      <c r="FU128" s="90"/>
      <c r="FV128" s="90"/>
      <c r="FW128" s="90"/>
      <c r="FX128" s="90"/>
      <c r="FY128" s="90"/>
      <c r="FZ128" s="90"/>
      <c r="GA128" s="90"/>
      <c r="GB128" s="90"/>
      <c r="GC128" s="90"/>
      <c r="GD128" s="90"/>
      <c r="GE128" s="90"/>
      <c r="GF128" s="90"/>
      <c r="GG128" s="90"/>
      <c r="GH128" s="90"/>
      <c r="GI128" s="90"/>
      <c r="GJ128" s="90"/>
      <c r="GK128" s="90"/>
      <c r="GL128" s="90"/>
      <c r="GM128" s="90"/>
      <c r="GN128" s="90"/>
      <c r="GO128" s="90"/>
      <c r="GP128" s="90"/>
      <c r="GQ128" s="90"/>
      <c r="GR128" s="90"/>
      <c r="GS128" s="90"/>
      <c r="GT128" s="90"/>
      <c r="GU128" s="90"/>
      <c r="GV128" s="90"/>
      <c r="GW128" s="90"/>
      <c r="GX128" s="90"/>
      <c r="GY128" s="90"/>
      <c r="GZ128" s="90"/>
      <c r="HA128" s="90"/>
      <c r="HB128" s="90"/>
      <c r="HC128" s="90"/>
      <c r="HD128" s="90"/>
      <c r="HE128" s="90"/>
      <c r="HF128" s="90"/>
      <c r="HG128" s="90"/>
      <c r="HH128" s="78"/>
      <c r="HI128" s="78"/>
      <c r="HJ128" s="78"/>
      <c r="HK128" s="90"/>
      <c r="HL128" s="90"/>
      <c r="HM128" s="90"/>
      <c r="HN128" s="80"/>
      <c r="HO128" s="80"/>
      <c r="HP128" s="80"/>
      <c r="HQ128" s="80"/>
      <c r="HR128" s="80"/>
      <c r="HS128" s="80"/>
    </row>
    <row r="129" spans="1:221" s="82" customFormat="1" ht="15" customHeight="1">
      <c r="A129" s="81"/>
      <c r="B129" s="82" t="s">
        <v>404</v>
      </c>
      <c r="DG129" s="154"/>
      <c r="DH129" s="86"/>
      <c r="DI129" s="86">
        <f>17585524400+17730068853+127227960093-537358000-41824000</f>
        <v>161964371346</v>
      </c>
      <c r="DJ129" s="86">
        <f>DI129-(HN11-HN107-HN110)</f>
        <v>0</v>
      </c>
      <c r="DK129" s="86"/>
      <c r="DL129" s="86"/>
      <c r="DM129" s="86"/>
      <c r="DN129" s="86"/>
      <c r="DO129" s="86"/>
      <c r="DP129" s="86"/>
      <c r="DQ129" s="86"/>
      <c r="DR129" s="86"/>
      <c r="DS129" s="86"/>
      <c r="DT129" s="86"/>
      <c r="DU129" s="86"/>
      <c r="DV129" s="86"/>
      <c r="DW129" s="86"/>
      <c r="DX129" s="86"/>
      <c r="DY129" s="86"/>
      <c r="DZ129" s="86"/>
      <c r="EA129" s="86"/>
      <c r="EB129" s="86"/>
      <c r="EC129" s="86"/>
      <c r="ED129" s="86"/>
      <c r="EE129" s="86"/>
      <c r="EF129" s="86"/>
      <c r="EG129" s="86"/>
      <c r="EH129" s="86"/>
      <c r="EI129" s="86"/>
      <c r="EJ129" s="86"/>
      <c r="EK129" s="86"/>
      <c r="EL129" s="86"/>
      <c r="EM129" s="86"/>
      <c r="EN129" s="86"/>
      <c r="EO129" s="86"/>
      <c r="EP129" s="86"/>
      <c r="EQ129" s="86"/>
      <c r="ER129" s="86"/>
      <c r="ES129" s="86"/>
      <c r="ET129" s="86"/>
      <c r="EU129" s="86"/>
      <c r="EV129" s="86"/>
      <c r="EW129" s="86"/>
      <c r="EX129" s="86"/>
      <c r="EY129" s="86"/>
      <c r="EZ129" s="86"/>
      <c r="FA129" s="86"/>
      <c r="FB129" s="86"/>
      <c r="FC129" s="86"/>
      <c r="FD129" s="86"/>
      <c r="FE129" s="86"/>
      <c r="FF129" s="86"/>
      <c r="FG129" s="86"/>
      <c r="FH129" s="86"/>
      <c r="FI129" s="86"/>
      <c r="FJ129" s="86"/>
      <c r="FK129" s="86"/>
      <c r="FL129" s="86"/>
      <c r="FM129" s="86"/>
      <c r="FN129" s="86"/>
      <c r="FO129" s="86"/>
      <c r="FP129" s="86"/>
      <c r="FQ129" s="86"/>
      <c r="FR129" s="86"/>
      <c r="FS129" s="86"/>
      <c r="FT129" s="86"/>
      <c r="FU129" s="86"/>
      <c r="FV129" s="86"/>
      <c r="FW129" s="86"/>
      <c r="FX129" s="86"/>
      <c r="FY129" s="86"/>
      <c r="FZ129" s="86"/>
      <c r="GA129" s="86"/>
      <c r="GB129" s="86"/>
      <c r="GC129" s="86"/>
      <c r="GD129" s="86"/>
      <c r="GE129" s="86"/>
      <c r="GF129" s="86"/>
      <c r="GG129" s="86"/>
      <c r="GH129" s="86"/>
      <c r="GI129" s="86"/>
      <c r="GJ129" s="86"/>
      <c r="GK129" s="86"/>
      <c r="GL129" s="86"/>
      <c r="GM129" s="86"/>
      <c r="GN129" s="86"/>
      <c r="GO129" s="86"/>
      <c r="GP129" s="86"/>
      <c r="GQ129" s="86"/>
      <c r="GR129" s="86"/>
      <c r="GS129" s="86"/>
      <c r="GT129" s="86"/>
      <c r="GU129" s="86"/>
      <c r="GV129" s="86"/>
      <c r="GW129" s="86"/>
      <c r="GX129" s="86"/>
      <c r="GY129" s="86"/>
      <c r="GZ129" s="86"/>
      <c r="HA129" s="86"/>
      <c r="HB129" s="86"/>
      <c r="HC129" s="86"/>
      <c r="HD129" s="86"/>
      <c r="HE129" s="86"/>
      <c r="HF129" s="86"/>
      <c r="HG129" s="86"/>
      <c r="HH129" s="86"/>
      <c r="HI129" s="86"/>
      <c r="HJ129" s="86"/>
      <c r="HK129" s="86"/>
      <c r="HL129" s="86"/>
      <c r="HM129" s="86"/>
    </row>
    <row r="130" spans="1:221" s="82" customFormat="1" ht="15" customHeight="1">
      <c r="A130" s="81"/>
      <c r="B130" s="82" t="s">
        <v>405</v>
      </c>
      <c r="DG130" s="154"/>
      <c r="DH130" s="86"/>
      <c r="DI130" s="86">
        <f>6025009821+22563254103</f>
        <v>28588263924</v>
      </c>
      <c r="DJ130" s="85">
        <f>DI130-HN107-HN110</f>
        <v>0</v>
      </c>
      <c r="DK130" s="86"/>
      <c r="DL130" s="86"/>
      <c r="DM130" s="86"/>
      <c r="DN130" s="86"/>
      <c r="DO130" s="86"/>
      <c r="DP130" s="86"/>
      <c r="DQ130" s="86"/>
      <c r="DR130" s="86"/>
      <c r="DS130" s="86"/>
      <c r="DT130" s="86"/>
      <c r="DU130" s="86"/>
      <c r="DV130" s="86"/>
      <c r="DW130" s="86"/>
      <c r="DX130" s="86"/>
      <c r="DY130" s="86"/>
      <c r="DZ130" s="86"/>
      <c r="EA130" s="86"/>
      <c r="EB130" s="86"/>
      <c r="EC130" s="86"/>
      <c r="ED130" s="86"/>
      <c r="EE130" s="86"/>
      <c r="EF130" s="86"/>
      <c r="EG130" s="86"/>
      <c r="EH130" s="86"/>
      <c r="EI130" s="86"/>
      <c r="EJ130" s="86"/>
      <c r="EK130" s="86"/>
      <c r="EL130" s="86"/>
      <c r="EM130" s="86"/>
      <c r="EN130" s="86"/>
      <c r="EO130" s="86"/>
      <c r="EP130" s="86"/>
      <c r="EQ130" s="86"/>
      <c r="ER130" s="86"/>
      <c r="ES130" s="86"/>
      <c r="ET130" s="86"/>
      <c r="EU130" s="86"/>
      <c r="EV130" s="86"/>
      <c r="EW130" s="86"/>
      <c r="EX130" s="86"/>
      <c r="EY130" s="86"/>
      <c r="EZ130" s="86"/>
      <c r="FA130" s="86"/>
      <c r="FB130" s="86"/>
      <c r="FC130" s="86"/>
      <c r="FD130" s="86"/>
      <c r="FE130" s="86"/>
      <c r="FF130" s="86"/>
      <c r="FG130" s="86"/>
      <c r="FH130" s="86"/>
      <c r="FI130" s="86"/>
      <c r="FJ130" s="86"/>
      <c r="FK130" s="86"/>
      <c r="FL130" s="86"/>
      <c r="FM130" s="86"/>
      <c r="FN130" s="86"/>
      <c r="FO130" s="86"/>
      <c r="FP130" s="86"/>
      <c r="FQ130" s="86"/>
      <c r="FR130" s="86"/>
      <c r="FS130" s="86"/>
      <c r="FT130" s="86"/>
      <c r="FU130" s="86"/>
      <c r="FV130" s="86"/>
      <c r="FW130" s="86"/>
      <c r="FX130" s="86"/>
      <c r="FY130" s="86"/>
      <c r="FZ130" s="86"/>
      <c r="GA130" s="86"/>
      <c r="GB130" s="86"/>
      <c r="GC130" s="86"/>
      <c r="GD130" s="86"/>
      <c r="GE130" s="86"/>
      <c r="GF130" s="86"/>
      <c r="GG130" s="86"/>
      <c r="GH130" s="86"/>
      <c r="GI130" s="86"/>
      <c r="GJ130" s="86"/>
      <c r="GK130" s="86"/>
      <c r="GL130" s="86"/>
      <c r="GM130" s="86"/>
      <c r="GN130" s="86"/>
      <c r="GO130" s="86"/>
      <c r="GP130" s="86"/>
      <c r="GQ130" s="86"/>
      <c r="GR130" s="86"/>
      <c r="GS130" s="86"/>
      <c r="GT130" s="86"/>
      <c r="GU130" s="86"/>
      <c r="GV130" s="86"/>
      <c r="GW130" s="86"/>
      <c r="GX130" s="86"/>
      <c r="GY130" s="86"/>
      <c r="GZ130" s="86"/>
      <c r="HA130" s="86"/>
      <c r="HB130" s="86"/>
      <c r="HC130" s="86"/>
      <c r="HD130" s="86"/>
      <c r="HE130" s="86"/>
      <c r="HF130" s="86"/>
      <c r="HG130" s="86"/>
      <c r="HH130" s="86"/>
      <c r="HI130" s="86"/>
      <c r="HJ130" s="86"/>
      <c r="HK130" s="86"/>
      <c r="HL130" s="86"/>
      <c r="HM130" s="86"/>
    </row>
    <row r="131" spans="1:221" s="128" customFormat="1" ht="18.75" customHeight="1">
      <c r="A131" s="126"/>
      <c r="B131" s="127" t="s">
        <v>396</v>
      </c>
      <c r="C131" s="128">
        <f>1439976143949-537358000-189809314140-C11</f>
        <v>0</v>
      </c>
      <c r="DH131" s="129"/>
      <c r="DK131" s="77"/>
      <c r="DL131" s="77"/>
      <c r="DM131" s="77"/>
      <c r="DN131" s="77"/>
      <c r="DO131" s="77"/>
      <c r="DP131" s="77"/>
      <c r="DQ131" s="77"/>
      <c r="DR131" s="77"/>
      <c r="DS131" s="77"/>
      <c r="DT131" s="77"/>
      <c r="DU131" s="77"/>
      <c r="DV131" s="77"/>
      <c r="DW131" s="77"/>
      <c r="DX131" s="77"/>
      <c r="DY131" s="77"/>
      <c r="DZ131" s="77"/>
      <c r="EA131" s="77"/>
      <c r="EB131" s="77"/>
      <c r="EC131" s="77"/>
      <c r="ED131" s="77"/>
      <c r="EE131" s="77"/>
      <c r="EF131" s="77"/>
      <c r="EG131" s="77"/>
      <c r="EH131" s="77"/>
      <c r="EI131" s="77"/>
      <c r="EJ131" s="77"/>
      <c r="EK131" s="77"/>
      <c r="EL131" s="77"/>
      <c r="EM131" s="77"/>
      <c r="EN131" s="77"/>
      <c r="EO131" s="77"/>
      <c r="EP131" s="77"/>
      <c r="EQ131" s="77"/>
      <c r="ER131" s="77"/>
      <c r="ES131" s="77"/>
      <c r="ET131" s="77"/>
      <c r="EU131" s="77"/>
      <c r="EV131" s="77"/>
      <c r="EW131" s="77"/>
      <c r="EX131" s="77"/>
      <c r="EY131" s="77"/>
      <c r="EZ131" s="77"/>
      <c r="FA131" s="77"/>
      <c r="FB131" s="77"/>
      <c r="FC131" s="77"/>
      <c r="FD131" s="77"/>
      <c r="FE131" s="77"/>
      <c r="FF131" s="77"/>
      <c r="FG131" s="77"/>
      <c r="FH131" s="77"/>
      <c r="FI131" s="77"/>
      <c r="FJ131" s="77"/>
      <c r="FK131" s="77"/>
      <c r="FL131" s="77"/>
      <c r="FM131" s="77"/>
      <c r="FN131" s="77"/>
      <c r="FO131" s="77"/>
      <c r="FP131" s="77"/>
      <c r="FQ131" s="77"/>
      <c r="FR131" s="77"/>
      <c r="FS131" s="77"/>
      <c r="FT131" s="77"/>
      <c r="FU131" s="77"/>
      <c r="FV131" s="77"/>
      <c r="FW131" s="77"/>
      <c r="FX131" s="77"/>
      <c r="FY131" s="77"/>
      <c r="FZ131" s="77"/>
      <c r="GA131" s="77"/>
      <c r="GB131" s="77"/>
      <c r="GC131" s="77"/>
      <c r="GD131" s="77"/>
      <c r="GE131" s="77"/>
      <c r="GF131" s="77"/>
      <c r="GG131" s="77"/>
      <c r="GH131" s="77"/>
      <c r="GI131" s="77"/>
      <c r="GJ131" s="77"/>
      <c r="GK131" s="77"/>
      <c r="GL131" s="77"/>
      <c r="GM131" s="77"/>
      <c r="GN131" s="77"/>
      <c r="GO131" s="77"/>
      <c r="GP131" s="77"/>
      <c r="GQ131" s="77"/>
      <c r="GR131" s="77"/>
      <c r="GS131" s="77"/>
      <c r="GT131" s="77"/>
      <c r="GU131" s="77"/>
      <c r="GV131" s="77"/>
      <c r="GW131" s="77"/>
      <c r="GX131" s="77"/>
      <c r="GY131" s="77"/>
      <c r="GZ131" s="77"/>
      <c r="HA131" s="77"/>
      <c r="HB131" s="77"/>
      <c r="HC131" s="77"/>
      <c r="HD131" s="77"/>
      <c r="HE131" s="77"/>
      <c r="HF131" s="77"/>
      <c r="HG131" s="77"/>
      <c r="HH131" s="77"/>
      <c r="HI131" s="77"/>
      <c r="HJ131" s="77"/>
      <c r="HK131" s="77"/>
      <c r="HL131" s="77"/>
      <c r="HM131" s="77"/>
    </row>
    <row r="132" spans="1:221" ht="18.75" customHeight="1"/>
    <row r="133" spans="1:221" ht="18.75" customHeight="1"/>
    <row r="134" spans="1:221" ht="18.75" customHeight="1"/>
    <row r="135" spans="1:221" ht="18.75" customHeight="1"/>
    <row r="136" spans="1:221" ht="18.75" customHeight="1"/>
    <row r="137" spans="1:221" ht="18.75" customHeight="1"/>
    <row r="138" spans="1:221" ht="18.75" customHeight="1"/>
    <row r="139" spans="1:221" ht="18.75" customHeight="1"/>
    <row r="140" spans="1:221" ht="18.75" customHeight="1"/>
    <row r="141" spans="1:221" ht="18.75" customHeight="1"/>
    <row r="142" spans="1:221" ht="18.75" customHeight="1"/>
    <row r="146" ht="15.75" customHeight="1"/>
    <row r="150" ht="15.75" customHeight="1"/>
    <row r="154" ht="15.75" customHeight="1"/>
    <row r="158" ht="15.75" customHeight="1"/>
    <row r="162" ht="15.75" customHeight="1"/>
    <row r="166" ht="15.75" customHeight="1"/>
    <row r="170" ht="15.75" customHeight="1"/>
    <row r="174" ht="15.75" customHeight="1"/>
    <row r="178" ht="15.75" customHeight="1"/>
    <row r="182" ht="15.75" customHeight="1"/>
    <row r="186" ht="15.75" customHeight="1"/>
    <row r="190" ht="15.75" customHeight="1"/>
    <row r="194" ht="15.75" customHeight="1"/>
    <row r="198" ht="15.75" customHeight="1"/>
    <row r="202" ht="15.75" customHeight="1"/>
    <row r="206" ht="15.75" customHeight="1"/>
    <row r="210" ht="15.75" customHeight="1"/>
    <row r="214" ht="15.75" customHeight="1"/>
    <row r="218" ht="15.75" customHeight="1"/>
    <row r="222" ht="15.75" customHeight="1"/>
    <row r="226" ht="15.75" customHeight="1"/>
    <row r="230" ht="15.75" customHeight="1"/>
    <row r="234" ht="15.75" customHeight="1"/>
    <row r="238" ht="15.75" customHeight="1"/>
    <row r="242" ht="15.75" customHeight="1"/>
    <row r="246" ht="15.75" customHeight="1"/>
    <row r="250" ht="15.75" customHeight="1"/>
    <row r="254" ht="15.75" customHeight="1"/>
    <row r="258" ht="15.75" customHeight="1"/>
    <row r="262" ht="15.75" customHeight="1"/>
    <row r="266" ht="15.75" customHeight="1"/>
    <row r="270" ht="15.75" customHeight="1"/>
    <row r="274" ht="15.75" customHeight="1"/>
    <row r="278" ht="15.75" customHeight="1"/>
    <row r="282" ht="15.75" customHeight="1"/>
    <row r="286" ht="15.75" customHeight="1"/>
    <row r="290" ht="15.75" customHeight="1"/>
  </sheetData>
  <mergeCells count="235">
    <mergeCell ref="HB7:HG7"/>
    <mergeCell ref="CV7:DA7"/>
    <mergeCell ref="BS8:BS9"/>
    <mergeCell ref="CU8:CU9"/>
    <mergeCell ref="CW8:CW9"/>
    <mergeCell ref="A2:HS2"/>
    <mergeCell ref="A3:HS3"/>
    <mergeCell ref="DC4:DD4"/>
    <mergeCell ref="A5:A9"/>
    <mergeCell ref="B5:B9"/>
    <mergeCell ref="C5:DG5"/>
    <mergeCell ref="DH5:DH9"/>
    <mergeCell ref="DI5:HN5"/>
    <mergeCell ref="HO5:HS5"/>
    <mergeCell ref="C6:C9"/>
    <mergeCell ref="D6:J7"/>
    <mergeCell ref="K6:K9"/>
    <mergeCell ref="L6:L9"/>
    <mergeCell ref="M6:AA6"/>
    <mergeCell ref="AB6:AB9"/>
    <mergeCell ref="M7:V7"/>
    <mergeCell ref="W7:AA7"/>
    <mergeCell ref="N8:N9"/>
    <mergeCell ref="O8:P8"/>
    <mergeCell ref="AD6:AD9"/>
    <mergeCell ref="AE6:AE9"/>
    <mergeCell ref="DN8:DN9"/>
    <mergeCell ref="DO8:DO9"/>
    <mergeCell ref="EJ6:EJ9"/>
    <mergeCell ref="DS7:EB7"/>
    <mergeCell ref="EC7:EG7"/>
    <mergeCell ref="DY8:EA8"/>
    <mergeCell ref="EB8:EB9"/>
    <mergeCell ref="CX8:CY8"/>
    <mergeCell ref="CP8:CP9"/>
    <mergeCell ref="CQ8:CR8"/>
    <mergeCell ref="CS8:CT8"/>
    <mergeCell ref="DS8:DS9"/>
    <mergeCell ref="DT8:DT9"/>
    <mergeCell ref="DU8:DV8"/>
    <mergeCell ref="DW8:DW9"/>
    <mergeCell ref="DX8:DX9"/>
    <mergeCell ref="CH7:CT7"/>
    <mergeCell ref="AH7:AH9"/>
    <mergeCell ref="AI7:AI9"/>
    <mergeCell ref="AP8:AP9"/>
    <mergeCell ref="AR8:AR9"/>
    <mergeCell ref="AS8:AS9"/>
    <mergeCell ref="EV8:EV9"/>
    <mergeCell ref="EU7:EV7"/>
    <mergeCell ref="CU6:DA6"/>
    <mergeCell ref="DB6:DD7"/>
    <mergeCell ref="DF6:DG6"/>
    <mergeCell ref="DI6:DI9"/>
    <mergeCell ref="DJ6:DP7"/>
    <mergeCell ref="BR6:CF6"/>
    <mergeCell ref="CJ8:CJ9"/>
    <mergeCell ref="CK8:CL8"/>
    <mergeCell ref="CM8:CO8"/>
    <mergeCell ref="DG7:DG9"/>
    <mergeCell ref="EC8:EC9"/>
    <mergeCell ref="ED8:EE8"/>
    <mergeCell ref="EU8:EU9"/>
    <mergeCell ref="EL6:EL9"/>
    <mergeCell ref="EH6:EH9"/>
    <mergeCell ref="EI6:EI9"/>
    <mergeCell ref="EF8:EF9"/>
    <mergeCell ref="BR8:BR9"/>
    <mergeCell ref="BR7:BU7"/>
    <mergeCell ref="CA8:CA9"/>
    <mergeCell ref="CB8:CB9"/>
    <mergeCell ref="CD8:CF8"/>
    <mergeCell ref="FT7:FU7"/>
    <mergeCell ref="ES8:ES9"/>
    <mergeCell ref="ET8:ET9"/>
    <mergeCell ref="DB8:DB9"/>
    <mergeCell ref="DC8:DC9"/>
    <mergeCell ref="DD8:DD9"/>
    <mergeCell ref="DR6:DR9"/>
    <mergeCell ref="DS6:EG6"/>
    <mergeCell ref="EM6:EP6"/>
    <mergeCell ref="EQ6:FI6"/>
    <mergeCell ref="FD8:FD9"/>
    <mergeCell ref="FE8:FE9"/>
    <mergeCell ref="FG8:FG9"/>
    <mergeCell ref="FH8:FH9"/>
    <mergeCell ref="FI8:FI9"/>
    <mergeCell ref="EM7:EM9"/>
    <mergeCell ref="EN7:EN9"/>
    <mergeCell ref="EO7:EO9"/>
    <mergeCell ref="EP7:EP9"/>
    <mergeCell ref="EQ7:ET7"/>
    <mergeCell ref="EW7:EW9"/>
    <mergeCell ref="EY7:FI7"/>
    <mergeCell ref="EG8:EG9"/>
    <mergeCell ref="EQ8:EQ9"/>
    <mergeCell ref="HR6:HR9"/>
    <mergeCell ref="HS6:HS9"/>
    <mergeCell ref="FV6:FW6"/>
    <mergeCell ref="FX6:GL6"/>
    <mergeCell ref="GM6:GZ6"/>
    <mergeCell ref="HA6:HG6"/>
    <mergeCell ref="HH6:HJ7"/>
    <mergeCell ref="HL6:HM6"/>
    <mergeCell ref="GB7:GL7"/>
    <mergeCell ref="GN7:GZ7"/>
    <mergeCell ref="HK7:HK9"/>
    <mergeCell ref="GA8:GA9"/>
    <mergeCell ref="HH8:HH9"/>
    <mergeCell ref="HI8:HI9"/>
    <mergeCell ref="HJ8:HJ9"/>
    <mergeCell ref="FY8:FY9"/>
    <mergeCell ref="FZ8:FZ9"/>
    <mergeCell ref="HL7:HL8"/>
    <mergeCell ref="HM7:HM9"/>
    <mergeCell ref="FX7:GA7"/>
    <mergeCell ref="HN6:HN9"/>
    <mergeCell ref="HO6:HO9"/>
    <mergeCell ref="HP6:HP9"/>
    <mergeCell ref="HQ6:HQ9"/>
    <mergeCell ref="Q8:Q9"/>
    <mergeCell ref="R8:R9"/>
    <mergeCell ref="S8:U8"/>
    <mergeCell ref="V8:V9"/>
    <mergeCell ref="W8:W9"/>
    <mergeCell ref="X8:Y8"/>
    <mergeCell ref="BU8:BU9"/>
    <mergeCell ref="D8:D9"/>
    <mergeCell ref="E8:E9"/>
    <mergeCell ref="F8:F9"/>
    <mergeCell ref="G8:G9"/>
    <mergeCell ref="H8:H9"/>
    <mergeCell ref="I8:I9"/>
    <mergeCell ref="J8:J9"/>
    <mergeCell ref="M8:M9"/>
    <mergeCell ref="BK8:BK9"/>
    <mergeCell ref="Z8:Z9"/>
    <mergeCell ref="AA8:AA9"/>
    <mergeCell ref="AK8:AK9"/>
    <mergeCell ref="AL8:AL9"/>
    <mergeCell ref="AM8:AM9"/>
    <mergeCell ref="AN8:AN9"/>
    <mergeCell ref="AC6:AC9"/>
    <mergeCell ref="BN8:BN9"/>
    <mergeCell ref="AF6:AF9"/>
    <mergeCell ref="AG6:AJ6"/>
    <mergeCell ref="AG7:AG9"/>
    <mergeCell ref="AK6:BC6"/>
    <mergeCell ref="BA8:BA9"/>
    <mergeCell ref="BB8:BB9"/>
    <mergeCell ref="BC8:BC9"/>
    <mergeCell ref="AK7:AN7"/>
    <mergeCell ref="AJ7:AJ9"/>
    <mergeCell ref="AZ8:AZ9"/>
    <mergeCell ref="AT8:AT9"/>
    <mergeCell ref="AU8:AU9"/>
    <mergeCell ref="AV8:AV9"/>
    <mergeCell ref="AW8:AW9"/>
    <mergeCell ref="AX8:AX9"/>
    <mergeCell ref="AY8:AY9"/>
    <mergeCell ref="DP8:DP9"/>
    <mergeCell ref="BM8:BM9"/>
    <mergeCell ref="BJ6:BJ9"/>
    <mergeCell ref="BK6:BM7"/>
    <mergeCell ref="BN6:BO6"/>
    <mergeCell ref="BP6:BQ6"/>
    <mergeCell ref="AO7:AP7"/>
    <mergeCell ref="AQ7:AQ9"/>
    <mergeCell ref="AS7:BC7"/>
    <mergeCell ref="AO8:AO9"/>
    <mergeCell ref="BO8:BO9"/>
    <mergeCell ref="CG6:CT6"/>
    <mergeCell ref="BV7:CF7"/>
    <mergeCell ref="DE7:DE9"/>
    <mergeCell ref="DF7:DF8"/>
    <mergeCell ref="DJ8:DJ9"/>
    <mergeCell ref="DK8:DK9"/>
    <mergeCell ref="DL8:DL9"/>
    <mergeCell ref="DM8:DM9"/>
    <mergeCell ref="BY8:BZ8"/>
    <mergeCell ref="BD6:BD9"/>
    <mergeCell ref="BE6:BE9"/>
    <mergeCell ref="BF6:BF9"/>
    <mergeCell ref="BG6:BG9"/>
    <mergeCell ref="BH6:BH9"/>
    <mergeCell ref="BI6:BI9"/>
    <mergeCell ref="BL8:BL9"/>
    <mergeCell ref="CG8:CG9"/>
    <mergeCell ref="CH8:CI8"/>
    <mergeCell ref="BT8:BT9"/>
    <mergeCell ref="BN7:BO7"/>
    <mergeCell ref="BP8:BP9"/>
    <mergeCell ref="BQ8:BQ9"/>
    <mergeCell ref="ER8:ER9"/>
    <mergeCell ref="DQ6:DQ9"/>
    <mergeCell ref="EK6:EK9"/>
    <mergeCell ref="FT6:FU6"/>
    <mergeCell ref="FR8:FR9"/>
    <mergeCell ref="FS8:FS9"/>
    <mergeCell ref="FT8:FT9"/>
    <mergeCell ref="FU8:FU9"/>
    <mergeCell ref="FJ6:FJ9"/>
    <mergeCell ref="FQ8:FQ9"/>
    <mergeCell ref="EX8:EX9"/>
    <mergeCell ref="EY8:EY9"/>
    <mergeCell ref="EZ8:EZ9"/>
    <mergeCell ref="FA8:FA9"/>
    <mergeCell ref="FB8:FB9"/>
    <mergeCell ref="FC8:FC9"/>
    <mergeCell ref="FM6:FM9"/>
    <mergeCell ref="FN6:FN9"/>
    <mergeCell ref="FO6:FO9"/>
    <mergeCell ref="FP6:FP9"/>
    <mergeCell ref="FQ6:FS7"/>
    <mergeCell ref="FL6:FL9"/>
    <mergeCell ref="FK6:FK9"/>
    <mergeCell ref="FF8:FF9"/>
    <mergeCell ref="HA8:HA9"/>
    <mergeCell ref="HC8:HC9"/>
    <mergeCell ref="HD8:HE8"/>
    <mergeCell ref="GP8:GP9"/>
    <mergeCell ref="GQ8:GR8"/>
    <mergeCell ref="GS8:GU8"/>
    <mergeCell ref="GV8:GV9"/>
    <mergeCell ref="GW8:GX8"/>
    <mergeCell ref="GY8:GZ8"/>
    <mergeCell ref="GE8:GF8"/>
    <mergeCell ref="GG8:GG9"/>
    <mergeCell ref="GH8:GH9"/>
    <mergeCell ref="GJ8:GL8"/>
    <mergeCell ref="GM8:GM9"/>
    <mergeCell ref="GN8:GO8"/>
    <mergeCell ref="FV8:FV9"/>
    <mergeCell ref="FW8:FW9"/>
    <mergeCell ref="FX8:FX9"/>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P20"/>
  <sheetViews>
    <sheetView view="pageBreakPreview" zoomScaleNormal="100" zoomScaleSheetLayoutView="100" workbookViewId="0">
      <selection activeCell="P11" sqref="P11"/>
    </sheetView>
  </sheetViews>
  <sheetFormatPr defaultColWidth="7" defaultRowHeight="18.75"/>
  <cols>
    <col min="1" max="1" width="5.109375" style="198" customWidth="1"/>
    <col min="2" max="2" width="20.21875" style="198" customWidth="1"/>
    <col min="3" max="3" width="11" style="198" customWidth="1"/>
    <col min="4" max="4" width="11.44140625" style="198" customWidth="1"/>
    <col min="5" max="5" width="9.109375" style="198" customWidth="1"/>
    <col min="6" max="6" width="12" style="198" customWidth="1"/>
    <col min="7" max="7" width="11.109375" style="198" customWidth="1"/>
    <col min="8" max="8" width="12" style="198" customWidth="1"/>
    <col min="9" max="9" width="10.109375" style="198" customWidth="1"/>
    <col min="10" max="10" width="12" style="198" customWidth="1"/>
    <col min="11" max="11" width="12.44140625" style="198" bestFit="1" customWidth="1"/>
    <col min="12" max="12" width="10.33203125" style="198" customWidth="1"/>
    <col min="13" max="13" width="13.33203125" style="199" customWidth="1"/>
    <col min="14" max="14" width="10.21875" style="198" customWidth="1"/>
    <col min="15" max="15" width="7" style="198"/>
    <col min="16" max="16" width="10.21875" style="198" customWidth="1"/>
    <col min="17" max="16384" width="7" style="198"/>
  </cols>
  <sheetData>
    <row r="1" spans="1:16" ht="24" customHeight="1">
      <c r="K1" s="374" t="s">
        <v>117</v>
      </c>
      <c r="L1" s="374"/>
    </row>
    <row r="2" spans="1:16" s="59" customFormat="1" ht="21" customHeight="1">
      <c r="A2" s="368" t="s">
        <v>427</v>
      </c>
      <c r="B2" s="368"/>
      <c r="C2" s="368"/>
      <c r="D2" s="368"/>
      <c r="E2" s="368"/>
      <c r="F2" s="368"/>
      <c r="G2" s="368"/>
      <c r="H2" s="368"/>
      <c r="I2" s="368"/>
      <c r="J2" s="368"/>
      <c r="K2" s="368"/>
      <c r="L2" s="368"/>
      <c r="M2" s="368"/>
    </row>
    <row r="3" spans="1:16" s="60" customFormat="1" ht="18" customHeight="1">
      <c r="A3" s="369" t="s">
        <v>414</v>
      </c>
      <c r="B3" s="369"/>
      <c r="C3" s="369"/>
      <c r="D3" s="369"/>
      <c r="E3" s="369"/>
      <c r="F3" s="369"/>
      <c r="G3" s="369"/>
      <c r="H3" s="369"/>
      <c r="I3" s="369"/>
      <c r="J3" s="369"/>
      <c r="K3" s="369"/>
      <c r="L3" s="369"/>
      <c r="M3" s="369"/>
    </row>
    <row r="4" spans="1:16" ht="19.5" customHeight="1">
      <c r="C4" s="200"/>
      <c r="K4" s="373" t="s">
        <v>115</v>
      </c>
      <c r="L4" s="373"/>
    </row>
    <row r="5" spans="1:16" s="61" customFormat="1" ht="18.75" customHeight="1">
      <c r="A5" s="370" t="s">
        <v>29</v>
      </c>
      <c r="B5" s="372" t="s">
        <v>118</v>
      </c>
      <c r="C5" s="367" t="s">
        <v>415</v>
      </c>
      <c r="D5" s="367" t="s">
        <v>416</v>
      </c>
      <c r="E5" s="367"/>
      <c r="F5" s="367"/>
      <c r="G5" s="367"/>
      <c r="H5" s="367" t="s">
        <v>417</v>
      </c>
      <c r="I5" s="367"/>
      <c r="J5" s="367"/>
      <c r="K5" s="367"/>
      <c r="L5" s="367" t="s">
        <v>418</v>
      </c>
      <c r="M5" s="367" t="s">
        <v>419</v>
      </c>
    </row>
    <row r="6" spans="1:16" s="61" customFormat="1" ht="32.25" customHeight="1">
      <c r="A6" s="371"/>
      <c r="B6" s="372"/>
      <c r="C6" s="367"/>
      <c r="D6" s="367" t="s">
        <v>119</v>
      </c>
      <c r="E6" s="367"/>
      <c r="F6" s="367" t="s">
        <v>120</v>
      </c>
      <c r="G6" s="367" t="s">
        <v>121</v>
      </c>
      <c r="H6" s="367" t="s">
        <v>119</v>
      </c>
      <c r="I6" s="367"/>
      <c r="J6" s="367" t="s">
        <v>120</v>
      </c>
      <c r="K6" s="367" t="s">
        <v>121</v>
      </c>
      <c r="L6" s="367"/>
      <c r="M6" s="367"/>
    </row>
    <row r="7" spans="1:16" s="61" customFormat="1" ht="57.75" customHeight="1">
      <c r="A7" s="371"/>
      <c r="B7" s="372"/>
      <c r="C7" s="367"/>
      <c r="D7" s="197" t="s">
        <v>35</v>
      </c>
      <c r="E7" s="197" t="s">
        <v>162</v>
      </c>
      <c r="F7" s="367"/>
      <c r="G7" s="367"/>
      <c r="H7" s="197" t="s">
        <v>35</v>
      </c>
      <c r="I7" s="197" t="s">
        <v>162</v>
      </c>
      <c r="J7" s="367"/>
      <c r="K7" s="367"/>
      <c r="L7" s="367"/>
      <c r="M7" s="367"/>
    </row>
    <row r="8" spans="1:16" s="63" customFormat="1" ht="15.75" customHeight="1">
      <c r="A8" s="62" t="s">
        <v>2</v>
      </c>
      <c r="B8" s="62" t="s">
        <v>3</v>
      </c>
      <c r="C8" s="62">
        <v>1</v>
      </c>
      <c r="D8" s="62">
        <f>C8+1</f>
        <v>2</v>
      </c>
      <c r="E8" s="62">
        <f>D8+1</f>
        <v>3</v>
      </c>
      <c r="F8" s="62">
        <f>E8+1</f>
        <v>4</v>
      </c>
      <c r="G8" s="62" t="s">
        <v>122</v>
      </c>
      <c r="H8" s="62">
        <v>6</v>
      </c>
      <c r="I8" s="62">
        <f>H8+1</f>
        <v>7</v>
      </c>
      <c r="J8" s="62">
        <f>I8+1</f>
        <v>8</v>
      </c>
      <c r="K8" s="62" t="s">
        <v>123</v>
      </c>
      <c r="L8" s="62" t="s">
        <v>124</v>
      </c>
      <c r="M8" s="239"/>
      <c r="N8" s="61"/>
      <c r="O8" s="61"/>
      <c r="P8" s="61"/>
    </row>
    <row r="9" spans="1:16" s="246" customFormat="1" ht="28.5" customHeight="1">
      <c r="A9" s="243"/>
      <c r="B9" s="244" t="s">
        <v>146</v>
      </c>
      <c r="C9" s="248">
        <f t="shared" ref="C9:L9" si="0">SUM(C10:C17)</f>
        <v>1897652653</v>
      </c>
      <c r="D9" s="248">
        <f t="shared" si="0"/>
        <v>2860000000</v>
      </c>
      <c r="E9" s="248">
        <f t="shared" si="0"/>
        <v>0</v>
      </c>
      <c r="F9" s="248">
        <f t="shared" si="0"/>
        <v>3730000000</v>
      </c>
      <c r="G9" s="248">
        <f t="shared" si="0"/>
        <v>-870000000</v>
      </c>
      <c r="H9" s="248">
        <f t="shared" si="0"/>
        <v>16807182627</v>
      </c>
      <c r="I9" s="248">
        <f t="shared" si="0"/>
        <v>0</v>
      </c>
      <c r="J9" s="248">
        <f t="shared" si="0"/>
        <v>18450012280</v>
      </c>
      <c r="K9" s="248">
        <f t="shared" si="0"/>
        <v>-1642829653</v>
      </c>
      <c r="L9" s="248">
        <f t="shared" si="0"/>
        <v>254823000</v>
      </c>
      <c r="M9" s="245"/>
      <c r="N9" s="61"/>
      <c r="O9" s="61"/>
      <c r="P9" s="61"/>
    </row>
    <row r="10" spans="1:16" s="202" customFormat="1" ht="28.5" customHeight="1">
      <c r="A10" s="241">
        <v>1</v>
      </c>
      <c r="B10" s="247" t="s">
        <v>144</v>
      </c>
      <c r="C10" s="249">
        <v>247554220</v>
      </c>
      <c r="D10" s="249">
        <v>200000000</v>
      </c>
      <c r="E10" s="249"/>
      <c r="F10" s="249">
        <v>300000000</v>
      </c>
      <c r="G10" s="249">
        <f>D10-F10</f>
        <v>-100000000</v>
      </c>
      <c r="H10" s="249">
        <v>40064563</v>
      </c>
      <c r="I10" s="249"/>
      <c r="J10" s="249">
        <v>287618783</v>
      </c>
      <c r="K10" s="249">
        <f>H10-J10</f>
        <v>-247554220</v>
      </c>
      <c r="L10" s="249">
        <f>C10+H10-J10</f>
        <v>0</v>
      </c>
      <c r="M10" s="240"/>
      <c r="N10" s="61"/>
      <c r="O10" s="61"/>
      <c r="P10" s="61"/>
    </row>
    <row r="11" spans="1:16" s="202" customFormat="1" ht="28.5" customHeight="1">
      <c r="A11" s="241">
        <v>2</v>
      </c>
      <c r="B11" s="247" t="s">
        <v>145</v>
      </c>
      <c r="C11" s="249">
        <v>273329329</v>
      </c>
      <c r="D11" s="250">
        <v>500000000</v>
      </c>
      <c r="E11" s="250"/>
      <c r="F11" s="250">
        <v>800000000</v>
      </c>
      <c r="G11" s="249">
        <f>D11-F11</f>
        <v>-300000000</v>
      </c>
      <c r="H11" s="249">
        <v>525855</v>
      </c>
      <c r="I11" s="249"/>
      <c r="J11" s="249">
        <v>273855184</v>
      </c>
      <c r="K11" s="249">
        <f>H11-J11</f>
        <v>-273329329</v>
      </c>
      <c r="L11" s="249">
        <f t="shared" ref="L11:L16" si="1">C11+H11-J11</f>
        <v>0</v>
      </c>
      <c r="M11" s="240"/>
      <c r="N11" s="61"/>
      <c r="O11" s="61"/>
      <c r="P11" s="61"/>
    </row>
    <row r="12" spans="1:16" s="202" customFormat="1" ht="28.5" customHeight="1">
      <c r="A12" s="241">
        <v>3</v>
      </c>
      <c r="B12" s="247" t="s">
        <v>222</v>
      </c>
      <c r="C12" s="249">
        <v>192487325</v>
      </c>
      <c r="D12" s="249">
        <v>300000000</v>
      </c>
      <c r="E12" s="249"/>
      <c r="F12" s="249">
        <v>300000000</v>
      </c>
      <c r="G12" s="249">
        <f>D12-F12</f>
        <v>0</v>
      </c>
      <c r="H12" s="249">
        <v>-5569325</v>
      </c>
      <c r="I12" s="249"/>
      <c r="J12" s="249">
        <v>186918000</v>
      </c>
      <c r="K12" s="249">
        <f t="shared" ref="K12:K16" si="2">H12-J12</f>
        <v>-192487325</v>
      </c>
      <c r="L12" s="249">
        <f t="shared" si="1"/>
        <v>0</v>
      </c>
      <c r="M12" s="240"/>
      <c r="N12" s="61"/>
      <c r="O12" s="61"/>
      <c r="P12" s="61"/>
    </row>
    <row r="13" spans="1:16" s="202" customFormat="1" ht="28.5" customHeight="1">
      <c r="A13" s="241">
        <v>4</v>
      </c>
      <c r="B13" s="247" t="s">
        <v>143</v>
      </c>
      <c r="C13" s="249">
        <v>277780123</v>
      </c>
      <c r="D13" s="249">
        <v>300000000</v>
      </c>
      <c r="E13" s="249"/>
      <c r="F13" s="249">
        <v>300000000</v>
      </c>
      <c r="G13" s="249">
        <f>D13-F13</f>
        <v>0</v>
      </c>
      <c r="H13" s="249"/>
      <c r="I13" s="249"/>
      <c r="J13" s="249">
        <v>277780123</v>
      </c>
      <c r="K13" s="249">
        <f>H13-J13</f>
        <v>-277780123</v>
      </c>
      <c r="L13" s="249">
        <f t="shared" si="1"/>
        <v>0</v>
      </c>
      <c r="M13" s="240"/>
      <c r="N13" s="61"/>
      <c r="O13" s="61"/>
      <c r="P13" s="61"/>
    </row>
    <row r="14" spans="1:16" s="202" customFormat="1" ht="28.5" customHeight="1">
      <c r="A14" s="241">
        <v>5</v>
      </c>
      <c r="B14" s="247" t="s">
        <v>142</v>
      </c>
      <c r="C14" s="249">
        <v>98299019</v>
      </c>
      <c r="D14" s="249">
        <v>300000000</v>
      </c>
      <c r="E14" s="249"/>
      <c r="F14" s="249">
        <v>300000000</v>
      </c>
      <c r="G14" s="249">
        <f t="shared" ref="G14:G17" si="3">D14-F14</f>
        <v>0</v>
      </c>
      <c r="H14" s="249"/>
      <c r="I14" s="249"/>
      <c r="J14" s="249">
        <v>98299019</v>
      </c>
      <c r="K14" s="249">
        <f t="shared" si="2"/>
        <v>-98299019</v>
      </c>
      <c r="L14" s="249">
        <f t="shared" si="1"/>
        <v>0</v>
      </c>
      <c r="M14" s="240"/>
      <c r="N14" s="61"/>
      <c r="O14" s="61"/>
      <c r="P14" s="61"/>
    </row>
    <row r="15" spans="1:16" s="202" customFormat="1" ht="28.5" customHeight="1">
      <c r="A15" s="241">
        <v>6</v>
      </c>
      <c r="B15" s="247" t="s">
        <v>160</v>
      </c>
      <c r="C15" s="249">
        <v>386072390</v>
      </c>
      <c r="D15" s="249">
        <v>500000000</v>
      </c>
      <c r="E15" s="249"/>
      <c r="F15" s="249">
        <v>900000000</v>
      </c>
      <c r="G15" s="249">
        <f>D15-F15</f>
        <v>-400000000</v>
      </c>
      <c r="H15" s="249">
        <v>9936877055</v>
      </c>
      <c r="I15" s="249"/>
      <c r="J15" s="249">
        <v>10322949445</v>
      </c>
      <c r="K15" s="249">
        <f t="shared" si="2"/>
        <v>-386072390</v>
      </c>
      <c r="L15" s="249">
        <f>C15+H15-J15</f>
        <v>0</v>
      </c>
      <c r="M15" s="240"/>
      <c r="N15" s="61"/>
      <c r="O15" s="61"/>
      <c r="P15" s="61"/>
    </row>
    <row r="16" spans="1:16" s="202" customFormat="1" ht="28.5" customHeight="1">
      <c r="A16" s="241">
        <v>7</v>
      </c>
      <c r="B16" s="247" t="s">
        <v>220</v>
      </c>
      <c r="C16" s="249">
        <v>238695247</v>
      </c>
      <c r="D16" s="249">
        <v>30000000</v>
      </c>
      <c r="E16" s="249"/>
      <c r="F16" s="249">
        <v>100000000</v>
      </c>
      <c r="G16" s="249">
        <f t="shared" si="3"/>
        <v>-70000000</v>
      </c>
      <c r="H16" s="249">
        <v>5263896479</v>
      </c>
      <c r="I16" s="249"/>
      <c r="J16" s="249">
        <v>5502591726</v>
      </c>
      <c r="K16" s="249">
        <f t="shared" si="2"/>
        <v>-238695247</v>
      </c>
      <c r="L16" s="249">
        <f t="shared" si="1"/>
        <v>0</v>
      </c>
      <c r="M16" s="240"/>
      <c r="N16" s="61"/>
      <c r="O16" s="61"/>
      <c r="P16" s="61"/>
    </row>
    <row r="17" spans="1:16" s="202" customFormat="1" ht="66" customHeight="1">
      <c r="A17" s="241">
        <v>8</v>
      </c>
      <c r="B17" s="247" t="s">
        <v>161</v>
      </c>
      <c r="C17" s="249">
        <v>183435000</v>
      </c>
      <c r="D17" s="249">
        <v>730000000</v>
      </c>
      <c r="E17" s="249"/>
      <c r="F17" s="249">
        <v>730000000</v>
      </c>
      <c r="G17" s="249">
        <f t="shared" si="3"/>
        <v>0</v>
      </c>
      <c r="H17" s="249">
        <v>1571388000</v>
      </c>
      <c r="I17" s="249"/>
      <c r="J17" s="249">
        <v>1500000000</v>
      </c>
      <c r="K17" s="249">
        <f>H17-J17</f>
        <v>71388000</v>
      </c>
      <c r="L17" s="249">
        <f>C17+H17-J17</f>
        <v>254823000</v>
      </c>
      <c r="M17" s="242" t="s">
        <v>422</v>
      </c>
      <c r="N17" s="61"/>
      <c r="O17" s="61"/>
      <c r="P17" s="61"/>
    </row>
    <row r="18" spans="1:16">
      <c r="M18" s="201"/>
      <c r="N18" s="61"/>
      <c r="O18" s="61"/>
      <c r="P18" s="61"/>
    </row>
    <row r="19" spans="1:16">
      <c r="M19" s="201"/>
      <c r="N19" s="61"/>
      <c r="O19" s="61"/>
      <c r="P19" s="61"/>
    </row>
    <row r="20" spans="1:16">
      <c r="N20" s="61"/>
      <c r="O20" s="61"/>
      <c r="P20" s="61"/>
    </row>
  </sheetData>
  <mergeCells count="17">
    <mergeCell ref="K1:L1"/>
    <mergeCell ref="M5:M7"/>
    <mergeCell ref="A2:M2"/>
    <mergeCell ref="A3:M3"/>
    <mergeCell ref="A5:A7"/>
    <mergeCell ref="B5:B7"/>
    <mergeCell ref="C5:C7"/>
    <mergeCell ref="D5:G5"/>
    <mergeCell ref="H5:K5"/>
    <mergeCell ref="L5:L7"/>
    <mergeCell ref="J6:J7"/>
    <mergeCell ref="K6:K7"/>
    <mergeCell ref="D6:E6"/>
    <mergeCell ref="F6:F7"/>
    <mergeCell ref="G6:G7"/>
    <mergeCell ref="H6:I6"/>
    <mergeCell ref="K4:L4"/>
  </mergeCells>
  <phoneticPr fontId="15" type="noConversion"/>
  <pageMargins left="0.23622047244094491" right="0.19685039370078741" top="0.47244094488188981" bottom="0.98425196850393704" header="0.31496062992125984" footer="0.51181102362204722"/>
  <pageSetup paperSize="9" scale="80" fitToHeight="0" orientation="landscape" verticalDpi="4294967295"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J68"/>
  <sheetViews>
    <sheetView view="pageBreakPreview" zoomScale="85" zoomScaleNormal="100" zoomScaleSheetLayoutView="85" workbookViewId="0">
      <selection activeCell="O11" sqref="O11"/>
    </sheetView>
  </sheetViews>
  <sheetFormatPr defaultColWidth="9" defaultRowHeight="15.75"/>
  <cols>
    <col min="1" max="1" width="5.33203125" style="7" customWidth="1"/>
    <col min="2" max="2" width="37.88671875" style="7" customWidth="1"/>
    <col min="3" max="3" width="14.44140625" style="7" customWidth="1"/>
    <col min="4" max="4" width="14.21875" style="7" customWidth="1"/>
    <col min="5" max="5" width="12.33203125" style="7" customWidth="1"/>
    <col min="6" max="6" width="24.21875" style="54" customWidth="1"/>
    <col min="7" max="16384" width="9" style="7"/>
  </cols>
  <sheetData>
    <row r="1" spans="1:10" ht="27.75" customHeight="1">
      <c r="A1" s="5"/>
      <c r="B1" s="6"/>
      <c r="D1" s="55"/>
      <c r="F1" s="238" t="s">
        <v>125</v>
      </c>
    </row>
    <row r="2" spans="1:10" ht="24" customHeight="1">
      <c r="A2" s="375" t="s">
        <v>428</v>
      </c>
      <c r="B2" s="375"/>
      <c r="C2" s="375"/>
      <c r="D2" s="375"/>
      <c r="E2" s="375"/>
      <c r="F2" s="375"/>
    </row>
    <row r="3" spans="1:10" ht="24" customHeight="1">
      <c r="A3" s="375" t="s">
        <v>126</v>
      </c>
      <c r="B3" s="375"/>
      <c r="C3" s="375"/>
      <c r="D3" s="375"/>
      <c r="E3" s="375"/>
      <c r="F3" s="375"/>
    </row>
    <row r="4" spans="1:10" ht="22.5" customHeight="1">
      <c r="A4" s="253" t="str">
        <f>'Biểu 63-quỹ'!A3:L3</f>
        <v>(Kèm theo Báo cáo số         /BC-UBND ngày        /    /2025 của UBND huyện Tuần Giáo)</v>
      </c>
      <c r="B4" s="253"/>
      <c r="C4" s="253"/>
      <c r="D4" s="253"/>
      <c r="E4" s="253"/>
      <c r="F4" s="253"/>
    </row>
    <row r="5" spans="1:10" ht="25.5" customHeight="1">
      <c r="F5" s="203" t="s">
        <v>115</v>
      </c>
    </row>
    <row r="6" spans="1:10" s="5" customFormat="1" ht="44.25" customHeight="1">
      <c r="A6" s="70" t="s">
        <v>29</v>
      </c>
      <c r="B6" s="70" t="s">
        <v>0</v>
      </c>
      <c r="C6" s="71" t="s">
        <v>357</v>
      </c>
      <c r="D6" s="72" t="s">
        <v>358</v>
      </c>
      <c r="E6" s="73" t="s">
        <v>39</v>
      </c>
      <c r="F6" s="73" t="s">
        <v>419</v>
      </c>
    </row>
    <row r="7" spans="1:10" s="75" customFormat="1" ht="17.25" customHeight="1">
      <c r="A7" s="74" t="s">
        <v>2</v>
      </c>
      <c r="B7" s="74" t="s">
        <v>3</v>
      </c>
      <c r="C7" s="74">
        <v>1</v>
      </c>
      <c r="D7" s="74">
        <v>2</v>
      </c>
      <c r="E7" s="74" t="s">
        <v>26</v>
      </c>
      <c r="F7" s="74">
        <v>4</v>
      </c>
      <c r="G7" s="172"/>
      <c r="H7" s="172"/>
      <c r="I7" s="172"/>
    </row>
    <row r="8" spans="1:10" ht="26.25" customHeight="1">
      <c r="A8" s="173"/>
      <c r="B8" s="174" t="s">
        <v>12</v>
      </c>
      <c r="C8" s="204">
        <f>C9+C11+C13+C15</f>
        <v>1143000000</v>
      </c>
      <c r="D8" s="204">
        <f>D9+D11+D13+D15</f>
        <v>901914968</v>
      </c>
      <c r="E8" s="175">
        <f>D8/C8</f>
        <v>0.78907696237970248</v>
      </c>
      <c r="F8" s="175"/>
    </row>
    <row r="9" spans="1:10" ht="35.25" customHeight="1">
      <c r="A9" s="176">
        <v>1</v>
      </c>
      <c r="B9" s="177" t="s">
        <v>175</v>
      </c>
      <c r="C9" s="205">
        <f>C10</f>
        <v>168000000</v>
      </c>
      <c r="D9" s="205">
        <f>D10</f>
        <v>0</v>
      </c>
      <c r="E9" s="178">
        <f>D9/C9</f>
        <v>0</v>
      </c>
      <c r="F9" s="376" t="s">
        <v>429</v>
      </c>
    </row>
    <row r="10" spans="1:10" s="76" customFormat="1" ht="35.25" customHeight="1">
      <c r="A10" s="176"/>
      <c r="B10" s="177" t="s">
        <v>154</v>
      </c>
      <c r="C10" s="206">
        <v>168000000</v>
      </c>
      <c r="D10" s="206"/>
      <c r="E10" s="178"/>
      <c r="F10" s="377"/>
    </row>
    <row r="11" spans="1:10" ht="35.25" customHeight="1">
      <c r="A11" s="176">
        <v>2</v>
      </c>
      <c r="B11" s="177" t="s">
        <v>176</v>
      </c>
      <c r="C11" s="205">
        <f>C12</f>
        <v>110000000</v>
      </c>
      <c r="D11" s="205">
        <f>D12</f>
        <v>0</v>
      </c>
      <c r="E11" s="178">
        <f>D11/C11</f>
        <v>0</v>
      </c>
      <c r="F11" s="376" t="s">
        <v>420</v>
      </c>
    </row>
    <row r="12" spans="1:10" ht="35.25" customHeight="1">
      <c r="A12" s="176"/>
      <c r="B12" s="177" t="s">
        <v>201</v>
      </c>
      <c r="C12" s="206">
        <v>110000000</v>
      </c>
      <c r="D12" s="206"/>
      <c r="E12" s="178"/>
      <c r="F12" s="377"/>
      <c r="G12" s="54"/>
    </row>
    <row r="13" spans="1:10" ht="35.25" customHeight="1">
      <c r="A13" s="176">
        <f>A11+1</f>
        <v>3</v>
      </c>
      <c r="B13" s="177" t="s">
        <v>177</v>
      </c>
      <c r="C13" s="207">
        <f>C14</f>
        <v>150000000</v>
      </c>
      <c r="D13" s="207">
        <f>D14</f>
        <v>322242436</v>
      </c>
      <c r="E13" s="178">
        <f>D13/C13</f>
        <v>2.1482829066666667</v>
      </c>
      <c r="F13" s="178"/>
      <c r="G13" s="54"/>
    </row>
    <row r="14" spans="1:10" ht="35.25" customHeight="1">
      <c r="A14" s="176"/>
      <c r="B14" s="177" t="s">
        <v>201</v>
      </c>
      <c r="C14" s="206">
        <v>150000000</v>
      </c>
      <c r="D14" s="206">
        <v>322242436</v>
      </c>
      <c r="E14" s="178"/>
      <c r="F14" s="178"/>
      <c r="G14" s="54"/>
      <c r="H14" s="179"/>
    </row>
    <row r="15" spans="1:10" ht="35.25" customHeight="1">
      <c r="A15" s="176">
        <v>4</v>
      </c>
      <c r="B15" s="177" t="s">
        <v>74</v>
      </c>
      <c r="C15" s="207">
        <f>C16</f>
        <v>715000000</v>
      </c>
      <c r="D15" s="207">
        <f>D16</f>
        <v>579672532</v>
      </c>
      <c r="E15" s="178">
        <f>D15/C15</f>
        <v>0.81073081398601399</v>
      </c>
      <c r="F15" s="178"/>
      <c r="J15" s="179"/>
    </row>
    <row r="16" spans="1:10" ht="35.25" customHeight="1">
      <c r="A16" s="180"/>
      <c r="B16" s="181" t="s">
        <v>171</v>
      </c>
      <c r="C16" s="208">
        <v>715000000</v>
      </c>
      <c r="D16" s="208">
        <v>579672532</v>
      </c>
      <c r="E16" s="182"/>
      <c r="F16" s="182"/>
    </row>
    <row r="17" spans="1:6" s="183" customFormat="1" ht="57" customHeight="1">
      <c r="D17" s="184"/>
      <c r="F17" s="185"/>
    </row>
    <row r="18" spans="1:6" s="183" customFormat="1" ht="57" customHeight="1">
      <c r="D18" s="186"/>
      <c r="F18" s="185"/>
    </row>
    <row r="19" spans="1:6" s="183" customFormat="1" ht="75.75" customHeight="1">
      <c r="D19" s="171"/>
      <c r="F19" s="185"/>
    </row>
    <row r="20" spans="1:6" s="183" customFormat="1" ht="75.75" customHeight="1">
      <c r="D20" s="171"/>
      <c r="F20" s="185"/>
    </row>
    <row r="21" spans="1:6" s="183" customFormat="1" ht="132" customHeight="1">
      <c r="D21" s="171"/>
      <c r="F21" s="185"/>
    </row>
    <row r="22" spans="1:6" s="183" customFormat="1" ht="57" customHeight="1">
      <c r="D22" s="171"/>
      <c r="F22" s="185"/>
    </row>
    <row r="23" spans="1:6" s="183" customFormat="1" ht="21.75" customHeight="1">
      <c r="D23" s="171"/>
      <c r="F23" s="185"/>
    </row>
    <row r="24" spans="1:6" s="183" customFormat="1" ht="17.25">
      <c r="D24" s="187"/>
      <c r="F24" s="185"/>
    </row>
    <row r="32" spans="1:6" ht="18.75" hidden="1">
      <c r="A32" s="5"/>
      <c r="B32" s="6"/>
      <c r="D32" s="55"/>
      <c r="E32" s="8" t="s">
        <v>127</v>
      </c>
    </row>
    <row r="33" spans="1:5" ht="15.75" hidden="1" customHeight="1">
      <c r="A33" s="5"/>
      <c r="B33" s="6"/>
      <c r="E33" s="6"/>
    </row>
    <row r="34" spans="1:5" ht="18.75" hidden="1" customHeight="1">
      <c r="A34" s="375" t="s">
        <v>128</v>
      </c>
      <c r="B34" s="375"/>
      <c r="C34" s="375"/>
      <c r="D34" s="375"/>
      <c r="E34" s="375"/>
    </row>
    <row r="35" spans="1:5" ht="18.75" hidden="1" customHeight="1">
      <c r="A35" s="375" t="s">
        <v>129</v>
      </c>
      <c r="B35" s="375"/>
      <c r="C35" s="375"/>
      <c r="D35" s="375"/>
      <c r="E35" s="375"/>
    </row>
    <row r="36" spans="1:5" ht="18.75" hidden="1">
      <c r="A36" s="257" t="s">
        <v>17</v>
      </c>
      <c r="B36" s="257"/>
      <c r="C36" s="257"/>
      <c r="D36" s="257"/>
      <c r="E36" s="257"/>
    </row>
    <row r="37" spans="1:5" ht="18.75" hidden="1">
      <c r="A37" s="188"/>
      <c r="B37" s="188"/>
      <c r="C37" s="188"/>
      <c r="D37" s="188"/>
      <c r="E37" s="188"/>
    </row>
    <row r="38" spans="1:5" ht="19.5" hidden="1" thickBot="1">
      <c r="D38" s="56"/>
      <c r="E38" s="9" t="s">
        <v>38</v>
      </c>
    </row>
    <row r="39" spans="1:5" ht="56.25" hidden="1" customHeight="1">
      <c r="A39" s="10" t="s">
        <v>29</v>
      </c>
      <c r="B39" s="11" t="s">
        <v>0</v>
      </c>
      <c r="C39" s="12" t="s">
        <v>130</v>
      </c>
      <c r="D39" s="57" t="s">
        <v>131</v>
      </c>
      <c r="E39" s="13" t="s">
        <v>39</v>
      </c>
    </row>
    <row r="40" spans="1:5" ht="15.75" hidden="1" customHeight="1">
      <c r="A40" s="14"/>
      <c r="B40" s="15"/>
      <c r="C40" s="378" t="s">
        <v>12</v>
      </c>
      <c r="D40" s="378" t="s">
        <v>12</v>
      </c>
      <c r="E40" s="16"/>
    </row>
    <row r="41" spans="1:5" hidden="1">
      <c r="A41" s="17"/>
      <c r="B41" s="18"/>
      <c r="C41" s="379"/>
      <c r="D41" s="379"/>
      <c r="E41" s="19"/>
    </row>
    <row r="42" spans="1:5" hidden="1">
      <c r="A42" s="20" t="s">
        <v>2</v>
      </c>
      <c r="B42" s="21" t="s">
        <v>3</v>
      </c>
      <c r="C42" s="21">
        <v>1</v>
      </c>
      <c r="D42" s="21">
        <v>2</v>
      </c>
      <c r="E42" s="22" t="s">
        <v>26</v>
      </c>
    </row>
    <row r="43" spans="1:5" ht="18.75" hidden="1">
      <c r="A43" s="23"/>
      <c r="B43" s="24" t="s">
        <v>12</v>
      </c>
      <c r="C43" s="25"/>
      <c r="D43" s="25"/>
      <c r="E43" s="26"/>
    </row>
    <row r="44" spans="1:5" ht="18.75" hidden="1">
      <c r="A44" s="27"/>
      <c r="B44" s="28" t="s">
        <v>14</v>
      </c>
      <c r="C44" s="189"/>
      <c r="D44" s="189"/>
      <c r="E44" s="190"/>
    </row>
    <row r="45" spans="1:5" ht="18.75" hidden="1">
      <c r="A45" s="27"/>
      <c r="B45" s="29" t="s">
        <v>132</v>
      </c>
      <c r="C45" s="189"/>
      <c r="D45" s="189"/>
      <c r="E45" s="190"/>
    </row>
    <row r="46" spans="1:5" ht="18.75" hidden="1">
      <c r="A46" s="27"/>
      <c r="B46" s="29" t="s">
        <v>133</v>
      </c>
      <c r="C46" s="189"/>
      <c r="D46" s="189"/>
      <c r="E46" s="190"/>
    </row>
    <row r="47" spans="1:5" ht="18.75" hidden="1">
      <c r="A47" s="27"/>
      <c r="B47" s="29" t="s">
        <v>134</v>
      </c>
      <c r="C47" s="189"/>
      <c r="D47" s="189"/>
      <c r="E47" s="190"/>
    </row>
    <row r="48" spans="1:5" ht="18.75" hidden="1">
      <c r="A48" s="30">
        <v>1</v>
      </c>
      <c r="B48" s="31" t="s">
        <v>135</v>
      </c>
      <c r="C48" s="191"/>
      <c r="D48" s="191"/>
      <c r="E48" s="192"/>
    </row>
    <row r="49" spans="1:5" ht="18.75" hidden="1">
      <c r="A49" s="27"/>
      <c r="B49" s="28" t="s">
        <v>14</v>
      </c>
      <c r="C49" s="189"/>
      <c r="D49" s="189"/>
      <c r="E49" s="190"/>
    </row>
    <row r="50" spans="1:5" ht="18.75" hidden="1">
      <c r="A50" s="27"/>
      <c r="B50" s="29" t="s">
        <v>132</v>
      </c>
      <c r="C50" s="189"/>
      <c r="D50" s="189"/>
      <c r="E50" s="190"/>
    </row>
    <row r="51" spans="1:5" ht="18.75" hidden="1">
      <c r="A51" s="27"/>
      <c r="B51" s="29" t="s">
        <v>133</v>
      </c>
      <c r="C51" s="189"/>
      <c r="D51" s="189"/>
      <c r="E51" s="190"/>
    </row>
    <row r="52" spans="1:5" ht="18.75" hidden="1">
      <c r="A52" s="27"/>
      <c r="B52" s="29" t="s">
        <v>134</v>
      </c>
      <c r="C52" s="189"/>
      <c r="D52" s="189"/>
      <c r="E52" s="190"/>
    </row>
    <row r="53" spans="1:5" ht="18.75" hidden="1">
      <c r="A53" s="30">
        <v>2</v>
      </c>
      <c r="B53" s="31" t="s">
        <v>136</v>
      </c>
      <c r="C53" s="193"/>
      <c r="D53" s="193"/>
      <c r="E53" s="194"/>
    </row>
    <row r="54" spans="1:5" ht="18.75" hidden="1">
      <c r="A54" s="27"/>
      <c r="B54" s="28" t="s">
        <v>14</v>
      </c>
      <c r="C54" s="193"/>
      <c r="D54" s="193"/>
      <c r="E54" s="194"/>
    </row>
    <row r="55" spans="1:5" ht="18.75" hidden="1">
      <c r="A55" s="27"/>
      <c r="B55" s="29" t="s">
        <v>132</v>
      </c>
      <c r="C55" s="193"/>
      <c r="D55" s="193"/>
      <c r="E55" s="194"/>
    </row>
    <row r="56" spans="1:5" ht="18.75" hidden="1">
      <c r="A56" s="27"/>
      <c r="B56" s="29" t="s">
        <v>133</v>
      </c>
      <c r="C56" s="193"/>
      <c r="D56" s="193"/>
      <c r="E56" s="194"/>
    </row>
    <row r="57" spans="1:5" ht="18.75" hidden="1">
      <c r="A57" s="27"/>
      <c r="B57" s="29" t="s">
        <v>134</v>
      </c>
      <c r="C57" s="189"/>
      <c r="D57" s="189"/>
      <c r="E57" s="190"/>
    </row>
    <row r="58" spans="1:5" ht="18.75" hidden="1">
      <c r="A58" s="30">
        <v>3</v>
      </c>
      <c r="B58" s="31" t="s">
        <v>137</v>
      </c>
      <c r="C58" s="193"/>
      <c r="D58" s="193"/>
      <c r="E58" s="194"/>
    </row>
    <row r="59" spans="1:5" ht="18.75" hidden="1">
      <c r="A59" s="27"/>
      <c r="B59" s="28" t="s">
        <v>14</v>
      </c>
      <c r="C59" s="193"/>
      <c r="D59" s="193"/>
      <c r="E59" s="194"/>
    </row>
    <row r="60" spans="1:5" ht="18.75" hidden="1">
      <c r="A60" s="27"/>
      <c r="B60" s="29" t="s">
        <v>132</v>
      </c>
      <c r="C60" s="193"/>
      <c r="D60" s="193"/>
      <c r="E60" s="194"/>
    </row>
    <row r="61" spans="1:5" ht="18.75" hidden="1">
      <c r="A61" s="27"/>
      <c r="B61" s="29" t="s">
        <v>133</v>
      </c>
      <c r="C61" s="193"/>
      <c r="D61" s="193"/>
      <c r="E61" s="194"/>
    </row>
    <row r="62" spans="1:5" ht="18.75" hidden="1">
      <c r="A62" s="27"/>
      <c r="B62" s="29" t="s">
        <v>134</v>
      </c>
      <c r="C62" s="189"/>
      <c r="D62" s="189"/>
      <c r="E62" s="190"/>
    </row>
    <row r="63" spans="1:5" ht="19.5" hidden="1" thickBot="1">
      <c r="A63" s="32"/>
      <c r="B63" s="33"/>
      <c r="C63" s="195"/>
      <c r="D63" s="195"/>
      <c r="E63" s="196"/>
    </row>
    <row r="64" spans="1:5" hidden="1"/>
    <row r="65" hidden="1"/>
    <row r="66" hidden="1"/>
    <row r="67" hidden="1"/>
    <row r="68" hidden="1"/>
  </sheetData>
  <mergeCells count="10">
    <mergeCell ref="A36:E36"/>
    <mergeCell ref="C40:C41"/>
    <mergeCell ref="D40:D41"/>
    <mergeCell ref="F9:F10"/>
    <mergeCell ref="A34:E34"/>
    <mergeCell ref="A2:F2"/>
    <mergeCell ref="A3:F3"/>
    <mergeCell ref="A4:F4"/>
    <mergeCell ref="F11:F12"/>
    <mergeCell ref="A35:E35"/>
  </mergeCells>
  <phoneticPr fontId="15" type="noConversion"/>
  <pageMargins left="0.70866141732283505" right="0" top="0.66929133858267698" bottom="0.484251969" header="0.511811023622047" footer="0.511811023622047"/>
  <pageSetup paperSize="9" fitToHeight="0" orientation="landscape" verticalDpi="429496729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4FC20C-EE1B-4C06-99B3-94D598A653AE}">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B49</vt:lpstr>
      <vt:lpstr>Biểu 53-H+X</vt:lpstr>
      <vt:lpstr>B54</vt:lpstr>
      <vt:lpstr>B54-chi tiết</vt:lpstr>
      <vt:lpstr>Biểu 63-quỹ</vt:lpstr>
      <vt:lpstr>B64-thu DV</vt:lpstr>
      <vt:lpstr>'B49'!Print_Area</vt:lpstr>
      <vt:lpstr>'B54'!Print_Area</vt:lpstr>
      <vt:lpstr>'B64-thu DV'!Print_Area</vt:lpstr>
      <vt:lpstr>'Biểu 53-H+X'!Print_Area</vt:lpstr>
      <vt:lpstr>'Biểu 63-quỹ'!Print_Area</vt:lpstr>
      <vt:lpstr>'B54'!Print_Titles</vt:lpstr>
      <vt:lpstr>'Biểu 53-H+X'!Print_Titles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Tran Trung Kien</cp:lastModifiedBy>
  <cp:lastPrinted>2025-06-25T03:17:50Z</cp:lastPrinted>
  <dcterms:created xsi:type="dcterms:W3CDTF">2001-01-04T01:21:32Z</dcterms:created>
  <dcterms:modified xsi:type="dcterms:W3CDTF">2025-06-25T03:17:55Z</dcterms:modified>
</cp:coreProperties>
</file>