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890" windowHeight="12225" tabRatio="888" activeTab="17"/>
  </bookViews>
  <sheets>
    <sheet name="PL15" sheetId="1" r:id="rId1"/>
    <sheet name="PL16" sheetId="2" r:id="rId2"/>
    <sheet name="PL17" sheetId="3" r:id="rId3"/>
    <sheet name="PL30" sheetId="4" r:id="rId4"/>
    <sheet name="PL31-NSX" sheetId="5" r:id="rId5"/>
    <sheet name="PL32-NSX" sheetId="6" r:id="rId6"/>
    <sheet name="PL33" sheetId="7" r:id="rId7"/>
    <sheet name="PL34" sheetId="8" r:id="rId8"/>
    <sheet name="PL35" sheetId="9" r:id="rId9"/>
    <sheet name="PL36" sheetId="10" r:id="rId10"/>
    <sheet name="PL37" sheetId="11" r:id="rId11"/>
    <sheet name="PL38" sheetId="12" r:id="rId12"/>
    <sheet name="PL39-NSX" sheetId="13" r:id="rId13"/>
    <sheet name="PL41-NSX" sheetId="14" r:id="rId14"/>
    <sheet name="PL42-NSX" sheetId="15" r:id="rId15"/>
    <sheet name="PL44-NSX" sheetId="16" r:id="rId16"/>
    <sheet name="PL45-Quỹ" sheetId="17" r:id="rId17"/>
    <sheet name="PL47-Thu SN" sheetId="18" r:id="rId18"/>
  </sheets>
  <externalReferences>
    <externalReference r:id="rId21"/>
    <externalReference r:id="rId22"/>
  </externalReferences>
  <definedNames>
    <definedName name="_xlfn.SINGLE" hidden="1">#NAME?</definedName>
    <definedName name="ADP">#REF!</definedName>
    <definedName name="AKHAC">#REF!</definedName>
    <definedName name="ALTINH">#REF!</definedName>
    <definedName name="ANN">#REF!</definedName>
    <definedName name="ANQD">#REF!</definedName>
    <definedName name="ANQQH" localSheetId="0">'[2]Dt 2001'!#REF!</definedName>
    <definedName name="ANQQH" localSheetId="2">'[2]Dt 2001'!#REF!</definedName>
    <definedName name="ANQQH" localSheetId="10">'[2]Dt 2001'!#REF!</definedName>
    <definedName name="ANQQH">'[2]Dt 2001'!#REF!</definedName>
    <definedName name="ANSNN" localSheetId="0">'[2]Dt 2001'!#REF!</definedName>
    <definedName name="ANSNN" localSheetId="2">'[2]Dt 2001'!#REF!</definedName>
    <definedName name="ANSNN" localSheetId="10">'[2]Dt 2001'!#REF!</definedName>
    <definedName name="ANSNN">'[2]Dt 2001'!#REF!</definedName>
    <definedName name="ANSNNxnk" localSheetId="0">'[2]Dt 2001'!#REF!</definedName>
    <definedName name="ANSNNxnk" localSheetId="2">'[2]Dt 2001'!#REF!</definedName>
    <definedName name="ANSNNxnk" localSheetId="10">'[2]Dt 2001'!#REF!</definedName>
    <definedName name="ANSNNxnk">'[2]Dt 2001'!#REF!</definedName>
    <definedName name="Anguon" localSheetId="0">'[2]Dt 2001'!#REF!</definedName>
    <definedName name="Anguon" localSheetId="2">'[2]Dt 2001'!#REF!</definedName>
    <definedName name="Anguon" localSheetId="10">'[2]Dt 2001'!#REF!</definedName>
    <definedName name="Anguon">'[2]Dt 2001'!#REF!</definedName>
    <definedName name="APC" localSheetId="0">'[2]Dt 2001'!#REF!</definedName>
    <definedName name="APC" localSheetId="2">'[2]Dt 2001'!#REF!</definedName>
    <definedName name="APC" localSheetId="10">'[2]Dt 2001'!#REF!</definedName>
    <definedName name="APC">'[2]Dt 2001'!#REF!</definedName>
    <definedName name="ATW">#REF!</definedName>
    <definedName name="Can_doi">#REF!</definedName>
    <definedName name="chuong_phuluc_31" localSheetId="4">'PL31-NSX'!$N$1</definedName>
    <definedName name="chuong_phuluc_31_name" localSheetId="4">'PL31-NSX'!$A$2</definedName>
    <definedName name="chuong_phuluc_43" localSheetId="15">'PL44-NSX'!$A$1</definedName>
    <definedName name="chuong_phuluc_43_name" localSheetId="15">'PL44-NSX'!$A$3</definedName>
    <definedName name="chuong_phuluc_44" localSheetId="15">'PL44-NSX'!$A$1</definedName>
    <definedName name="chuong_phuluc_44_name" localSheetId="15">'PL44-NSX'!$A$2</definedName>
    <definedName name="chuong_phuluc_44_name_name" localSheetId="15">'PL44-NSX'!$A$3</definedName>
    <definedName name="DNNN">#REF!</definedName>
    <definedName name="Khac">#REF!</definedName>
    <definedName name="Khong_can_doi">#REF!</definedName>
    <definedName name="NQD">#REF!</definedName>
    <definedName name="NQQH" localSheetId="0">'[2]Dt 2001'!#REF!</definedName>
    <definedName name="NQQH" localSheetId="2">'[2]Dt 2001'!#REF!</definedName>
    <definedName name="NQQH" localSheetId="10">'[2]Dt 2001'!#REF!</definedName>
    <definedName name="NQQH">'[2]Dt 2001'!#REF!</definedName>
    <definedName name="NSNN" localSheetId="0">'[2]Dt 2001'!#REF!</definedName>
    <definedName name="NSNN" localSheetId="2">'[2]Dt 2001'!#REF!</definedName>
    <definedName name="NSNN" localSheetId="10">'[2]Dt 2001'!#REF!</definedName>
    <definedName name="NSNN">'[2]Dt 2001'!#REF!</definedName>
    <definedName name="PC" localSheetId="0">'[2]Dt 2001'!#REF!</definedName>
    <definedName name="PC" localSheetId="2">'[2]Dt 2001'!#REF!</definedName>
    <definedName name="PC" localSheetId="10">'[2]Dt 2001'!#REF!</definedName>
    <definedName name="PC">'[2]Dt 2001'!#REF!</definedName>
    <definedName name="_xlnm.Print_Area" localSheetId="0">'PL15'!$A$1:$G$30</definedName>
    <definedName name="_xlnm.Print_Area" localSheetId="1">'PL16'!$A$1:$H$36</definedName>
    <definedName name="_xlnm.Print_Area" localSheetId="2">'PL17'!$A$1:$F$53</definedName>
    <definedName name="_xlnm.Print_Area" localSheetId="3">'PL30'!$A$1:$G$38</definedName>
    <definedName name="_xlnm.Print_Area" localSheetId="5">'PL32-NSX'!$A$1:$J$28</definedName>
    <definedName name="_xlnm.Print_Area" localSheetId="6">'PL33'!$A$1:$E$53</definedName>
    <definedName name="_xlnm.Print_Area" localSheetId="7">'PL34'!$A$1:$C$58</definedName>
    <definedName name="_xlnm.Print_Area" localSheetId="8">'PL35'!$A$1:$N$41</definedName>
    <definedName name="_xlnm.Print_Area" localSheetId="9">'PL36'!$A$1:$S$15</definedName>
    <definedName name="_xlnm.Print_Area" localSheetId="10">'PL37'!$A$1:$S$50</definedName>
    <definedName name="_xlnm.Print_Area" localSheetId="11">'PL38'!$A$1:$Z$45</definedName>
    <definedName name="_xlnm.Print_Area" localSheetId="12">'PL39-NSX'!$A$1:$K$31</definedName>
    <definedName name="_xlnm.Print_Area" localSheetId="13">'PL41-NSX'!$A$1:$T$36</definedName>
    <definedName name="_xlnm.Print_Area" localSheetId="14">'PL42-NSX'!$A$1:$F$29</definedName>
    <definedName name="_xlnm.Print_Area" localSheetId="15">'PL44-NSX'!$A$1:$Q$27</definedName>
    <definedName name="_xlnm.Print_Area" localSheetId="16">'PL45-Quỹ'!$A$1:$M$17</definedName>
    <definedName name="_xlnm.Print_Area" localSheetId="17">'PL47-Thu SN'!$A$1:$E$15</definedName>
    <definedName name="PRINT_AREA_MI" localSheetId="0">#REF!</definedName>
    <definedName name="PRINT_AREA_MI" localSheetId="2">#REF!</definedName>
    <definedName name="PRINT_AREA_MI" localSheetId="10">#REF!</definedName>
    <definedName name="PRINT_AREA_MI">#REF!</definedName>
    <definedName name="_xlnm.Print_Titles" localSheetId="0">'PL15'!$5:$7</definedName>
    <definedName name="_xlnm.Print_Titles" localSheetId="2">'PL17'!$5:$7</definedName>
    <definedName name="_xlnm.Print_Titles" localSheetId="3">'PL30'!$7:$9</definedName>
    <definedName name="_xlnm.Print_Titles" localSheetId="6">'PL33'!$6:$10</definedName>
    <definedName name="_xlnm.Print_Titles" localSheetId="7">'PL34'!$5:$7</definedName>
    <definedName name="_xlnm.Print_Titles" localSheetId="8">'PL35'!$5:$8</definedName>
    <definedName name="_xlnm.Print_Titles" localSheetId="10">'PL37'!$6:$9</definedName>
    <definedName name="_xlnm.Print_Titles" localSheetId="11">'PL38'!$8:$12</definedName>
    <definedName name="Phan_cap">#REF!</definedName>
    <definedName name="Phi_le_phi">#REF!</definedName>
    <definedName name="TW">#REF!</definedName>
  </definedNames>
  <calcPr fullCalcOnLoad="1"/>
</workbook>
</file>

<file path=xl/comments11.xml><?xml version="1.0" encoding="utf-8"?>
<comments xmlns="http://schemas.openxmlformats.org/spreadsheetml/2006/main">
  <authors>
    <author>Nguyen</author>
  </authors>
  <commentList>
    <comment ref="U11" authorId="0">
      <text>
        <r>
          <rPr>
            <sz val="9"/>
            <rFont val="Tahoma"/>
            <family val="2"/>
          </rPr>
          <t xml:space="preserve">số dự phòng NS cấp huyện
</t>
        </r>
      </text>
    </comment>
  </commentList>
</comments>
</file>

<file path=xl/comments2.xml><?xml version="1.0" encoding="utf-8"?>
<comments xmlns="http://schemas.openxmlformats.org/spreadsheetml/2006/main">
  <authors>
    <author>hp</author>
  </authors>
  <commentList>
    <comment ref="E30" authorId="0">
      <text>
        <r>
          <rPr>
            <b/>
            <sz val="9"/>
            <rFont val="Tahoma"/>
            <family val="2"/>
          </rPr>
          <t>hp:</t>
        </r>
        <r>
          <rPr>
            <sz val="9"/>
            <rFont val="Tahoma"/>
            <family val="2"/>
          </rPr>
          <t xml:space="preserve">
29/11/2023: Tăng thu tiền sử dụng đất 12 tỷ lên 14 tỷ</t>
        </r>
      </text>
    </comment>
    <comment ref="F30" authorId="0">
      <text>
        <r>
          <rPr>
            <b/>
            <sz val="9"/>
            <rFont val="Tahoma"/>
            <family val="2"/>
          </rPr>
          <t>hp:</t>
        </r>
        <r>
          <rPr>
            <sz val="9"/>
            <rFont val="Tahoma"/>
            <family val="2"/>
          </rPr>
          <t xml:space="preserve">
29/11/2023: Tăng thu tiền sử dụng đất 12 tỷ lên 14 tỷ</t>
        </r>
      </text>
    </comment>
  </commentList>
</comments>
</file>

<file path=xl/sharedStrings.xml><?xml version="1.0" encoding="utf-8"?>
<sst xmlns="http://schemas.openxmlformats.org/spreadsheetml/2006/main" count="948" uniqueCount="389">
  <si>
    <t>Nguồn thu ngân sách</t>
  </si>
  <si>
    <t>Chi bổ sung cân đối ngân sách</t>
  </si>
  <si>
    <t>Nguồn  thu ngân sách</t>
  </si>
  <si>
    <t xml:space="preserve">Thu từ khu vực kinh tế ngoài quốc doanh </t>
  </si>
  <si>
    <t xml:space="preserve">Thu </t>
  </si>
  <si>
    <t>NSNN</t>
  </si>
  <si>
    <t>Nội dung</t>
  </si>
  <si>
    <t>Dự toán</t>
  </si>
  <si>
    <t>Tổng thu</t>
  </si>
  <si>
    <t>NSĐP</t>
  </si>
  <si>
    <t>A</t>
  </si>
  <si>
    <t>B</t>
  </si>
  <si>
    <t>Thu nội địa</t>
  </si>
  <si>
    <t>Lệ phí trước bạ</t>
  </si>
  <si>
    <t>Thuế sử dụng đất phi nông nghiệp</t>
  </si>
  <si>
    <t>Thuế thu nhập cá nhân</t>
  </si>
  <si>
    <t xml:space="preserve">Thu phí, lệ phí </t>
  </si>
  <si>
    <t>-</t>
  </si>
  <si>
    <t>Thu tiền sử dụng đất</t>
  </si>
  <si>
    <t>Thu khác ngân sách</t>
  </si>
  <si>
    <t>I</t>
  </si>
  <si>
    <t>II</t>
  </si>
  <si>
    <t>III</t>
  </si>
  <si>
    <t>IV</t>
  </si>
  <si>
    <t>Chi đầu tư phát triển</t>
  </si>
  <si>
    <t>Chi đầu tư từ nguồn thu tiền sử dụng đất</t>
  </si>
  <si>
    <t>Chi thường xuyên</t>
  </si>
  <si>
    <t>Chi đảm bảo xã hội</t>
  </si>
  <si>
    <t>Chi bổ sung quỹ dự trữ tài chính</t>
  </si>
  <si>
    <t>Dự phòng ngân sách</t>
  </si>
  <si>
    <t>TỔNG SỐ</t>
  </si>
  <si>
    <t>Tên đơn vị</t>
  </si>
  <si>
    <t>Trong đó</t>
  </si>
  <si>
    <t>Tiền cho thuê đất, thuê mặt nước</t>
  </si>
  <si>
    <t>Sự nghiệp khoa học và công nghệ</t>
  </si>
  <si>
    <t>Quốc phòng</t>
  </si>
  <si>
    <t>An ninh và trật tự an toàn xã hội</t>
  </si>
  <si>
    <t>Sự nghiệp y tế, dân số và gia đình</t>
  </si>
  <si>
    <t>Sự nghiệp văn hóa thông tin</t>
  </si>
  <si>
    <t>Sự nghiệp phát thanh, truyền hình</t>
  </si>
  <si>
    <t>Sự nghiệp thể dục thể thao</t>
  </si>
  <si>
    <t>Sự nghiệp bảo vệ môi trường</t>
  </si>
  <si>
    <t>Các khoản chi khác theo quy định của pháp luật</t>
  </si>
  <si>
    <t xml:space="preserve">Chi đầu tư phát triển </t>
  </si>
  <si>
    <t>Thu kết dư</t>
  </si>
  <si>
    <t>Tổng chi cân đối ngân sách địa phương</t>
  </si>
  <si>
    <t>Thu bổ sung từ ngân sách cấp trên</t>
  </si>
  <si>
    <t>Bao gồm</t>
  </si>
  <si>
    <t>1=2+3</t>
  </si>
  <si>
    <t xml:space="preserve"> Chi khoa học và công nghệ</t>
  </si>
  <si>
    <t>Chi ngân sách</t>
  </si>
  <si>
    <t>Thu ngân sách được hưởng theo phân cấp</t>
  </si>
  <si>
    <t>Chia ra</t>
  </si>
  <si>
    <t>Tổng    số</t>
  </si>
  <si>
    <t>Tổng thu NSNN trên địa bàn</t>
  </si>
  <si>
    <t>Thu NSĐP được hưởng theo phân cấp</t>
  </si>
  <si>
    <t>Thu NSĐP hưởng 100%</t>
  </si>
  <si>
    <t>Số bổ sung cân đối từ ngân sách cấp trên</t>
  </si>
  <si>
    <t>Tổng chi cân đối NSĐP</t>
  </si>
  <si>
    <t xml:space="preserve">DỰ TOÁN THU NGÂN SÁCH NHÀ NƯỚC TRÊN ĐỊA BÀN </t>
  </si>
  <si>
    <t>STT</t>
  </si>
  <si>
    <t>So sánh</t>
  </si>
  <si>
    <t>Chi chương trình mục tiêu</t>
  </si>
  <si>
    <t>5=3/1</t>
  </si>
  <si>
    <t>6=4/2</t>
  </si>
  <si>
    <t xml:space="preserve"> Chi giáo dục - đào tạo và dạy nghề</t>
  </si>
  <si>
    <t>Chi chuyển nguồn sang năm sau</t>
  </si>
  <si>
    <t>Thu phân chia</t>
  </si>
  <si>
    <t>Tổng  số</t>
  </si>
  <si>
    <t>Vốn  trong  nước</t>
  </si>
  <si>
    <t>Vốn  ngoài  nước</t>
  </si>
  <si>
    <t>8=9+10</t>
  </si>
  <si>
    <t>Thu chuyển nguồn từ năm trước chuyển sang</t>
  </si>
  <si>
    <t>Thu từ quỹ đất công ích, hoa lợi công sản khác</t>
  </si>
  <si>
    <t>Chi đầu tư cho các dự án</t>
  </si>
  <si>
    <t>Chi tạo nguồn, điều chỉnh tiền lương</t>
  </si>
  <si>
    <t>Chi bổ sung cho ngân sách cấp dưới</t>
  </si>
  <si>
    <t>Thu bổ sung cân đối ngân sách</t>
  </si>
  <si>
    <t>Số bổ sung thực hiện cải cách tiền lương</t>
  </si>
  <si>
    <t>Tổng số</t>
  </si>
  <si>
    <t>2=5+12</t>
  </si>
  <si>
    <t>3=8+15</t>
  </si>
  <si>
    <t>4=5+8</t>
  </si>
  <si>
    <t>5=6+7</t>
  </si>
  <si>
    <t>11=12+15</t>
  </si>
  <si>
    <t>12=13+14</t>
  </si>
  <si>
    <t>15=16+17</t>
  </si>
  <si>
    <t>Chi khoa học và công nghệ</t>
  </si>
  <si>
    <t>Thu bổ sung có mục tiêu</t>
  </si>
  <si>
    <t>Chi bổ sung có mục tiêu</t>
  </si>
  <si>
    <t>Đơn vị: Triệu đồng</t>
  </si>
  <si>
    <t>Tuyệt đối</t>
  </si>
  <si>
    <t>3=2-1</t>
  </si>
  <si>
    <t>4=2/1</t>
  </si>
  <si>
    <t>So sánh (%)</t>
  </si>
  <si>
    <t>Thu từ quỹ dự trữ tài chính</t>
  </si>
  <si>
    <t xml:space="preserve">Chi dự phòng ngân sách </t>
  </si>
  <si>
    <t>Chi chuyển nguồn sang ngân sách năm sau</t>
  </si>
  <si>
    <t>Chi giáo dục, đào tạo và dạy nghề</t>
  </si>
  <si>
    <t>Bổ sung có mục tiêu</t>
  </si>
  <si>
    <t>1 = 2+3+4</t>
  </si>
  <si>
    <t>TỔNG CHI NSĐP</t>
  </si>
  <si>
    <t>TỔNG NGUỒN THU NSĐP</t>
  </si>
  <si>
    <t>Chi các chương trình mục tiêu</t>
  </si>
  <si>
    <t>Chi các chương trình mục tiêu quốc gia</t>
  </si>
  <si>
    <t>TỔNG THU NSNN</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</si>
  <si>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</si>
  <si>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</si>
  <si>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</si>
  <si>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</si>
  <si>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</si>
  <si>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</si>
  <si>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</si>
  <si>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</si>
  <si>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</si>
  <si>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</si>
  <si>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</si>
  <si>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</si>
  <si>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</si>
  <si>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</si>
  <si>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chương trình MTQG</t>
  </si>
  <si>
    <t>CÁC CƠ QUAN, TỔ CHỨC</t>
  </si>
  <si>
    <t>CHI CHUYỂN NGUỒN SANG NGÂN SÁCH NĂM SAU</t>
  </si>
  <si>
    <t>Chi giao thông</t>
  </si>
  <si>
    <t>Chi nông nghiệp, lâm nghiệp, thủy lợi, thủy sản</t>
  </si>
  <si>
    <t>Chi đầu tư từ nguồn vốn trong nước</t>
  </si>
  <si>
    <t xml:space="preserve">TỔNG CHI NSĐP </t>
  </si>
  <si>
    <t>CHI DỰ PHÒNG NGÂN SÁCH</t>
  </si>
  <si>
    <t>CHI TẠO NGUỒN, ĐIỀU CHỈNH TIỀN LƯƠNG</t>
  </si>
  <si>
    <t>Trong đó: Phần NSĐP được hưởng</t>
  </si>
  <si>
    <t>2=3+5</t>
  </si>
  <si>
    <t xml:space="preserve">DỰ TOÁN THU, CHI NGÂN SÁCH ĐỊA PHƯƠNG VÀ SỐ BỔ SUNG CÂN ĐỐI </t>
  </si>
  <si>
    <t>Bổ sung vốn đầu tư để thực hiện các chương trình mục tiêu, nhiệm vụ</t>
  </si>
  <si>
    <t>Bổ sung thực hiện các chương trình mục tiêu quốc gia</t>
  </si>
  <si>
    <t>3=6+7+8</t>
  </si>
  <si>
    <t>2=3+9+12+13+14</t>
  </si>
  <si>
    <t>15=16+17+18</t>
  </si>
  <si>
    <t>Đầu tư phát triển</t>
  </si>
  <si>
    <t>Kinh phí sự nghiệp</t>
  </si>
  <si>
    <t>Thu NSĐP hưởng từ các khoản thu phân chia</t>
  </si>
  <si>
    <t>Chi đầu tư phát triển khác</t>
  </si>
  <si>
    <t>Trong đó: Chia theo lĩnh vực</t>
  </si>
  <si>
    <t>Trong đó: Chia theo nguồn vốn</t>
  </si>
  <si>
    <t>Tương đối (%)</t>
  </si>
  <si>
    <t>CÂN ĐỐI NGUỒN THU, CHI DỰ TOÁN NGÂN SÁCH CẤP HUYỆN</t>
  </si>
  <si>
    <t>NGÂN SÁCH CẤP HUYỆN</t>
  </si>
  <si>
    <t>Chi thuộc nhiệm vụ của ngân sách cấp huyện</t>
  </si>
  <si>
    <t>NGÂN SÁCH XÃ</t>
  </si>
  <si>
    <t>Chi thuộc nhiệm vụ của ngân sách cấp xã</t>
  </si>
  <si>
    <t>I- Thu nội địa</t>
  </si>
  <si>
    <t>DỰ TOÁN CHI NGÂN SÁCH ĐỊA PHƯƠNG, CHI NGÂN SÁCH CẤP HUYỆN</t>
  </si>
  <si>
    <t>DỰ TOÁN CHI ĐẦU TƯ PHÁT TRIỂN CỦA NGÂN SÁCH CẤP HUYỆN</t>
  </si>
  <si>
    <t>DỰ TOÁN CHI THƯỜNG XUYÊN CỦA NGÂN SÁCH CẤP HUYỆN</t>
  </si>
  <si>
    <t>Ngân sách cấp huyện</t>
  </si>
  <si>
    <t>Ngân sách xã</t>
  </si>
  <si>
    <t>DỰ TOÁN BỔ SUNG CÓ MỤC TIÊU TỪ NGÂN SÁCH CẤP HUYỆN</t>
  </si>
  <si>
    <t>Chương trình mục tiêu quốc gia giảm nghèo bền vững</t>
  </si>
  <si>
    <t>Chương trình mục tiêu quốc gia XD nông thôn mới</t>
  </si>
  <si>
    <t xml:space="preserve">Tên đơn vị         </t>
  </si>
  <si>
    <t>Phòng Văn hóa-TT</t>
  </si>
  <si>
    <t>Văn phòng HĐND-UBND</t>
  </si>
  <si>
    <t>Huyện ủy</t>
  </si>
  <si>
    <t>Khối đoàn thể</t>
  </si>
  <si>
    <t>Phòng Nông nghiệp</t>
  </si>
  <si>
    <t>Phòng Tài chính-KH</t>
  </si>
  <si>
    <t>Phòng Tài nguyên MT</t>
  </si>
  <si>
    <t>Thanh tra</t>
  </si>
  <si>
    <t>Phòng Tư pháp</t>
  </si>
  <si>
    <t>Phòng Kinh tế và Hạ tầng</t>
  </si>
  <si>
    <t>Phòng Y tế</t>
  </si>
  <si>
    <t>Phòng Nội vụ</t>
  </si>
  <si>
    <t>Phòng LĐTBXH</t>
  </si>
  <si>
    <t>Phòng Dân tộc</t>
  </si>
  <si>
    <t>Phòng Giáo dục</t>
  </si>
  <si>
    <t>Nhà khách</t>
  </si>
  <si>
    <t>Công an huyện</t>
  </si>
  <si>
    <t>Ban chỉ huy QS huyện</t>
  </si>
  <si>
    <t>Ban quản lý dự án</t>
  </si>
  <si>
    <t>Các khoản chi từ ngân sách</t>
  </si>
  <si>
    <t>Chi thực hiện 1 số mục tiêu, nhiệm vụ khác</t>
  </si>
  <si>
    <t>Chương trình MTQG</t>
  </si>
  <si>
    <t>Một số mục tiêu NV khác</t>
  </si>
  <si>
    <t>Biểu số 38 - NĐ 31/2017/NĐ-CP</t>
  </si>
  <si>
    <t>Biểu số 39 - NĐ 31/2017/NĐ-CP</t>
  </si>
  <si>
    <t>Biểu số 37 - NĐ 31/2017/NĐ-CP</t>
  </si>
  <si>
    <t>Biểu số 36 - NĐ 31/2017/NĐ-CP</t>
  </si>
  <si>
    <t>Biểu số 35 - NĐ 31/2017/NĐ-CP</t>
  </si>
  <si>
    <t>Biểu số 34 - NĐ 31/2017/NĐ-CP</t>
  </si>
  <si>
    <t>Biểu số 33 - NĐ 31/2017/NĐ-CP</t>
  </si>
  <si>
    <t>Biểu số 32 - NĐ 31/2017/NĐ-CP</t>
  </si>
  <si>
    <t>Biểu số 30 - NĐ 31/2017/NĐ-CP</t>
  </si>
  <si>
    <t xml:space="preserve">CHI BS CHO NGÂN SÁCH CẤP DƯỚI </t>
  </si>
  <si>
    <t xml:space="preserve">CHI BỔ SUNG CHO NGÂN SÁCH CẤP DƯỚI </t>
  </si>
  <si>
    <t>Bổ sung cân đối</t>
  </si>
  <si>
    <t>Chương trình giảm nghèo bền vững</t>
  </si>
  <si>
    <t>Chương trình xây dựng nông thôn mới</t>
  </si>
  <si>
    <t>Vốn đầu tư</t>
  </si>
  <si>
    <t>Vốn sự nghiệp</t>
  </si>
  <si>
    <t>Kinh phí thực hiện đảm bảo trật tự ATGT</t>
  </si>
  <si>
    <t>Hoạt động của các cơ quan quản lý hành chính, tổ chức chính trị</t>
  </si>
  <si>
    <t>Thuế giá trị gia tăng</t>
  </si>
  <si>
    <t>Thuế thu nhập doanh nghiệp</t>
  </si>
  <si>
    <t>Thuế tài nguyên</t>
  </si>
  <si>
    <t>Chi các chương trình mục tiêu, nhiệm vụ khác</t>
  </si>
  <si>
    <t>Chương trình MT phát triển lâm nghiệp bền vững</t>
  </si>
  <si>
    <t>Biểu số 17 - NĐ 31/2017/NĐ-CP</t>
  </si>
  <si>
    <t>Biểu số 16 - NĐ 31/2017/NĐ-CP</t>
  </si>
  <si>
    <t>Thị trấn TG</t>
  </si>
  <si>
    <t xml:space="preserve">1. Lệ phí trước bạ </t>
  </si>
  <si>
    <t>2.Thuế sử dụng đất phi nông nghiệp</t>
  </si>
  <si>
    <t>3. Phí và lệ phí</t>
  </si>
  <si>
    <t>4.Thu từ tiền sử dụng đất</t>
  </si>
  <si>
    <t>5.Thu khác ngân sách</t>
  </si>
  <si>
    <t>6. Thu từ quỹ đất công ích và đất công</t>
  </si>
  <si>
    <t>Biểu số 41 - NĐ 31/2017/NĐ-CP</t>
  </si>
  <si>
    <t>Biểu số 42 - NĐ 31/2017/NĐ-CP</t>
  </si>
  <si>
    <t xml:space="preserve">So sánh </t>
  </si>
  <si>
    <t>Biểu số 15 - NĐ 31/2017/NĐ-CP</t>
  </si>
  <si>
    <t>Sự nghiệp kinh tế</t>
  </si>
  <si>
    <t>Trung tâm GDNN-GDTX</t>
  </si>
  <si>
    <t>Chi nộp trả ngân sách cấp trên</t>
  </si>
  <si>
    <t>Thu ngân sách trung ương, tỉnh hưởng</t>
  </si>
  <si>
    <t>Tổng chi ngân sách địa phương</t>
  </si>
  <si>
    <t>Bổ sung để thực hiện CCTL</t>
  </si>
  <si>
    <t>Trung tâm dịch vụ nông nghiệp</t>
  </si>
  <si>
    <t>Trung tâm quản lý đất đai</t>
  </si>
  <si>
    <t>Trung tâm văn hóa - TT - TH</t>
  </si>
  <si>
    <t>ĐT</t>
  </si>
  <si>
    <t>SN</t>
  </si>
  <si>
    <t>7=2+6</t>
  </si>
  <si>
    <t>Bổ sung vốn sự nghiệp thực hiện các chương trình mục tiêu, nhiệm vụ</t>
  </si>
  <si>
    <t>Sự nghiệp Giáo dục - Đào tạo và dạy nghề</t>
  </si>
  <si>
    <t>1=2+15</t>
  </si>
  <si>
    <t>Ngân sách địa phương</t>
  </si>
  <si>
    <t>Tổng số</t>
  </si>
  <si>
    <t>Thu từ dầu thô</t>
  </si>
  <si>
    <t>Thu từ hoạt động XNK</t>
  </si>
  <si>
    <t>Thu từ dầu thô</t>
  </si>
  <si>
    <t>Thu từ hoạt động XNK</t>
  </si>
  <si>
    <t>9=5/1</t>
  </si>
  <si>
    <t>10=6/2</t>
  </si>
  <si>
    <t>11=7/3</t>
  </si>
  <si>
    <t>12=8/4</t>
  </si>
  <si>
    <t>Biểu số 31 - NĐ 31/2017/NĐ-CP</t>
  </si>
  <si>
    <t xml:space="preserve">               (2) Thu NSNN trên địa bàn huyện, xã không có thu từ dầu thô, thu từ hoạt động xuất, nhập khẩu. Các chỉ tiêu cột 3, 4, 7, 8 chỉ ghi dòng tổng số.</t>
  </si>
  <si>
    <t>Tên đơn vị</t>
  </si>
  <si>
    <t>Tên đơn vị (1)</t>
  </si>
  <si>
    <t>Vốn trong nước</t>
  </si>
  <si>
    <t>Vốn ngoài nước</t>
  </si>
  <si>
    <t>4=5+6</t>
  </si>
  <si>
    <t>7=8+9</t>
  </si>
  <si>
    <t>Biểu số 44 - NĐ 31/2017/NĐ-CP</t>
  </si>
  <si>
    <t>Đơn vị: triệu đồng</t>
  </si>
  <si>
    <t>Tên Quỹ</t>
  </si>
  <si>
    <t>Tổng nguồn vốn phát sinh trong năm</t>
  </si>
  <si>
    <t>Tổng sử dụng nguồn vốn trong năm</t>
  </si>
  <si>
    <t>Số dư nguồn đến ngày 31/12/
2023</t>
  </si>
  <si>
    <t>Trong đó: Hỗ trợ từ NSĐP</t>
  </si>
  <si>
    <t>Cộng</t>
  </si>
  <si>
    <t>Quỹ khuyến học</t>
  </si>
  <si>
    <t>Quỹ phòng chống thiên tai</t>
  </si>
  <si>
    <t>Quỹ Đền ơn đáp nghĩa</t>
  </si>
  <si>
    <t>Quỹ Bảo trợ trẻ em</t>
  </si>
  <si>
    <t>Quỹ vì người nghèo</t>
  </si>
  <si>
    <t>Quỹ hỗ trợ nông dân</t>
  </si>
  <si>
    <t xml:space="preserve">Quỹ cứu trợ </t>
  </si>
  <si>
    <t>Chênh lệch nguồn trong năm</t>
  </si>
  <si>
    <t>5=2-4</t>
  </si>
  <si>
    <t>6=1+2-4</t>
  </si>
  <si>
    <t>10=7-9</t>
  </si>
  <si>
    <t>11=6+7-9</t>
  </si>
  <si>
    <t>Biểu số 45 - NĐ 31/2017/NĐ-CP</t>
  </si>
  <si>
    <t>Đơn vị: Triệu đồng</t>
  </si>
  <si>
    <t>Sự nghiệp đào tạo và dạy nghề</t>
  </si>
  <si>
    <t>Trung tâm văn hóa - truyền thanh - truyền hình</t>
  </si>
  <si>
    <t>Sự nghiệp phát thanh truyền hình</t>
  </si>
  <si>
    <t>Nhà khách HĐND-UBND</t>
  </si>
  <si>
    <t>Biểu số 47 - NĐ 31/2017/NĐ-CP</t>
  </si>
  <si>
    <t>3=2/1</t>
  </si>
  <si>
    <t>Dự toán năm 2023</t>
  </si>
  <si>
    <t>Thu từ kinh tế quốc doanh</t>
  </si>
  <si>
    <t>Thuế GTGT</t>
  </si>
  <si>
    <t>Thu tiền cấp quyền khai thác khoáng sản, tài nguyên nước</t>
  </si>
  <si>
    <t xml:space="preserve"> - Cơ quan Trung ương cấp phép</t>
  </si>
  <si>
    <t xml:space="preserve"> Trong đó: + Trung ương hưởng (70%)</t>
  </si>
  <si>
    <t xml:space="preserve">                  + Địa phương hưởng (30%)</t>
  </si>
  <si>
    <t xml:space="preserve"> - Cơ quan địa phương cấp phép</t>
  </si>
  <si>
    <t>Xã Quài Tở</t>
  </si>
  <si>
    <t>Xã Mường Thín</t>
  </si>
  <si>
    <t>Xã Chiềng Sinh</t>
  </si>
  <si>
    <t>Xã Quài Cang</t>
  </si>
  <si>
    <t>Xã Mùn Chung</t>
  </si>
  <si>
    <t>Xã Mường Mùn</t>
  </si>
  <si>
    <t>Xã Phình Sáng</t>
  </si>
  <si>
    <t>Xã Chiềng Đông</t>
  </si>
  <si>
    <t>Xã Mường Khong</t>
  </si>
  <si>
    <t>Xã Rạng Đông</t>
  </si>
  <si>
    <t>Xã Nà Tòng</t>
  </si>
  <si>
    <t>Xã Ta Ma</t>
  </si>
  <si>
    <t>Xã Tỏa Tình</t>
  </si>
  <si>
    <t>Xã Pú Xi</t>
  </si>
  <si>
    <t>Xã Tênh Phông</t>
  </si>
  <si>
    <t>Xã Pú Nhung</t>
  </si>
  <si>
    <t>Xã Quài Nưa</t>
  </si>
  <si>
    <t>Xã Nà Sáy</t>
  </si>
  <si>
    <t>TỪ NGÂN SÁCH CẤP TRÊN CHO NGÂN SÁCH CẤP DƯỚI NĂM 2023</t>
  </si>
  <si>
    <t>DỰ TOÁN CHI NGÂN SÁCH ĐỊA PHƯƠNG TỪNG XÃ NĂM 2023</t>
  </si>
  <si>
    <t>DỰ TOÁN BỔ SUNG CÓ MỤC TIÊU VỐN SỰ NGHIỆP TỪ NGÂN SÁCH CẤP HUYỆN
 CHO NGÂN SÁCH TỪNG XÃ ĐỂ THỰC HIỆN CÁC CHẾ ĐỘ, NHIỆM VỤ VÀ 
CHÍNH SÁCH THEO QUY ĐỊNH NĂM 2023</t>
  </si>
  <si>
    <t>Chương trình MTQG Phát triển KT-XH vùng đồng bào dân tộc thiểu số và miền núi</t>
  </si>
  <si>
    <t>Chương trình MTQG Giảm nghèo bền vững</t>
  </si>
  <si>
    <t>Chương trình MTQG xây dựng Nông thôn mới</t>
  </si>
  <si>
    <t>Chương trình mục tiêu phát triển lâm nghiệp bền vững</t>
  </si>
  <si>
    <t>10=11+12</t>
  </si>
  <si>
    <t>13=14+15</t>
  </si>
  <si>
    <t>Chi giáo dục - đào tạo và dạy nghề</t>
  </si>
  <si>
    <t>Chi Hoạt động của các cơ quan QLHC, tổ chức chính trị</t>
  </si>
  <si>
    <t>Đầu tư XDCB vốn trong nước</t>
  </si>
  <si>
    <t>Đầu tư từ nguồn thu tiền sử dụng đất</t>
  </si>
  <si>
    <t>Hoạt động của các cơ quan quản lý hành chính, tổ chức CT</t>
  </si>
  <si>
    <t>Tiết kiệm 10% chi thường xuyên để thực hiện CCTL</t>
  </si>
  <si>
    <t>Chương trình MT tái cơ cấu kinh tế nông nghiệp và phòng chống giảm nhẹ thiên tai, ổn định đời sống dân cư</t>
  </si>
  <si>
    <t>Kinh phí thực hiện nhiệm vụ  đảm bảo trật tự an toàn giao thông</t>
  </si>
  <si>
    <t>Thu từ ngân sách cấp dưới nộp lên</t>
  </si>
  <si>
    <t>C</t>
  </si>
  <si>
    <t xml:space="preserve">CHI CHUYỂN NGUỒN SANG NĂM SAU </t>
  </si>
  <si>
    <t xml:space="preserve"> - Vốn đầu tư</t>
  </si>
  <si>
    <t xml:space="preserve"> - Vốn sự nghiệp</t>
  </si>
  <si>
    <t>Trung tâm chính trị</t>
  </si>
  <si>
    <t>Chi các hoạt động kinh tế khác</t>
  </si>
  <si>
    <t>Ban quản lý dự án CCT</t>
  </si>
  <si>
    <t>Chi phát thanh, truyền hình</t>
  </si>
  <si>
    <t>Phòng Nông nghiệp và PTNT</t>
  </si>
  <si>
    <t>Phòng Tài chính - Kế hoạch</t>
  </si>
  <si>
    <t>Phòng Tài nguyên và MT</t>
  </si>
  <si>
    <t>Phòng Lao động thương binh và xã hội</t>
  </si>
  <si>
    <t>Phòng Văn hóa và Thông tin</t>
  </si>
  <si>
    <t>Phòng Giáo dục và Đào tạo</t>
  </si>
  <si>
    <t>Trung tâm văn hóa truyền thanh truyền hình</t>
  </si>
  <si>
    <t>Ban chỉ huy quân sự huyện</t>
  </si>
  <si>
    <t>Ban quản lý dự án các công trình</t>
  </si>
  <si>
    <r>
      <t>Ghi chú: </t>
    </r>
    <r>
      <rPr>
        <sz val="10"/>
        <rFont val="Times New Roman"/>
        <family val="1"/>
      </rPr>
      <t>(1) Thu ngân sách nhà nước trên địa bàn tỉnh chi tiết đến từng huyện; thu ngân sách nhà nước trên địa bàn huyện chi tiết đến từng xã.</t>
    </r>
  </si>
  <si>
    <r>
      <t>Ghi chú: </t>
    </r>
    <r>
      <rPr>
        <i/>
        <sz val="10"/>
        <rFont val="Times New Roman"/>
        <family val="1"/>
      </rPr>
      <t>(1) Chi bổ sung có mục tiêu từ ngân sách tỉnh chi tiết đến từng huyện; Chi bổ sung có mục tiêu từ ngân sách huyện chi tiết đến từng xã.</t>
    </r>
  </si>
  <si>
    <r>
      <t xml:space="preserve">Chi đầu tư từ nguồn thu XSKT </t>
    </r>
    <r>
      <rPr>
        <sz val="11"/>
        <rFont val="Times New Roman"/>
        <family val="1"/>
      </rPr>
      <t>(nếu có)</t>
    </r>
  </si>
  <si>
    <t>Quỹ hoạt động chữ thập đỏ</t>
  </si>
  <si>
    <t>Ước thực hiện năm 2023</t>
  </si>
  <si>
    <t>Kế hoạch năm 2024</t>
  </si>
  <si>
    <t>KẾ HOẠCH TÀI CHÍNH CỦA CÁC QUỸ TÀI CHÍNH NHÀ NƯỚC NGOÀI NGÂN SÁCH 
DO ĐỊA PHƯƠNG QUẢN LÝ NĂM 2024</t>
  </si>
  <si>
    <t>Dư nguồn đến ngày 31/12/
2022</t>
  </si>
  <si>
    <t>Số dư nguồn đến ngày 31/12/
2024</t>
  </si>
  <si>
    <t>KẾ HOẠCH THU DỊCH VỤ CỦA ĐƠN VỊ SỰ NGHIỆP CÔNG NĂM 2024 (KHÔNG BAO GỒM NGUỒN NSNN)</t>
  </si>
  <si>
    <t xml:space="preserve"> CÂN ĐỐI NGÂN SÁCH ĐỊA PHƯƠNG NĂM 2024</t>
  </si>
  <si>
    <t>Dự toán năm 2024</t>
  </si>
  <si>
    <t>DỰ TOÁN THU NGÂN SÁCH NHÀ NƯỚC THEO LĨNH VỰC NĂM 2024</t>
  </si>
  <si>
    <t>Thu ngân sách huyện hưởng</t>
  </si>
  <si>
    <t>Thuế tiêu thụ đặc biệt</t>
  </si>
  <si>
    <t>Tr.đó: - Phí BVMT khai thác khoáng sản</t>
  </si>
  <si>
    <t xml:space="preserve">         - Phí BVMT đối với nước thải</t>
  </si>
  <si>
    <t>DỰ TOÁN CHI NGÂN SÁCH ĐỊA PHƯƠNG THEO CƠ CẤU CHI NĂM 2024</t>
  </si>
  <si>
    <t>VÀ NGÂN SÁCH XÃ NĂM 2024</t>
  </si>
  <si>
    <t>CHO TỪNG CƠ QUAN, TỔ CHỨC THEO LĨNH VỰC NĂM 2024</t>
  </si>
  <si>
    <t>VÀ CHI NGÂN SÁCH XÃ THEO CƠ CẤU CHI NĂM 2024</t>
  </si>
  <si>
    <t>DỰ TOÁN THU NGÂN SÁCH NHÀ NƯỚC TRÊN ĐỊA BÀN TỪNG XÃ NĂM 2024</t>
  </si>
  <si>
    <t>TỪNG  XÃ THEO LĨNH VỰC NĂM 2024</t>
  </si>
  <si>
    <t>CHO NGÂN SÁCH TỪNG XÃ NĂM 2024</t>
  </si>
  <si>
    <t>CHO  TỪNG CƠ QUAN, TỔ CHỨC THEO LĨNH VỰC NĂM 2024</t>
  </si>
  <si>
    <t>DỰ TOÁN CHI NGÂN SÁCH CẤP HUYỆN CHO TỪNG CƠ QUAN, TỔ CHỨC THEO LĨNH VỰC NĂM 2024</t>
  </si>
  <si>
    <t>DỰ TOÁN CHI NGÂN SÁCH CẤP HUYỆN THEO LĨNH VỰC NĂM 2024</t>
  </si>
  <si>
    <t>DỰ TOÁN CHI CHƯƠNG TRÌNH MỤC TIÊU QUỐC GIA NGÂN SÁCH CẤP HUYỆN VÀ NGÂN SÁCH XÃ NĂM 2024</t>
  </si>
  <si>
    <t>Phòng Lao động TBXH</t>
  </si>
  <si>
    <t>Hội phụ nữ</t>
  </si>
  <si>
    <t>Ban QLDA các công trình</t>
  </si>
  <si>
    <t>Trung tâm dịch vụ NN</t>
  </si>
  <si>
    <t>TỔNG CHI NGÂN SÁCH CẤP HUYỆN</t>
  </si>
  <si>
    <t>CHI NGÂN SÁCH CẤP HUYỆN</t>
  </si>
  <si>
    <r>
      <t>Chi đầu tư phát triển</t>
    </r>
    <r>
      <rPr>
        <sz val="11"/>
        <rFont val="Times New Roman"/>
        <family val="1"/>
      </rPr>
      <t xml:space="preserve"> (Không kể chương trình MTQG)</t>
    </r>
  </si>
  <si>
    <r>
      <t>Chi thường xuyên</t>
    </r>
    <r>
      <rPr>
        <sz val="11"/>
        <rFont val="Times New Roman"/>
        <family val="1"/>
      </rPr>
      <t xml:space="preserve"> (Không kể chương trình MTQG)</t>
    </r>
  </si>
  <si>
    <t>Chưa phân bổ chi tiết</t>
  </si>
  <si>
    <t>CHI CÂN ĐỐI NGÂN SÁCH ĐỊA PHƯƠNG</t>
  </si>
  <si>
    <t>B.1</t>
  </si>
  <si>
    <t>B.2</t>
  </si>
  <si>
    <t>Các cơ quan, đơn vị của huyện</t>
  </si>
  <si>
    <t>Hỗ trợ các tổ chức xã hội</t>
  </si>
  <si>
    <t xml:space="preserve"> - Hội Cựu thanh niên xung phong</t>
  </si>
  <si>
    <t xml:space="preserve"> - Hội người cao tuổi</t>
  </si>
  <si>
    <t xml:space="preserve"> - Hội chữ thập đỏ</t>
  </si>
  <si>
    <t xml:space="preserve"> - Hỗ trợ Hội văn học nghệ thuật</t>
  </si>
  <si>
    <t xml:space="preserve"> - Hỗ trợ Hội cựu giáo chức</t>
  </si>
  <si>
    <t xml:space="preserve"> </t>
  </si>
  <si>
    <t>(Kèm theo Nghị quyết số                /NQ-HĐND ngày          tháng 12 năm 2023 của HĐND huyện Tuần Giáo)</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</si>
</sst>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
    <numFmt numFmtId="189" formatCode="#,##0;[Red]\-#,##0;&quot;&quot;;@"/>
    <numFmt numFmtId="190" formatCode="&quot;Yes&quot;;&quot;Yes&quot;;&quot;No&quot;"/>
    <numFmt numFmtId="191" formatCode="&quot;True&quot;;&quot;True&quot;;&quot;False&quot;"/>
    <numFmt numFmtId="192" formatCode="&quot;On&quot;;&quot;On&quot;;&quot;Off&quot;"/>
    <numFmt numFmtId="193" formatCode="[$€-2]\ #,##0.00_);[Red]\([$€-2]\ #,##0.00\)"/>
    <numFmt numFmtId="194" formatCode="#,###;[Red]\-#,###"/>
    <numFmt numFmtId="195" formatCode="#,###.0;[Red]\-#,###.0"/>
    <numFmt numFmtId="196" formatCode="#,###;\-#,###;&quot;&quot;;_(@_)"/>
    <numFmt numFmtId="197" formatCode="###,###,###"/>
    <numFmt numFmtId="198" formatCode="###,###"/>
    <numFmt numFmtId="199" formatCode="&quot;$&quot;#,##0;\-&quot;$&quot;#,##0"/>
    <numFmt numFmtId="200" formatCode="_(* #,##0_);_(* \(#,##0\);_(* &quot;-&quot;??_);_(@_)"/>
    <numFmt numFmtId="201" formatCode="0.0%"/>
    <numFmt numFmtId="202" formatCode="#,##0.000"/>
    <numFmt numFmtId="203" formatCode="#,##0.0000"/>
    <numFmt numFmtId="204" formatCode="_(* #,##0.0_);_(* \(#,##0.0\);_(* &quot;-&quot;??_);_(@_)"/>
    <numFmt numFmtId="205" formatCode="0.0"/>
    <numFmt numFmtId="206" formatCode="_(* #,##0.000_);_(* \(#,##0.000\);_(* &quot;-&quot;??_);_(@_)"/>
    <numFmt numFmtId="207" formatCode="_(* #,##0.000_);_(* \(#,##0.000\);_(* &quot;-&quot;???_);_(@_)"/>
    <numFmt numFmtId="208" formatCode="_(* #,##0.0_);_(* \(#,##0.0\);_(* &quot;-&quot;?_);_(@_)"/>
    <numFmt numFmtId="209" formatCode="_(* #,##0.0000_);_(* \(#,##0.0000\);_(* &quot;-&quot;??_);_(@_)"/>
    <numFmt numFmtId="210" formatCode="_(* #,##0.00000_);_(* \(#,##0.00000\);_(* &quot;-&quot;??_);_(@_)"/>
    <numFmt numFmtId="211" formatCode="_-* #,##0_-;\-* #,##0_-;_-* &quot;-&quot;??_-;_-@_-"/>
    <numFmt numFmtId="212" formatCode="_-* #,##0.0\ _₫_-;\-* #,##0.0\ _₫_-;_-* &quot;-&quot;?\ _₫_-;_-@_-"/>
  </numFmts>
  <fonts count="103">
    <font>
      <sz val="12"/>
      <name val=".Vntime"/>
      <family val="0"/>
    </font>
    <font>
      <b/>
      <sz val="12"/>
      <name val=".Vntime"/>
      <family val="0"/>
    </font>
    <font>
      <i/>
      <sz val="12"/>
      <name val=".VnTime"/>
      <family val="0"/>
    </font>
    <font>
      <b/>
      <i/>
      <sz val="12"/>
      <name val=".VnTime"/>
      <family val="0"/>
    </font>
    <font>
      <sz val="12"/>
      <name val=".VnTime"/>
      <family val="2"/>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8"/>
      <name val=".VnTime"/>
      <family val="2"/>
    </font>
    <font>
      <sz val="11"/>
      <name val="Times New Roman"/>
      <family val="1"/>
    </font>
    <font>
      <sz val="8"/>
      <name val="Times New Roman"/>
      <family val="1"/>
    </font>
    <font>
      <sz val="10"/>
      <name val="Times New Roman"/>
      <family val="1"/>
    </font>
    <font>
      <b/>
      <sz val="12"/>
      <color indexed="8"/>
      <name val="Times New Roman"/>
      <family val="1"/>
    </font>
    <font>
      <sz val="12"/>
      <color indexed="8"/>
      <name val="Times New Roman"/>
      <family val="1"/>
    </font>
    <font>
      <b/>
      <sz val="14"/>
      <color indexed="8"/>
      <name val="Times New Roman"/>
      <family val="1"/>
    </font>
    <font>
      <i/>
      <sz val="12"/>
      <color indexed="8"/>
      <name val="Times New Roman"/>
      <family val="1"/>
    </font>
    <font>
      <sz val="10"/>
      <color indexed="8"/>
      <name val="Times New Roman"/>
      <family val="1"/>
    </font>
    <font>
      <b/>
      <i/>
      <sz val="12"/>
      <color indexed="8"/>
      <name val="Times New Roman"/>
      <family val="1"/>
    </font>
    <font>
      <b/>
      <sz val="10"/>
      <name val="Times New Roman"/>
      <family val="1"/>
    </font>
    <font>
      <sz val="11"/>
      <name val=".VnTime"/>
      <family val="2"/>
    </font>
    <font>
      <sz val="10"/>
      <name val="Arial"/>
      <family val="2"/>
    </font>
    <font>
      <b/>
      <sz val="9"/>
      <name val="Tahoma"/>
      <family val="2"/>
    </font>
    <font>
      <sz val="9"/>
      <name val="Tahoma"/>
      <family val="2"/>
    </font>
    <font>
      <sz val="13"/>
      <name val="VnTime"/>
      <family val="0"/>
    </font>
    <font>
      <sz val="9"/>
      <name val="Times New Roman"/>
      <family val="1"/>
    </font>
    <font>
      <i/>
      <sz val="11"/>
      <name val="Times New Roman"/>
      <family val="1"/>
    </font>
    <font>
      <sz val="7"/>
      <name val="Times New Roman"/>
      <family val="1"/>
    </font>
    <font>
      <i/>
      <sz val="10"/>
      <name val="Times New Roman"/>
      <family val="1"/>
    </font>
    <font>
      <b/>
      <i/>
      <sz val="10"/>
      <name val="Times New Roman"/>
      <family val="1"/>
    </font>
    <font>
      <b/>
      <sz val="12"/>
      <name val="Times New Romanh"/>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2"/>
      <name val="Times New Roman"/>
      <family val="1"/>
    </font>
    <font>
      <sz val="14"/>
      <color indexed="12"/>
      <name val="Times New Roman"/>
      <family val="1"/>
    </font>
    <font>
      <i/>
      <sz val="14"/>
      <color indexed="8"/>
      <name val="Times New Roman"/>
      <family val="1"/>
    </font>
    <font>
      <sz val="14"/>
      <color indexed="8"/>
      <name val="Times New Roman"/>
      <family val="1"/>
    </font>
    <font>
      <sz val="11"/>
      <color indexed="8"/>
      <name val="Times New Roman"/>
      <family val="1"/>
    </font>
    <font>
      <b/>
      <sz val="14"/>
      <color indexed="8"/>
      <name val="Times New Romanh"/>
      <family val="0"/>
    </font>
    <font>
      <b/>
      <sz val="12"/>
      <color indexed="8"/>
      <name val="Times New Roman h"/>
      <family val="0"/>
    </font>
    <font>
      <sz val="13"/>
      <color indexed="8"/>
      <name val="Times New Roman"/>
      <family val="1"/>
    </font>
    <font>
      <b/>
      <sz val="11"/>
      <color indexed="10"/>
      <name val="Times New Roman"/>
      <family val="1"/>
    </font>
    <font>
      <sz val="11"/>
      <color indexed="10"/>
      <name val="Times New Roman"/>
      <family val="1"/>
    </font>
    <font>
      <b/>
      <sz val="12"/>
      <name val="Times New Roman h"/>
      <family val="0"/>
    </font>
    <font>
      <b/>
      <u val="single"/>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Times New Roman"/>
      <family val="1"/>
    </font>
    <font>
      <sz val="14"/>
      <color rgb="FF0000FF"/>
      <name val="Times New Roman"/>
      <family val="1"/>
    </font>
    <font>
      <b/>
      <sz val="12"/>
      <color theme="1"/>
      <name val="Times New Roman"/>
      <family val="1"/>
    </font>
    <font>
      <i/>
      <sz val="14"/>
      <color theme="1"/>
      <name val="Times New Roman"/>
      <family val="1"/>
    </font>
    <font>
      <sz val="14"/>
      <color theme="1"/>
      <name val="Times New Roman"/>
      <family val="1"/>
    </font>
    <font>
      <sz val="11"/>
      <color theme="1"/>
      <name val="Times New Roman"/>
      <family val="1"/>
    </font>
    <font>
      <b/>
      <sz val="14"/>
      <color theme="1"/>
      <name val="Times New Roman"/>
      <family val="1"/>
    </font>
    <font>
      <b/>
      <sz val="14"/>
      <color theme="1"/>
      <name val="Times New Romanh"/>
      <family val="0"/>
    </font>
    <font>
      <b/>
      <sz val="12"/>
      <color theme="1"/>
      <name val="Times New Roman h"/>
      <family val="0"/>
    </font>
    <font>
      <sz val="13"/>
      <color theme="1"/>
      <name val="Times New Roman"/>
      <family val="1"/>
    </font>
    <font>
      <i/>
      <sz val="12"/>
      <color theme="1"/>
      <name val="Times New Roman"/>
      <family val="1"/>
    </font>
    <font>
      <b/>
      <sz val="11"/>
      <color rgb="FFFF0000"/>
      <name val="Times New Roman"/>
      <family val="1"/>
    </font>
    <font>
      <sz val="11"/>
      <color rgb="FFFF0000"/>
      <name val="Times New Roman"/>
      <family val="1"/>
    </font>
    <font>
      <b/>
      <sz val="8"/>
      <name val=".Vntime"/>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color indexed="63"/>
      </left>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thin"/>
      <top style="hair"/>
      <bottom style="thin"/>
    </border>
    <border>
      <left style="thin"/>
      <right style="thin"/>
      <top style="thin"/>
      <bottom>
        <color indexed="63"/>
      </bottom>
    </border>
    <border>
      <left>
        <color indexed="63"/>
      </left>
      <right>
        <color indexed="63"/>
      </right>
      <top>
        <color indexed="63"/>
      </top>
      <bottom style="thin"/>
    </border>
    <border>
      <left style="thin"/>
      <right style="thin"/>
      <top style="thin"/>
      <bottom style="hair"/>
    </border>
    <border>
      <left style="thin"/>
      <right style="thin"/>
      <top style="thin"/>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1" fontId="32" fillId="0" borderId="0" applyFont="0" applyFill="0" applyBorder="0" applyAlignment="0" applyProtection="0"/>
    <xf numFmtId="199" fontId="19" fillId="0" borderId="0" applyProtection="0">
      <alignment/>
    </xf>
    <xf numFmtId="171" fontId="8" fillId="0" borderId="0" applyFont="0" applyFill="0" applyBorder="0" applyAlignment="0" applyProtection="0"/>
    <xf numFmtId="171" fontId="8"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75" fillId="27" borderId="2" applyNumberFormat="0" applyAlignment="0" applyProtection="0"/>
    <xf numFmtId="0" fontId="76" fillId="0" borderId="0" applyNumberFormat="0" applyFill="0" applyBorder="0" applyAlignment="0" applyProtection="0"/>
    <xf numFmtId="0" fontId="6" fillId="0" borderId="0" applyNumberFormat="0" applyFill="0" applyBorder="0" applyAlignment="0" applyProtection="0"/>
    <xf numFmtId="0" fontId="77" fillId="28" borderId="0" applyNumberFormat="0" applyBorder="0" applyAlignment="0" applyProtection="0"/>
    <xf numFmtId="196" fontId="17"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32" fillId="0" borderId="0">
      <alignment/>
      <protection/>
    </xf>
    <xf numFmtId="0" fontId="32" fillId="0" borderId="0">
      <alignment/>
      <protection/>
    </xf>
    <xf numFmtId="0" fontId="71" fillId="0" borderId="0">
      <alignment/>
      <protection/>
    </xf>
    <xf numFmtId="0" fontId="19" fillId="0" borderId="0">
      <alignment/>
      <protection/>
    </xf>
    <xf numFmtId="0" fontId="4" fillId="0" borderId="0">
      <alignment/>
      <protection/>
    </xf>
    <xf numFmtId="0" fontId="4" fillId="0" borderId="0">
      <alignment/>
      <protection/>
    </xf>
    <xf numFmtId="0" fontId="23" fillId="0" borderId="0">
      <alignment/>
      <protection/>
    </xf>
    <xf numFmtId="0" fontId="84" fillId="0" borderId="0">
      <alignment/>
      <protection/>
    </xf>
    <xf numFmtId="0" fontId="18" fillId="0" borderId="0" applyProtection="0">
      <alignment/>
    </xf>
    <xf numFmtId="0" fontId="15" fillId="0" borderId="0">
      <alignment/>
      <protection/>
    </xf>
    <xf numFmtId="0" fontId="71" fillId="0" borderId="0">
      <alignment/>
      <protection/>
    </xf>
    <xf numFmtId="0" fontId="4" fillId="0" borderId="0">
      <alignment/>
      <protection/>
    </xf>
    <xf numFmtId="0" fontId="35" fillId="0" borderId="0">
      <alignment/>
      <protection/>
    </xf>
    <xf numFmtId="0" fontId="4" fillId="31" borderId="7" applyNumberFormat="0" applyFont="0" applyAlignment="0" applyProtection="0"/>
    <xf numFmtId="0" fontId="85" fillId="26" borderId="8" applyNumberFormat="0" applyAlignment="0" applyProtection="0"/>
    <xf numFmtId="9" fontId="4"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2">
    <xf numFmtId="0" fontId="0" fillId="0" borderId="0" xfId="0" applyAlignment="1">
      <alignment/>
    </xf>
    <xf numFmtId="0" fontId="8" fillId="0" borderId="0" xfId="0" applyFont="1" applyAlignment="1">
      <alignment/>
    </xf>
    <xf numFmtId="3" fontId="8" fillId="0" borderId="10" xfId="0" applyNumberFormat="1" applyFont="1" applyBorder="1" applyAlignment="1">
      <alignment/>
    </xf>
    <xf numFmtId="0" fontId="25" fillId="0" borderId="0" xfId="0" applyFont="1" applyAlignment="1">
      <alignment/>
    </xf>
    <xf numFmtId="0" fontId="27" fillId="0" borderId="0" xfId="0" applyFont="1" applyAlignment="1">
      <alignment/>
    </xf>
    <xf numFmtId="0" fontId="8" fillId="0" borderId="0" xfId="66" applyFont="1" applyFill="1">
      <alignment/>
      <protection/>
    </xf>
    <xf numFmtId="0" fontId="11" fillId="0" borderId="0" xfId="66" applyFont="1" applyFill="1">
      <alignment/>
      <protection/>
    </xf>
    <xf numFmtId="0" fontId="23" fillId="0" borderId="11" xfId="66" applyFont="1" applyFill="1" applyBorder="1" applyAlignment="1">
      <alignment horizontal="center" vertical="center"/>
      <protection/>
    </xf>
    <xf numFmtId="0" fontId="10" fillId="0" borderId="0" xfId="0" applyFont="1" applyFill="1" applyAlignment="1">
      <alignment/>
    </xf>
    <xf numFmtId="0" fontId="25" fillId="0" borderId="0" xfId="0" applyFont="1" applyFill="1" applyAlignment="1">
      <alignment/>
    </xf>
    <xf numFmtId="0" fontId="8" fillId="0" borderId="12" xfId="0" applyFont="1" applyBorder="1" applyAlignment="1">
      <alignment/>
    </xf>
    <xf numFmtId="0" fontId="13" fillId="0" borderId="0" xfId="66" applyFont="1" applyFill="1">
      <alignment/>
      <protection/>
    </xf>
    <xf numFmtId="0" fontId="7" fillId="32" borderId="0" xfId="0" applyFont="1" applyFill="1" applyAlignment="1">
      <alignment/>
    </xf>
    <xf numFmtId="0" fontId="8" fillId="32" borderId="0" xfId="72" applyFont="1" applyFill="1" applyAlignment="1">
      <alignment vertical="center" wrapText="1"/>
      <protection/>
    </xf>
    <xf numFmtId="0" fontId="30" fillId="32" borderId="0" xfId="72" applyFont="1" applyFill="1" applyAlignment="1">
      <alignment horizontal="center" vertical="center" wrapText="1"/>
      <protection/>
    </xf>
    <xf numFmtId="0" fontId="7" fillId="32" borderId="0" xfId="72" applyFont="1" applyFill="1" applyAlignment="1">
      <alignment horizontal="center" vertical="center" wrapText="1"/>
      <protection/>
    </xf>
    <xf numFmtId="0" fontId="8" fillId="32" borderId="11" xfId="72" applyFont="1" applyFill="1" applyBorder="1" applyAlignment="1">
      <alignment horizontal="center" vertical="center" wrapText="1"/>
      <protection/>
    </xf>
    <xf numFmtId="0" fontId="8" fillId="32" borderId="0" xfId="72" applyFont="1" applyFill="1" applyAlignment="1">
      <alignment horizontal="center" vertical="center" wrapText="1"/>
      <protection/>
    </xf>
    <xf numFmtId="0" fontId="7" fillId="32" borderId="0" xfId="72" applyFont="1" applyFill="1" applyAlignment="1">
      <alignment vertical="center"/>
      <protection/>
    </xf>
    <xf numFmtId="0" fontId="8" fillId="32" borderId="0" xfId="72" applyFont="1" applyFill="1" applyAlignment="1">
      <alignment vertical="center"/>
      <protection/>
    </xf>
    <xf numFmtId="4" fontId="8" fillId="32" borderId="0" xfId="72" applyNumberFormat="1" applyFont="1" applyFill="1" applyAlignment="1">
      <alignment vertical="center"/>
      <protection/>
    </xf>
    <xf numFmtId="0" fontId="24" fillId="0" borderId="0" xfId="0" applyFont="1" applyAlignment="1">
      <alignment/>
    </xf>
    <xf numFmtId="0" fontId="28" fillId="0" borderId="0" xfId="0" applyFont="1" applyAlignment="1">
      <alignment/>
    </xf>
    <xf numFmtId="0" fontId="24"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3" fontId="16" fillId="0" borderId="0" xfId="0" applyNumberFormat="1" applyFont="1" applyFill="1" applyAlignment="1">
      <alignment horizontal="center"/>
    </xf>
    <xf numFmtId="0" fontId="7" fillId="0" borderId="0" xfId="0" applyFont="1" applyFill="1" applyAlignment="1">
      <alignment horizontal="center"/>
    </xf>
    <xf numFmtId="0" fontId="30" fillId="32" borderId="0" xfId="0" applyFont="1" applyFill="1" applyAlignment="1">
      <alignment/>
    </xf>
    <xf numFmtId="0" fontId="8" fillId="32" borderId="0" xfId="0" applyFont="1" applyFill="1" applyAlignment="1">
      <alignment/>
    </xf>
    <xf numFmtId="0" fontId="13" fillId="32" borderId="0" xfId="0" applyFont="1" applyFill="1" applyAlignment="1">
      <alignment/>
    </xf>
    <xf numFmtId="0" fontId="21" fillId="32" borderId="11" xfId="0" applyFont="1" applyFill="1" applyBorder="1" applyAlignment="1">
      <alignment horizontal="center" vertical="center"/>
    </xf>
    <xf numFmtId="0" fontId="21" fillId="32" borderId="0" xfId="0" applyFont="1" applyFill="1" applyAlignment="1">
      <alignment vertical="center"/>
    </xf>
    <xf numFmtId="0" fontId="11" fillId="32" borderId="0" xfId="0" applyFont="1" applyFill="1" applyAlignment="1">
      <alignment/>
    </xf>
    <xf numFmtId="0" fontId="8" fillId="0" borderId="13" xfId="0" applyFont="1" applyBorder="1" applyAlignment="1">
      <alignment horizontal="center"/>
    </xf>
    <xf numFmtId="3" fontId="8" fillId="0" borderId="13" xfId="0" applyNumberFormat="1" applyFont="1" applyBorder="1" applyAlignment="1">
      <alignment/>
    </xf>
    <xf numFmtId="0" fontId="24" fillId="0" borderId="11" xfId="0" applyFont="1" applyBorder="1" applyAlignment="1">
      <alignment horizontal="center" vertical="center"/>
    </xf>
    <xf numFmtId="0" fontId="24" fillId="0" borderId="11" xfId="0" applyFont="1" applyBorder="1" applyAlignment="1" quotePrefix="1">
      <alignment horizontal="center" vertical="center"/>
    </xf>
    <xf numFmtId="0" fontId="24" fillId="0" borderId="0" xfId="0" applyFont="1" applyAlignment="1">
      <alignment vertical="center"/>
    </xf>
    <xf numFmtId="3" fontId="25" fillId="0" borderId="0" xfId="0" applyNumberFormat="1" applyFont="1" applyAlignment="1">
      <alignment/>
    </xf>
    <xf numFmtId="3" fontId="25" fillId="0" borderId="10" xfId="0" applyNumberFormat="1" applyFont="1" applyBorder="1" applyAlignment="1">
      <alignment/>
    </xf>
    <xf numFmtId="0" fontId="25" fillId="0" borderId="14" xfId="0" applyFont="1" applyBorder="1" applyAlignment="1">
      <alignment/>
    </xf>
    <xf numFmtId="3" fontId="25" fillId="0" borderId="14" xfId="0" applyNumberFormat="1" applyFont="1" applyBorder="1" applyAlignment="1">
      <alignment/>
    </xf>
    <xf numFmtId="0" fontId="24" fillId="0" borderId="15" xfId="0" applyFont="1" applyBorder="1" applyAlignment="1">
      <alignment horizontal="center"/>
    </xf>
    <xf numFmtId="0" fontId="24" fillId="0" borderId="16" xfId="0" applyFont="1" applyBorder="1" applyAlignment="1">
      <alignment/>
    </xf>
    <xf numFmtId="3" fontId="24" fillId="0" borderId="15" xfId="0" applyNumberFormat="1" applyFont="1" applyBorder="1" applyAlignment="1">
      <alignment/>
    </xf>
    <xf numFmtId="0" fontId="24" fillId="0" borderId="13" xfId="0" applyFont="1" applyBorder="1" applyAlignment="1">
      <alignment horizontal="center"/>
    </xf>
    <xf numFmtId="0" fontId="24" fillId="0" borderId="17" xfId="0" applyFont="1" applyBorder="1" applyAlignment="1">
      <alignment/>
    </xf>
    <xf numFmtId="3" fontId="24" fillId="0" borderId="13" xfId="0" applyNumberFormat="1" applyFont="1" applyBorder="1" applyAlignment="1">
      <alignment/>
    </xf>
    <xf numFmtId="0" fontId="25" fillId="0" borderId="13" xfId="0" applyFont="1" applyBorder="1" applyAlignment="1">
      <alignment horizontal="center"/>
    </xf>
    <xf numFmtId="0" fontId="25" fillId="0" borderId="12" xfId="0" applyFont="1" applyBorder="1" applyAlignment="1">
      <alignment/>
    </xf>
    <xf numFmtId="3" fontId="25" fillId="0" borderId="13" xfId="0" applyNumberFormat="1" applyFont="1" applyBorder="1" applyAlignment="1">
      <alignment/>
    </xf>
    <xf numFmtId="0" fontId="25" fillId="0" borderId="18" xfId="0" applyFont="1" applyBorder="1" applyAlignment="1">
      <alignment/>
    </xf>
    <xf numFmtId="0" fontId="7" fillId="32" borderId="11" xfId="0" applyFont="1" applyFill="1" applyBorder="1" applyAlignment="1">
      <alignment/>
    </xf>
    <xf numFmtId="3" fontId="8" fillId="32" borderId="0" xfId="0" applyNumberFormat="1" applyFont="1" applyFill="1" applyAlignment="1">
      <alignment/>
    </xf>
    <xf numFmtId="3" fontId="8" fillId="32" borderId="11" xfId="0" applyNumberFormat="1" applyFont="1" applyFill="1" applyBorder="1" applyAlignment="1">
      <alignment/>
    </xf>
    <xf numFmtId="0" fontId="4" fillId="32" borderId="0" xfId="0" applyFont="1" applyFill="1" applyAlignment="1">
      <alignment/>
    </xf>
    <xf numFmtId="0" fontId="21" fillId="32" borderId="11" xfId="0" applyFont="1" applyFill="1" applyBorder="1" applyAlignment="1">
      <alignment horizontal="center" vertical="center" wrapText="1"/>
    </xf>
    <xf numFmtId="0" fontId="31" fillId="32" borderId="0" xfId="0" applyFont="1" applyFill="1" applyAlignment="1">
      <alignment/>
    </xf>
    <xf numFmtId="0" fontId="8" fillId="0" borderId="11" xfId="0" applyFont="1" applyFill="1" applyBorder="1" applyAlignment="1">
      <alignment horizontal="center" vertical="center"/>
    </xf>
    <xf numFmtId="0" fontId="16" fillId="32" borderId="0" xfId="0" applyFont="1" applyFill="1" applyAlignment="1">
      <alignment horizontal="left"/>
    </xf>
    <xf numFmtId="0" fontId="7" fillId="32" borderId="0" xfId="0" applyFont="1" applyFill="1" applyAlignment="1">
      <alignment vertical="center"/>
    </xf>
    <xf numFmtId="0" fontId="16" fillId="32" borderId="0" xfId="0" applyFont="1" applyFill="1" applyAlignment="1">
      <alignment/>
    </xf>
    <xf numFmtId="3" fontId="16" fillId="32" borderId="0" xfId="0" applyNumberFormat="1" applyFont="1" applyFill="1" applyAlignment="1">
      <alignment/>
    </xf>
    <xf numFmtId="0" fontId="21" fillId="32" borderId="0" xfId="0" applyFont="1" applyFill="1" applyAlignment="1">
      <alignment/>
    </xf>
    <xf numFmtId="0" fontId="8" fillId="32" borderId="11" xfId="0" applyFont="1" applyFill="1" applyBorder="1" applyAlignment="1">
      <alignment horizontal="center" vertical="center"/>
    </xf>
    <xf numFmtId="0" fontId="8" fillId="32" borderId="0" xfId="0" applyFont="1" applyFill="1" applyAlignment="1">
      <alignment vertical="center"/>
    </xf>
    <xf numFmtId="3" fontId="8" fillId="32" borderId="11" xfId="41" applyNumberFormat="1" applyFont="1" applyFill="1" applyBorder="1" applyAlignment="1">
      <alignment horizontal="right"/>
    </xf>
    <xf numFmtId="0" fontId="14" fillId="32" borderId="0" xfId="0" applyFont="1" applyFill="1" applyAlignment="1">
      <alignment/>
    </xf>
    <xf numFmtId="0" fontId="21" fillId="32" borderId="11" xfId="0" applyFont="1" applyFill="1" applyBorder="1" applyAlignment="1" quotePrefix="1">
      <alignment horizontal="center" vertical="center"/>
    </xf>
    <xf numFmtId="0" fontId="22" fillId="32" borderId="11" xfId="0" applyFont="1" applyFill="1" applyBorder="1" applyAlignment="1" quotePrefix="1">
      <alignment horizontal="center" vertical="center"/>
    </xf>
    <xf numFmtId="0" fontId="38" fillId="32" borderId="11" xfId="0" applyFont="1" applyFill="1" applyBorder="1" applyAlignment="1" quotePrefix="1">
      <alignment horizontal="center" vertical="center"/>
    </xf>
    <xf numFmtId="0" fontId="22" fillId="32" borderId="11" xfId="0" applyFont="1" applyFill="1" applyBorder="1" applyAlignment="1">
      <alignment horizontal="center" vertical="center"/>
    </xf>
    <xf numFmtId="0" fontId="30" fillId="32" borderId="0" xfId="0" applyFont="1" applyFill="1" applyAlignment="1">
      <alignment horizontal="right" vertical="center" wrapText="1"/>
    </xf>
    <xf numFmtId="0" fontId="39" fillId="32" borderId="0" xfId="0" applyFont="1" applyFill="1" applyAlignment="1">
      <alignment horizontal="right" vertical="center" wrapText="1"/>
    </xf>
    <xf numFmtId="3" fontId="7" fillId="32" borderId="11" xfId="41" applyNumberFormat="1" applyFont="1" applyFill="1" applyBorder="1" applyAlignment="1">
      <alignment horizontal="right" vertical="center" wrapText="1"/>
    </xf>
    <xf numFmtId="0" fontId="8" fillId="32" borderId="11" xfId="0" applyFont="1" applyFill="1" applyBorder="1" applyAlignment="1">
      <alignment horizontal="center" vertical="center" wrapText="1"/>
    </xf>
    <xf numFmtId="3" fontId="8" fillId="32" borderId="11" xfId="41" applyNumberFormat="1" applyFont="1" applyFill="1" applyBorder="1" applyAlignment="1">
      <alignment horizontal="right" vertical="center" wrapText="1"/>
    </xf>
    <xf numFmtId="0" fontId="7" fillId="32" borderId="11" xfId="0" applyFont="1" applyFill="1" applyBorder="1" applyAlignment="1">
      <alignment horizontal="center" vertical="center"/>
    </xf>
    <xf numFmtId="0" fontId="7" fillId="32" borderId="19" xfId="72" applyFont="1" applyFill="1" applyBorder="1" applyAlignment="1">
      <alignment horizontal="center" vertical="center" wrapText="1"/>
      <protection/>
    </xf>
    <xf numFmtId="0" fontId="7" fillId="32" borderId="11" xfId="72" applyFont="1" applyFill="1" applyBorder="1" applyAlignment="1">
      <alignment horizontal="center" vertical="center"/>
      <protection/>
    </xf>
    <xf numFmtId="0" fontId="23" fillId="0" borderId="11" xfId="0" applyFont="1" applyFill="1" applyBorder="1" applyAlignment="1">
      <alignment horizontal="center" vertical="center" wrapText="1"/>
    </xf>
    <xf numFmtId="0" fontId="89" fillId="32" borderId="0" xfId="0" applyFont="1" applyFill="1" applyAlignment="1">
      <alignment horizontal="right"/>
    </xf>
    <xf numFmtId="0" fontId="7" fillId="32" borderId="0" xfId="0" applyFont="1" applyFill="1" applyAlignment="1">
      <alignment horizontal="centerContinuous" vertical="center"/>
    </xf>
    <xf numFmtId="0" fontId="8" fillId="32" borderId="0" xfId="0" applyFont="1" applyFill="1" applyAlignment="1">
      <alignment horizontal="right" vertical="center"/>
    </xf>
    <xf numFmtId="0" fontId="8" fillId="32" borderId="0" xfId="0" applyFont="1" applyFill="1" applyAlignment="1">
      <alignment horizontal="centerContinuous" vertical="center"/>
    </xf>
    <xf numFmtId="0" fontId="7" fillId="32" borderId="0" xfId="0" applyFont="1" applyFill="1" applyAlignment="1">
      <alignment horizontal="right" vertical="center"/>
    </xf>
    <xf numFmtId="0" fontId="10" fillId="32" borderId="0" xfId="0" applyFont="1" applyFill="1" applyAlignment="1">
      <alignment horizontal="left" vertical="center"/>
    </xf>
    <xf numFmtId="0" fontId="11" fillId="32" borderId="0" xfId="0" applyFont="1" applyFill="1" applyAlignment="1">
      <alignment vertical="center"/>
    </xf>
    <xf numFmtId="0" fontId="13" fillId="32" borderId="0" xfId="0" applyFont="1" applyFill="1" applyAlignment="1">
      <alignment vertical="center"/>
    </xf>
    <xf numFmtId="3" fontId="11" fillId="32" borderId="0" xfId="0" applyNumberFormat="1" applyFont="1" applyFill="1" applyAlignment="1">
      <alignment vertical="center"/>
    </xf>
    <xf numFmtId="0" fontId="9" fillId="32" borderId="0" xfId="0" applyFont="1" applyFill="1" applyAlignment="1">
      <alignment vertical="center"/>
    </xf>
    <xf numFmtId="0" fontId="10" fillId="32" borderId="0" xfId="0" applyFont="1" applyFill="1" applyAlignment="1">
      <alignment vertical="center"/>
    </xf>
    <xf numFmtId="3" fontId="90" fillId="32" borderId="0" xfId="0" applyNumberFormat="1" applyFont="1" applyFill="1" applyAlignment="1">
      <alignment vertical="center"/>
    </xf>
    <xf numFmtId="0" fontId="90" fillId="32" borderId="0" xfId="0" applyFont="1" applyFill="1" applyAlignment="1">
      <alignment vertical="center"/>
    </xf>
    <xf numFmtId="0" fontId="89" fillId="32" borderId="0" xfId="0" applyFont="1" applyFill="1" applyAlignment="1">
      <alignment vertical="center"/>
    </xf>
    <xf numFmtId="200" fontId="8" fillId="32" borderId="11" xfId="41" applyNumberFormat="1" applyFont="1" applyFill="1" applyBorder="1" applyAlignment="1">
      <alignment vertical="center"/>
    </xf>
    <xf numFmtId="3" fontId="8" fillId="32" borderId="11" xfId="0" applyNumberFormat="1" applyFont="1" applyFill="1" applyBorder="1" applyAlignment="1">
      <alignment vertical="center"/>
    </xf>
    <xf numFmtId="3" fontId="7" fillId="32" borderId="11" xfId="0" applyNumberFormat="1" applyFont="1" applyFill="1" applyBorder="1" applyAlignment="1">
      <alignment vertical="center"/>
    </xf>
    <xf numFmtId="0" fontId="8" fillId="32" borderId="11" xfId="0" applyFont="1" applyFill="1" applyBorder="1" applyAlignment="1">
      <alignment vertical="center"/>
    </xf>
    <xf numFmtId="0" fontId="8" fillId="32" borderId="11" xfId="0" applyFont="1" applyFill="1" applyBorder="1" applyAlignment="1" quotePrefix="1">
      <alignment horizontal="center" vertical="center"/>
    </xf>
    <xf numFmtId="0" fontId="7" fillId="32" borderId="11" xfId="0" applyFont="1" applyFill="1" applyBorder="1" applyAlignment="1">
      <alignment vertical="center"/>
    </xf>
    <xf numFmtId="0" fontId="9" fillId="32" borderId="0" xfId="0" applyFont="1" applyFill="1" applyAlignment="1">
      <alignment horizontal="right" vertical="center"/>
    </xf>
    <xf numFmtId="188" fontId="7" fillId="32" borderId="11" xfId="0" applyNumberFormat="1" applyFont="1" applyFill="1" applyBorder="1" applyAlignment="1">
      <alignment vertical="center"/>
    </xf>
    <xf numFmtId="188" fontId="8" fillId="32" borderId="11" xfId="0" applyNumberFormat="1" applyFont="1" applyFill="1" applyBorder="1" applyAlignment="1">
      <alignment vertical="center"/>
    </xf>
    <xf numFmtId="0" fontId="16" fillId="32" borderId="0" xfId="0" applyFont="1" applyFill="1" applyAlignment="1">
      <alignment horizontal="left" vertical="center"/>
    </xf>
    <xf numFmtId="0" fontId="16" fillId="32" borderId="0" xfId="0" applyFont="1" applyFill="1" applyAlignment="1">
      <alignment vertical="center"/>
    </xf>
    <xf numFmtId="3" fontId="8" fillId="32" borderId="0" xfId="0" applyNumberFormat="1" applyFont="1" applyFill="1" applyAlignment="1">
      <alignment vertical="center"/>
    </xf>
    <xf numFmtId="2" fontId="8" fillId="32" borderId="11" xfId="0" applyNumberFormat="1" applyFont="1" applyFill="1" applyBorder="1" applyAlignment="1">
      <alignment vertical="center"/>
    </xf>
    <xf numFmtId="9" fontId="7" fillId="32" borderId="11" xfId="77" applyFont="1" applyFill="1" applyBorder="1" applyAlignment="1">
      <alignment vertical="center"/>
    </xf>
    <xf numFmtId="3" fontId="8" fillId="32" borderId="11" xfId="0" applyNumberFormat="1" applyFont="1" applyFill="1" applyBorder="1" applyAlignment="1">
      <alignment horizontal="center" vertical="center"/>
    </xf>
    <xf numFmtId="9" fontId="8" fillId="32" borderId="11" xfId="77" applyFont="1" applyFill="1" applyBorder="1" applyAlignment="1">
      <alignment vertical="center"/>
    </xf>
    <xf numFmtId="0" fontId="7" fillId="0" borderId="0" xfId="0" applyFont="1" applyFill="1" applyAlignment="1">
      <alignment horizontal="centerContinuous" vertical="center"/>
    </xf>
    <xf numFmtId="0" fontId="8" fillId="0" borderId="0" xfId="0" applyFont="1" applyFill="1" applyAlignment="1">
      <alignment horizontal="centerContinuous"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10" fillId="0" borderId="0" xfId="0" applyFont="1" applyFill="1" applyAlignment="1">
      <alignment horizontal="left" vertical="center"/>
    </xf>
    <xf numFmtId="0" fontId="11" fillId="0" borderId="0" xfId="0" applyFont="1" applyFill="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200" fontId="7" fillId="0" borderId="11" xfId="41" applyNumberFormat="1" applyFont="1" applyFill="1" applyBorder="1" applyAlignment="1">
      <alignment vertical="center"/>
    </xf>
    <xf numFmtId="3" fontId="8" fillId="0" borderId="11" xfId="0" applyNumberFormat="1" applyFont="1" applyFill="1" applyBorder="1" applyAlignment="1">
      <alignment horizontal="center" vertical="center"/>
    </xf>
    <xf numFmtId="3" fontId="8" fillId="0" borderId="11" xfId="0" applyNumberFormat="1" applyFont="1" applyFill="1" applyBorder="1" applyAlignment="1">
      <alignment vertical="center"/>
    </xf>
    <xf numFmtId="200" fontId="8" fillId="0" borderId="11" xfId="41" applyNumberFormat="1" applyFont="1" applyFill="1" applyBorder="1" applyAlignment="1">
      <alignment vertical="center"/>
    </xf>
    <xf numFmtId="200" fontId="11" fillId="0" borderId="0" xfId="0" applyNumberFormat="1" applyFont="1" applyFill="1" applyAlignment="1">
      <alignment vertical="center"/>
    </xf>
    <xf numFmtId="0" fontId="12" fillId="32" borderId="0" xfId="0" applyFont="1" applyFill="1" applyAlignment="1">
      <alignment horizontal="centerContinuous" vertical="center"/>
    </xf>
    <xf numFmtId="0" fontId="13" fillId="32" borderId="0" xfId="0" applyFont="1" applyFill="1" applyAlignment="1">
      <alignment horizontal="centerContinuous" vertical="center"/>
    </xf>
    <xf numFmtId="0" fontId="14" fillId="32" borderId="0" xfId="0" applyFont="1" applyFill="1" applyAlignment="1">
      <alignment vertical="center"/>
    </xf>
    <xf numFmtId="0" fontId="14" fillId="32" borderId="0" xfId="0" applyFont="1" applyFill="1" applyAlignment="1">
      <alignment horizontal="right" vertical="center"/>
    </xf>
    <xf numFmtId="0" fontId="9" fillId="32" borderId="0" xfId="0" applyFont="1" applyFill="1" applyAlignment="1">
      <alignment horizontal="centerContinuous" vertical="center"/>
    </xf>
    <xf numFmtId="0" fontId="37" fillId="32" borderId="0" xfId="0" applyFont="1" applyFill="1" applyAlignment="1">
      <alignment horizontal="left" vertical="center"/>
    </xf>
    <xf numFmtId="0" fontId="37" fillId="32" borderId="0" xfId="0" applyFont="1" applyFill="1" applyBorder="1" applyAlignment="1">
      <alignment horizontal="center" vertical="center"/>
    </xf>
    <xf numFmtId="0" fontId="14" fillId="32" borderId="11" xfId="0" applyFont="1" applyFill="1" applyBorder="1" applyAlignment="1">
      <alignment vertical="center"/>
    </xf>
    <xf numFmtId="3" fontId="21" fillId="32" borderId="11" xfId="0" applyNumberFormat="1" applyFont="1" applyFill="1" applyBorder="1" applyAlignment="1">
      <alignment vertical="center"/>
    </xf>
    <xf numFmtId="0" fontId="24" fillId="0" borderId="0" xfId="0" applyFont="1" applyAlignment="1">
      <alignment horizontal="centerContinuous" vertical="center"/>
    </xf>
    <xf numFmtId="0" fontId="25" fillId="0" borderId="0" xfId="0" applyFont="1" applyAlignment="1">
      <alignment horizontal="centerContinuous" vertical="center"/>
    </xf>
    <xf numFmtId="0" fontId="25" fillId="0" borderId="0" xfId="0" applyFont="1" applyAlignment="1">
      <alignment vertical="center"/>
    </xf>
    <xf numFmtId="0" fontId="24" fillId="0" borderId="0" xfId="0" applyFont="1" applyAlignment="1">
      <alignment horizontal="right" vertical="center"/>
    </xf>
    <xf numFmtId="0" fontId="27" fillId="0" borderId="0" xfId="0" applyFont="1" applyAlignment="1">
      <alignment horizontal="centerContinuous" vertical="center"/>
    </xf>
    <xf numFmtId="0" fontId="29" fillId="0" borderId="0" xfId="0" applyFont="1" applyAlignment="1" quotePrefix="1">
      <alignment horizontal="centerContinuous" vertical="center"/>
    </xf>
    <xf numFmtId="0" fontId="27" fillId="0" borderId="0" xfId="0" applyFont="1" applyAlignment="1">
      <alignment horizontal="left" vertical="center"/>
    </xf>
    <xf numFmtId="0" fontId="27" fillId="0" borderId="0" xfId="0" applyFont="1" applyBorder="1" applyAlignment="1">
      <alignment horizontal="center" vertical="center"/>
    </xf>
    <xf numFmtId="0" fontId="24" fillId="0" borderId="11" xfId="0" applyFont="1" applyBorder="1" applyAlignment="1">
      <alignment vertical="center"/>
    </xf>
    <xf numFmtId="3" fontId="24" fillId="0" borderId="11" xfId="0" applyNumberFormat="1" applyFont="1" applyBorder="1" applyAlignment="1">
      <alignment vertical="center"/>
    </xf>
    <xf numFmtId="0" fontId="25" fillId="0" borderId="11" xfId="0" applyFont="1" applyBorder="1" applyAlignment="1">
      <alignment horizontal="center" vertical="center"/>
    </xf>
    <xf numFmtId="0" fontId="25" fillId="0" borderId="11" xfId="0" applyFont="1" applyBorder="1" applyAlignment="1">
      <alignment vertical="center"/>
    </xf>
    <xf numFmtId="3" fontId="25" fillId="0" borderId="11" xfId="0" applyNumberFormat="1" applyFont="1" applyBorder="1" applyAlignment="1">
      <alignment vertical="center"/>
    </xf>
    <xf numFmtId="0" fontId="16" fillId="32" borderId="0" xfId="0" applyFont="1" applyFill="1" applyAlignment="1">
      <alignment horizontal="centerContinuous" vertical="center"/>
    </xf>
    <xf numFmtId="3" fontId="21" fillId="32" borderId="11" xfId="0" applyNumberFormat="1" applyFont="1" applyFill="1" applyBorder="1" applyAlignment="1">
      <alignment horizontal="center" vertical="center"/>
    </xf>
    <xf numFmtId="0" fontId="9" fillId="32" borderId="0" xfId="0" applyFont="1" applyFill="1" applyAlignment="1">
      <alignment horizontal="left" vertical="center"/>
    </xf>
    <xf numFmtId="3" fontId="7" fillId="32" borderId="11" xfId="0" applyNumberFormat="1" applyFont="1" applyFill="1" applyBorder="1" applyAlignment="1">
      <alignment horizontal="center" vertical="center"/>
    </xf>
    <xf numFmtId="204" fontId="8" fillId="32" borderId="11" xfId="41" applyNumberFormat="1" applyFont="1" applyFill="1" applyBorder="1" applyAlignment="1">
      <alignment vertical="center"/>
    </xf>
    <xf numFmtId="0" fontId="28" fillId="0" borderId="0" xfId="0" applyFont="1" applyAlignment="1">
      <alignment vertical="center"/>
    </xf>
    <xf numFmtId="0" fontId="30" fillId="32" borderId="0" xfId="0" applyFont="1" applyFill="1" applyAlignment="1">
      <alignment horizontal="right" vertical="center"/>
    </xf>
    <xf numFmtId="197" fontId="7" fillId="0" borderId="11" xfId="71" applyNumberFormat="1" applyFont="1" applyFill="1" applyBorder="1" applyAlignment="1" applyProtection="1">
      <alignment horizontal="center" vertical="center"/>
      <protection/>
    </xf>
    <xf numFmtId="197" fontId="7" fillId="0" borderId="11" xfId="71" applyNumberFormat="1" applyFont="1" applyFill="1" applyBorder="1" applyAlignment="1">
      <alignment horizontal="left" vertical="center"/>
      <protection/>
    </xf>
    <xf numFmtId="3" fontId="7" fillId="0" borderId="11" xfId="41" applyNumberFormat="1" applyFont="1" applyFill="1" applyBorder="1" applyAlignment="1">
      <alignment vertical="center"/>
    </xf>
    <xf numFmtId="4" fontId="7" fillId="0" borderId="11" xfId="41" applyNumberFormat="1" applyFont="1" applyFill="1" applyBorder="1" applyAlignment="1">
      <alignment vertical="center"/>
    </xf>
    <xf numFmtId="197" fontId="8" fillId="0" borderId="11" xfId="71" applyNumberFormat="1" applyFont="1" applyFill="1" applyBorder="1" applyAlignment="1">
      <alignment horizontal="center" vertical="center"/>
      <protection/>
    </xf>
    <xf numFmtId="197" fontId="8" fillId="0" borderId="11" xfId="71" applyNumberFormat="1" applyFont="1" applyFill="1" applyBorder="1" applyAlignment="1" applyProtection="1">
      <alignment horizontal="left" vertical="center"/>
      <protection/>
    </xf>
    <xf numFmtId="3" fontId="8" fillId="0" borderId="11" xfId="71" applyNumberFormat="1" applyFont="1" applyFill="1" applyBorder="1" applyAlignment="1">
      <alignment horizontal="right" vertical="center"/>
      <protection/>
    </xf>
    <xf numFmtId="4" fontId="8" fillId="0" borderId="11" xfId="41" applyNumberFormat="1" applyFont="1" applyFill="1" applyBorder="1" applyAlignment="1">
      <alignment vertical="center"/>
    </xf>
    <xf numFmtId="197" fontId="8" fillId="0" borderId="11" xfId="71" applyNumberFormat="1" applyFont="1" applyFill="1" applyBorder="1" applyAlignment="1" quotePrefix="1">
      <alignment horizontal="center" vertical="center"/>
      <protection/>
    </xf>
    <xf numFmtId="0" fontId="37" fillId="32" borderId="20" xfId="0" applyFont="1" applyFill="1" applyBorder="1" applyAlignment="1">
      <alignment vertical="center"/>
    </xf>
    <xf numFmtId="0" fontId="21" fillId="32" borderId="20" xfId="0" applyFont="1" applyFill="1" applyBorder="1" applyAlignment="1">
      <alignment horizontal="right" vertical="center"/>
    </xf>
    <xf numFmtId="200" fontId="14" fillId="32" borderId="11" xfId="41" applyNumberFormat="1" applyFont="1" applyFill="1" applyBorder="1" applyAlignment="1">
      <alignment vertical="center"/>
    </xf>
    <xf numFmtId="200" fontId="14" fillId="32" borderId="21" xfId="41" applyNumberFormat="1" applyFont="1" applyFill="1" applyBorder="1" applyAlignment="1">
      <alignment vertical="center"/>
    </xf>
    <xf numFmtId="200" fontId="21" fillId="32" borderId="11" xfId="41" applyNumberFormat="1" applyFont="1" applyFill="1" applyBorder="1" applyAlignment="1">
      <alignment vertical="center"/>
    </xf>
    <xf numFmtId="171" fontId="21" fillId="32" borderId="10" xfId="41" applyFont="1" applyFill="1" applyBorder="1" applyAlignment="1">
      <alignment vertical="center"/>
    </xf>
    <xf numFmtId="171" fontId="21" fillId="32" borderId="14" xfId="41" applyFont="1" applyFill="1" applyBorder="1" applyAlignment="1">
      <alignment vertical="center"/>
    </xf>
    <xf numFmtId="0" fontId="7" fillId="0" borderId="0" xfId="66" applyFont="1" applyFill="1" applyAlignment="1">
      <alignment horizontal="centerContinuous" vertical="center"/>
      <protection/>
    </xf>
    <xf numFmtId="0" fontId="8" fillId="0" borderId="0" xfId="66" applyFont="1" applyFill="1" applyAlignment="1">
      <alignment horizontal="centerContinuous" vertical="center"/>
      <protection/>
    </xf>
    <xf numFmtId="0" fontId="8" fillId="0" borderId="0" xfId="66" applyFont="1" applyFill="1" applyAlignment="1">
      <alignment vertical="center"/>
      <protection/>
    </xf>
    <xf numFmtId="0" fontId="7" fillId="0" borderId="0" xfId="66" applyFont="1" applyFill="1" applyAlignment="1">
      <alignment horizontal="right" vertical="center"/>
      <protection/>
    </xf>
    <xf numFmtId="0" fontId="12" fillId="0" borderId="0" xfId="66" applyFont="1" applyFill="1" applyAlignment="1">
      <alignment horizontal="centerContinuous" vertical="center"/>
      <protection/>
    </xf>
    <xf numFmtId="0" fontId="13" fillId="0" borderId="0" xfId="66" applyFont="1" applyFill="1" applyAlignment="1">
      <alignment horizontal="centerContinuous" vertical="center"/>
      <protection/>
    </xf>
    <xf numFmtId="0" fontId="13" fillId="0" borderId="0" xfId="66" applyFont="1" applyFill="1" applyAlignment="1">
      <alignment vertical="center"/>
      <protection/>
    </xf>
    <xf numFmtId="0" fontId="16" fillId="0" borderId="0" xfId="66" applyFont="1" applyFill="1" applyAlignment="1">
      <alignment horizontal="centerContinuous" vertical="center"/>
      <protection/>
    </xf>
    <xf numFmtId="0" fontId="7" fillId="0" borderId="0" xfId="66" applyFont="1" applyFill="1" applyAlignment="1" quotePrefix="1">
      <alignment horizontal="centerContinuous" vertical="center"/>
      <protection/>
    </xf>
    <xf numFmtId="0" fontId="10" fillId="0" borderId="0" xfId="66" applyFont="1" applyFill="1" applyAlignment="1">
      <alignment horizontal="left" vertical="center"/>
      <protection/>
    </xf>
    <xf numFmtId="0" fontId="11" fillId="0" borderId="0" xfId="66" applyFont="1" applyFill="1" applyAlignment="1">
      <alignment vertical="center"/>
      <protection/>
    </xf>
    <xf numFmtId="0" fontId="16" fillId="0" borderId="0" xfId="66" applyFont="1" applyFill="1" applyBorder="1" applyAlignment="1">
      <alignment horizontal="right" vertical="center"/>
      <protection/>
    </xf>
    <xf numFmtId="0" fontId="24" fillId="0" borderId="11" xfId="66" applyFont="1" applyFill="1" applyBorder="1" applyAlignment="1">
      <alignment horizontal="center" vertical="center"/>
      <protection/>
    </xf>
    <xf numFmtId="0" fontId="24" fillId="0" borderId="11" xfId="66" applyFont="1" applyFill="1" applyBorder="1" applyAlignment="1">
      <alignment vertical="center"/>
      <protection/>
    </xf>
    <xf numFmtId="200" fontId="24" fillId="0" borderId="11" xfId="41" applyNumberFormat="1" applyFont="1" applyFill="1" applyBorder="1" applyAlignment="1">
      <alignment vertical="center"/>
    </xf>
    <xf numFmtId="3" fontId="11" fillId="0" borderId="0" xfId="66" applyNumberFormat="1" applyFont="1" applyFill="1" applyAlignment="1">
      <alignment vertical="center"/>
      <protection/>
    </xf>
    <xf numFmtId="200" fontId="11" fillId="0" borderId="0" xfId="66" applyNumberFormat="1" applyFont="1" applyFill="1" applyAlignment="1">
      <alignment vertical="center"/>
      <protection/>
    </xf>
    <xf numFmtId="3" fontId="25" fillId="0" borderId="11" xfId="0" applyNumberFormat="1" applyFont="1" applyFill="1" applyBorder="1" applyAlignment="1">
      <alignment horizontal="center" vertical="center"/>
    </xf>
    <xf numFmtId="3" fontId="25" fillId="0" borderId="11" xfId="0" applyNumberFormat="1" applyFont="1" applyFill="1" applyBorder="1" applyAlignment="1">
      <alignment vertical="center"/>
    </xf>
    <xf numFmtId="200" fontId="25" fillId="0" borderId="11" xfId="41" applyNumberFormat="1" applyFont="1" applyFill="1" applyBorder="1" applyAlignment="1">
      <alignment vertical="center"/>
    </xf>
    <xf numFmtId="0" fontId="11" fillId="32" borderId="0" xfId="72" applyFont="1" applyFill="1" applyAlignment="1">
      <alignment vertical="center"/>
      <protection/>
    </xf>
    <xf numFmtId="0" fontId="11" fillId="32" borderId="0" xfId="72" applyNumberFormat="1" applyFont="1" applyFill="1" applyAlignment="1">
      <alignment vertical="center"/>
      <protection/>
    </xf>
    <xf numFmtId="0" fontId="11" fillId="32" borderId="0" xfId="72" applyFont="1" applyFill="1" applyAlignment="1">
      <alignment horizontal="right" vertical="center"/>
      <protection/>
    </xf>
    <xf numFmtId="0" fontId="8" fillId="32" borderId="0" xfId="72" applyNumberFormat="1" applyFont="1" applyFill="1" applyAlignment="1">
      <alignment vertical="center"/>
      <protection/>
    </xf>
    <xf numFmtId="0" fontId="8" fillId="32" borderId="0" xfId="72" applyFont="1" applyFill="1" applyAlignment="1">
      <alignment horizontal="right" vertical="center" wrapText="1"/>
      <protection/>
    </xf>
    <xf numFmtId="200" fontId="11" fillId="32" borderId="0" xfId="72" applyNumberFormat="1" applyFont="1" applyFill="1" applyAlignment="1">
      <alignment vertical="center"/>
      <protection/>
    </xf>
    <xf numFmtId="0" fontId="16" fillId="32" borderId="20" xfId="67" applyFont="1" applyFill="1" applyBorder="1" applyAlignment="1">
      <alignment vertical="center"/>
      <protection/>
    </xf>
    <xf numFmtId="0" fontId="10" fillId="32" borderId="0" xfId="67" applyFont="1" applyFill="1" applyBorder="1" applyAlignment="1">
      <alignment vertical="center"/>
      <protection/>
    </xf>
    <xf numFmtId="0" fontId="7" fillId="32" borderId="0" xfId="72" applyNumberFormat="1" applyFont="1" applyFill="1" applyAlignment="1">
      <alignment horizontal="center" vertical="center" wrapText="1"/>
      <protection/>
    </xf>
    <xf numFmtId="0" fontId="8" fillId="32" borderId="0" xfId="72" applyNumberFormat="1" applyFont="1" applyFill="1" applyAlignment="1">
      <alignment horizontal="center" vertical="center" wrapText="1"/>
      <protection/>
    </xf>
    <xf numFmtId="0" fontId="7" fillId="32" borderId="11" xfId="72" applyFont="1" applyFill="1" applyBorder="1" applyAlignment="1">
      <alignment vertical="center"/>
      <protection/>
    </xf>
    <xf numFmtId="4" fontId="7" fillId="32" borderId="11" xfId="43" applyNumberFormat="1" applyFont="1" applyFill="1" applyBorder="1" applyAlignment="1">
      <alignment vertical="center"/>
    </xf>
    <xf numFmtId="4" fontId="7" fillId="32" borderId="0" xfId="72" applyNumberFormat="1" applyFont="1" applyFill="1" applyAlignment="1">
      <alignment vertical="center"/>
      <protection/>
    </xf>
    <xf numFmtId="0" fontId="7" fillId="32" borderId="0" xfId="72" applyNumberFormat="1" applyFont="1" applyFill="1" applyAlignment="1">
      <alignment vertical="center"/>
      <protection/>
    </xf>
    <xf numFmtId="3" fontId="7" fillId="32" borderId="0" xfId="72" applyNumberFormat="1" applyFont="1" applyFill="1" applyAlignment="1">
      <alignment horizontal="right" vertical="center" wrapText="1"/>
      <protection/>
    </xf>
    <xf numFmtId="0" fontId="8" fillId="32" borderId="11" xfId="72" applyFont="1" applyFill="1" applyBorder="1" applyAlignment="1">
      <alignment horizontal="center" vertical="center"/>
      <protection/>
    </xf>
    <xf numFmtId="0" fontId="8" fillId="32" borderId="11" xfId="72" applyFont="1" applyFill="1" applyBorder="1" applyAlignment="1">
      <alignment vertical="center"/>
      <protection/>
    </xf>
    <xf numFmtId="4" fontId="8" fillId="32" borderId="11" xfId="43" applyNumberFormat="1" applyFont="1" applyFill="1" applyBorder="1" applyAlignment="1">
      <alignment vertical="center"/>
    </xf>
    <xf numFmtId="3" fontId="8" fillId="32" borderId="0" xfId="72" applyNumberFormat="1" applyFont="1" applyFill="1" applyAlignment="1">
      <alignment horizontal="right" vertical="center" wrapText="1"/>
      <protection/>
    </xf>
    <xf numFmtId="0" fontId="8" fillId="32" borderId="11" xfId="72" applyFont="1" applyFill="1" applyBorder="1" applyAlignment="1">
      <alignment horizontal="left" vertical="center" wrapText="1"/>
      <protection/>
    </xf>
    <xf numFmtId="0" fontId="23" fillId="32" borderId="0" xfId="72" applyNumberFormat="1" applyFont="1" applyFill="1" applyAlignment="1">
      <alignment vertical="center"/>
      <protection/>
    </xf>
    <xf numFmtId="0" fontId="23" fillId="32" borderId="0" xfId="72" applyFont="1" applyFill="1" applyAlignment="1">
      <alignment horizontal="right" vertical="center" wrapText="1"/>
      <protection/>
    </xf>
    <xf numFmtId="0" fontId="16" fillId="32" borderId="0" xfId="0" applyFont="1" applyFill="1" applyBorder="1" applyAlignment="1">
      <alignment horizontal="center" vertical="center"/>
    </xf>
    <xf numFmtId="0" fontId="7" fillId="32" borderId="0" xfId="0" applyFont="1" applyFill="1" applyAlignment="1">
      <alignment horizontal="center" vertical="center"/>
    </xf>
    <xf numFmtId="0" fontId="91" fillId="32" borderId="0" xfId="0" applyFont="1" applyFill="1" applyAlignment="1">
      <alignment horizontal="centerContinuous" vertical="center"/>
    </xf>
    <xf numFmtId="0" fontId="84" fillId="32" borderId="0" xfId="0" applyFont="1" applyFill="1" applyAlignment="1">
      <alignment horizontal="right" vertical="center"/>
    </xf>
    <xf numFmtId="0" fontId="84" fillId="32" borderId="0" xfId="0" applyFont="1" applyFill="1" applyAlignment="1">
      <alignment horizontal="centerContinuous" vertical="center"/>
    </xf>
    <xf numFmtId="0" fontId="84" fillId="32" borderId="0" xfId="0" applyFont="1" applyFill="1" applyAlignment="1">
      <alignment vertical="center"/>
    </xf>
    <xf numFmtId="0" fontId="91" fillId="32" borderId="0" xfId="0" applyFont="1" applyFill="1" applyAlignment="1">
      <alignment horizontal="right" vertical="center"/>
    </xf>
    <xf numFmtId="0" fontId="92" fillId="32" borderId="0" xfId="0" applyFont="1" applyFill="1" applyAlignment="1">
      <alignment horizontal="left" vertical="center"/>
    </xf>
    <xf numFmtId="0" fontId="93" fillId="32" borderId="0" xfId="0" applyFont="1" applyFill="1" applyAlignment="1">
      <alignment vertical="center"/>
    </xf>
    <xf numFmtId="0" fontId="94" fillId="32" borderId="11" xfId="0" applyFont="1" applyFill="1" applyBorder="1" applyAlignment="1">
      <alignment horizontal="center" vertical="center"/>
    </xf>
    <xf numFmtId="0" fontId="95" fillId="32" borderId="11" xfId="0" applyFont="1" applyFill="1" applyBorder="1" applyAlignment="1">
      <alignment horizontal="center" vertical="center"/>
    </xf>
    <xf numFmtId="0" fontId="96" fillId="32" borderId="11" xfId="0" applyFont="1" applyFill="1" applyBorder="1" applyAlignment="1">
      <alignment vertical="center"/>
    </xf>
    <xf numFmtId="3" fontId="95" fillId="32" borderId="11" xfId="0" applyNumberFormat="1" applyFont="1" applyFill="1" applyBorder="1" applyAlignment="1">
      <alignment vertical="center"/>
    </xf>
    <xf numFmtId="188" fontId="95" fillId="32" borderId="11" xfId="0" applyNumberFormat="1" applyFont="1" applyFill="1" applyBorder="1" applyAlignment="1">
      <alignment vertical="center"/>
    </xf>
    <xf numFmtId="0" fontId="95" fillId="32" borderId="11" xfId="0" applyFont="1" applyFill="1" applyBorder="1" applyAlignment="1">
      <alignment vertical="center"/>
    </xf>
    <xf numFmtId="0" fontId="93" fillId="32" borderId="11" xfId="0" applyFont="1" applyFill="1" applyBorder="1" applyAlignment="1" quotePrefix="1">
      <alignment horizontal="center" vertical="center"/>
    </xf>
    <xf numFmtId="0" fontId="93" fillId="32" borderId="11" xfId="0" applyFont="1" applyFill="1" applyBorder="1" applyAlignment="1">
      <alignment vertical="center"/>
    </xf>
    <xf numFmtId="3" fontId="93" fillId="32" borderId="11" xfId="0" applyNumberFormat="1" applyFont="1" applyFill="1" applyBorder="1" applyAlignment="1">
      <alignment vertical="center"/>
    </xf>
    <xf numFmtId="188" fontId="93" fillId="32" borderId="11" xfId="0" applyNumberFormat="1" applyFont="1" applyFill="1" applyBorder="1" applyAlignment="1">
      <alignment vertical="center"/>
    </xf>
    <xf numFmtId="0" fontId="93" fillId="32" borderId="11" xfId="0" applyFont="1" applyFill="1" applyBorder="1" applyAlignment="1">
      <alignment horizontal="center" vertical="center"/>
    </xf>
    <xf numFmtId="0" fontId="84" fillId="32" borderId="0" xfId="0" applyFont="1" applyFill="1" applyAlignment="1">
      <alignment/>
    </xf>
    <xf numFmtId="0" fontId="91" fillId="32" borderId="11" xfId="0" applyFont="1" applyFill="1" applyBorder="1" applyAlignment="1">
      <alignment vertical="center"/>
    </xf>
    <xf numFmtId="3" fontId="91" fillId="32" borderId="11" xfId="0" applyNumberFormat="1" applyFont="1" applyFill="1" applyBorder="1" applyAlignment="1">
      <alignment vertical="center"/>
    </xf>
    <xf numFmtId="0" fontId="84" fillId="32" borderId="11" xfId="0" applyFont="1" applyFill="1" applyBorder="1" applyAlignment="1">
      <alignment horizontal="center" vertical="center"/>
    </xf>
    <xf numFmtId="0" fontId="84" fillId="32" borderId="11" xfId="0" applyFont="1" applyFill="1" applyBorder="1" applyAlignment="1">
      <alignment vertical="center"/>
    </xf>
    <xf numFmtId="3" fontId="84" fillId="32" borderId="11" xfId="0" applyNumberFormat="1" applyFont="1" applyFill="1" applyBorder="1" applyAlignment="1">
      <alignment vertical="center"/>
    </xf>
    <xf numFmtId="0" fontId="84" fillId="32" borderId="11" xfId="0" applyFont="1" applyFill="1" applyBorder="1" applyAlignment="1" quotePrefix="1">
      <alignment horizontal="center" vertical="center"/>
    </xf>
    <xf numFmtId="0" fontId="97" fillId="32" borderId="11" xfId="0" applyFont="1" applyFill="1" applyBorder="1" applyAlignment="1">
      <alignment vertical="center"/>
    </xf>
    <xf numFmtId="0" fontId="84" fillId="32" borderId="11" xfId="62" applyFont="1" applyFill="1" applyBorder="1" applyAlignment="1">
      <alignment vertical="center" wrapText="1"/>
      <protection/>
    </xf>
    <xf numFmtId="0" fontId="84" fillId="32" borderId="11" xfId="0" applyFont="1" applyFill="1" applyBorder="1" applyAlignment="1">
      <alignment horizontal="center" vertical="center" wrapText="1"/>
    </xf>
    <xf numFmtId="0" fontId="84" fillId="32" borderId="11" xfId="0" applyFont="1" applyFill="1" applyBorder="1" applyAlignment="1">
      <alignment vertical="center" wrapText="1"/>
    </xf>
    <xf numFmtId="3" fontId="84" fillId="32" borderId="11" xfId="0" applyNumberFormat="1" applyFont="1" applyFill="1" applyBorder="1" applyAlignment="1">
      <alignment vertical="center" wrapText="1"/>
    </xf>
    <xf numFmtId="0" fontId="94" fillId="32" borderId="0" xfId="0" applyFont="1" applyFill="1" applyAlignment="1">
      <alignment vertical="center"/>
    </xf>
    <xf numFmtId="3" fontId="84" fillId="32" borderId="11" xfId="0" applyNumberFormat="1" applyFont="1" applyFill="1" applyBorder="1" applyAlignment="1">
      <alignment horizontal="right" vertical="center"/>
    </xf>
    <xf numFmtId="0" fontId="98" fillId="32" borderId="0" xfId="0" applyFont="1" applyFill="1" applyAlignment="1">
      <alignment/>
    </xf>
    <xf numFmtId="0" fontId="93" fillId="32" borderId="0" xfId="0" applyFont="1" applyFill="1" applyAlignment="1">
      <alignment/>
    </xf>
    <xf numFmtId="0" fontId="92" fillId="32" borderId="0" xfId="0" applyFont="1" applyFill="1" applyAlignment="1">
      <alignment/>
    </xf>
    <xf numFmtId="0" fontId="99" fillId="32" borderId="11" xfId="0" applyFont="1" applyFill="1" applyBorder="1" applyAlignment="1">
      <alignment vertical="center"/>
    </xf>
    <xf numFmtId="3" fontId="93" fillId="32" borderId="0" xfId="0" applyNumberFormat="1" applyFont="1" applyFill="1" applyAlignment="1">
      <alignment/>
    </xf>
    <xf numFmtId="0" fontId="99" fillId="32" borderId="0" xfId="0" applyFont="1" applyFill="1" applyAlignment="1">
      <alignment horizontal="left" vertical="center"/>
    </xf>
    <xf numFmtId="0" fontId="84" fillId="32" borderId="0" xfId="0" applyFont="1" applyFill="1" applyBorder="1" applyAlignment="1">
      <alignment horizontal="right" vertical="center"/>
    </xf>
    <xf numFmtId="3" fontId="91" fillId="32" borderId="11" xfId="0" applyNumberFormat="1" applyFont="1" applyFill="1" applyBorder="1" applyAlignment="1">
      <alignment horizontal="right" vertical="center"/>
    </xf>
    <xf numFmtId="198" fontId="84" fillId="32" borderId="11" xfId="74" applyNumberFormat="1" applyFont="1" applyFill="1" applyBorder="1" applyAlignment="1">
      <alignment vertical="center" wrapText="1"/>
      <protection/>
    </xf>
    <xf numFmtId="0" fontId="95" fillId="32" borderId="22" xfId="0" applyFont="1" applyFill="1" applyBorder="1" applyAlignment="1">
      <alignment horizontal="center" vertical="center"/>
    </xf>
    <xf numFmtId="0" fontId="95" fillId="32" borderId="22" xfId="0" applyFont="1" applyFill="1" applyBorder="1" applyAlignment="1">
      <alignment vertical="center"/>
    </xf>
    <xf numFmtId="3" fontId="95" fillId="32" borderId="22" xfId="0" applyNumberFormat="1" applyFont="1" applyFill="1" applyBorder="1" applyAlignment="1">
      <alignment vertical="center"/>
    </xf>
    <xf numFmtId="3" fontId="8" fillId="32" borderId="22" xfId="0" applyNumberFormat="1" applyFont="1" applyFill="1" applyBorder="1" applyAlignment="1">
      <alignment vertical="center"/>
    </xf>
    <xf numFmtId="0" fontId="23" fillId="32" borderId="0" xfId="0" applyFont="1" applyFill="1" applyBorder="1" applyAlignment="1">
      <alignment horizontal="center" vertical="center" wrapText="1"/>
    </xf>
    <xf numFmtId="0" fontId="8" fillId="32" borderId="0" xfId="0" applyFont="1" applyFill="1" applyBorder="1" applyAlignment="1">
      <alignment horizontal="left" vertical="top" wrapText="1"/>
    </xf>
    <xf numFmtId="0" fontId="36" fillId="32" borderId="0" xfId="0" applyFont="1" applyFill="1" applyBorder="1" applyAlignment="1">
      <alignment/>
    </xf>
    <xf numFmtId="3" fontId="8" fillId="32" borderId="22" xfId="0" applyNumberFormat="1" applyFont="1" applyFill="1" applyBorder="1" applyAlignment="1">
      <alignment horizontal="center" vertical="center"/>
    </xf>
    <xf numFmtId="9" fontId="8" fillId="32" borderId="22" xfId="77" applyFont="1" applyFill="1" applyBorder="1" applyAlignment="1">
      <alignment vertical="center"/>
    </xf>
    <xf numFmtId="3" fontId="8" fillId="0" borderId="22" xfId="0" applyNumberFormat="1" applyFont="1" applyFill="1" applyBorder="1" applyAlignment="1">
      <alignment horizontal="center" vertical="center"/>
    </xf>
    <xf numFmtId="3" fontId="8" fillId="0" borderId="22" xfId="0" applyNumberFormat="1" applyFont="1" applyFill="1" applyBorder="1" applyAlignment="1">
      <alignment vertical="center"/>
    </xf>
    <xf numFmtId="200" fontId="8" fillId="0" borderId="22" xfId="41" applyNumberFormat="1" applyFont="1" applyFill="1" applyBorder="1" applyAlignment="1">
      <alignment vertical="center"/>
    </xf>
    <xf numFmtId="0" fontId="25" fillId="0" borderId="22" xfId="0" applyFont="1" applyBorder="1" applyAlignment="1">
      <alignment horizontal="center" vertical="center"/>
    </xf>
    <xf numFmtId="0" fontId="25" fillId="0" borderId="22" xfId="0" applyFont="1" applyBorder="1" applyAlignment="1">
      <alignment vertical="center"/>
    </xf>
    <xf numFmtId="3" fontId="25" fillId="0" borderId="22" xfId="0" applyNumberFormat="1" applyFont="1" applyBorder="1" applyAlignment="1">
      <alignment vertical="center"/>
    </xf>
    <xf numFmtId="3" fontId="25" fillId="0" borderId="22" xfId="0" applyNumberFormat="1" applyFont="1" applyFill="1" applyBorder="1" applyAlignment="1">
      <alignment horizontal="center" vertical="center"/>
    </xf>
    <xf numFmtId="3" fontId="25" fillId="0" borderId="22" xfId="0" applyNumberFormat="1" applyFont="1" applyFill="1" applyBorder="1" applyAlignment="1">
      <alignment vertical="center"/>
    </xf>
    <xf numFmtId="200" fontId="25" fillId="0" borderId="22" xfId="41" applyNumberFormat="1" applyFont="1" applyFill="1" applyBorder="1" applyAlignment="1">
      <alignment vertical="center"/>
    </xf>
    <xf numFmtId="3" fontId="21" fillId="32" borderId="22" xfId="0" applyNumberFormat="1" applyFont="1" applyFill="1" applyBorder="1" applyAlignment="1">
      <alignment vertical="center"/>
    </xf>
    <xf numFmtId="204" fontId="8" fillId="32" borderId="22" xfId="41" applyNumberFormat="1" applyFont="1" applyFill="1" applyBorder="1" applyAlignment="1">
      <alignment vertical="center"/>
    </xf>
    <xf numFmtId="200" fontId="8" fillId="32" borderId="22" xfId="41" applyNumberFormat="1" applyFont="1" applyFill="1" applyBorder="1" applyAlignment="1">
      <alignment vertical="center"/>
    </xf>
    <xf numFmtId="0" fontId="8" fillId="32" borderId="22" xfId="0" applyFont="1" applyFill="1" applyBorder="1" applyAlignment="1">
      <alignment horizontal="center" vertical="center" wrapText="1"/>
    </xf>
    <xf numFmtId="3" fontId="8" fillId="32" borderId="22" xfId="0" applyNumberFormat="1" applyFont="1" applyFill="1" applyBorder="1" applyAlignment="1">
      <alignment/>
    </xf>
    <xf numFmtId="3" fontId="8" fillId="32" borderId="22" xfId="41" applyNumberFormat="1" applyFont="1" applyFill="1" applyBorder="1" applyAlignment="1">
      <alignment horizontal="right" vertical="center" wrapText="1"/>
    </xf>
    <xf numFmtId="3" fontId="8" fillId="32" borderId="22" xfId="41" applyNumberFormat="1" applyFont="1" applyFill="1" applyBorder="1" applyAlignment="1">
      <alignment horizontal="right"/>
    </xf>
    <xf numFmtId="3" fontId="7" fillId="32" borderId="11" xfId="46" applyNumberFormat="1" applyFont="1" applyFill="1" applyBorder="1" applyAlignment="1">
      <alignment horizontal="right" vertical="center"/>
    </xf>
    <xf numFmtId="3" fontId="8" fillId="32" borderId="11" xfId="46" applyNumberFormat="1" applyFont="1" applyFill="1" applyBorder="1" applyAlignment="1">
      <alignment horizontal="right" vertical="center"/>
    </xf>
    <xf numFmtId="3" fontId="8" fillId="0" borderId="11" xfId="46" applyNumberFormat="1" applyFont="1" applyFill="1" applyBorder="1" applyAlignment="1">
      <alignment horizontal="right" vertical="center"/>
    </xf>
    <xf numFmtId="0" fontId="7" fillId="32" borderId="11" xfId="0" applyFont="1" applyFill="1" applyBorder="1" applyAlignment="1">
      <alignment horizontal="center" vertical="center"/>
    </xf>
    <xf numFmtId="0" fontId="7" fillId="32" borderId="11" xfId="0" applyFont="1" applyFill="1" applyBorder="1" applyAlignment="1">
      <alignment horizontal="center" vertical="center" wrapText="1"/>
    </xf>
    <xf numFmtId="0" fontId="91" fillId="32" borderId="11" xfId="0" applyFont="1" applyFill="1" applyBorder="1" applyAlignment="1">
      <alignment horizontal="center" vertical="center"/>
    </xf>
    <xf numFmtId="0" fontId="14" fillId="32" borderId="11" xfId="0" applyFont="1" applyFill="1" applyBorder="1" applyAlignment="1">
      <alignment horizontal="center" vertical="center"/>
    </xf>
    <xf numFmtId="0" fontId="37" fillId="32" borderId="0" xfId="0" applyFont="1" applyFill="1" applyBorder="1" applyAlignment="1">
      <alignment horizontal="center" vertical="center"/>
    </xf>
    <xf numFmtId="0" fontId="9" fillId="32" borderId="0" xfId="0" applyFont="1" applyFill="1" applyAlignment="1">
      <alignment horizontal="center" vertical="center"/>
    </xf>
    <xf numFmtId="0" fontId="7" fillId="32" borderId="11" xfId="0" applyFont="1" applyFill="1" applyBorder="1" applyAlignment="1">
      <alignment horizontal="center" vertical="center"/>
    </xf>
    <xf numFmtId="0" fontId="16" fillId="32" borderId="0" xfId="0" applyFont="1" applyFill="1" applyAlignment="1">
      <alignment horizontal="center" vertical="center"/>
    </xf>
    <xf numFmtId="0" fontId="7" fillId="32" borderId="0" xfId="0" applyFont="1" applyFill="1" applyAlignment="1">
      <alignment horizontal="right" vertical="center"/>
    </xf>
    <xf numFmtId="200" fontId="7" fillId="32" borderId="11" xfId="41" applyNumberFormat="1" applyFont="1" applyFill="1" applyBorder="1" applyAlignment="1">
      <alignment vertical="center"/>
    </xf>
    <xf numFmtId="0" fontId="21" fillId="0" borderId="11" xfId="0" applyFont="1" applyFill="1" applyBorder="1" applyAlignment="1">
      <alignment horizontal="center" vertical="center"/>
    </xf>
    <xf numFmtId="200" fontId="14" fillId="0" borderId="11" xfId="41" applyNumberFormat="1" applyFont="1" applyFill="1" applyBorder="1" applyAlignment="1">
      <alignment vertical="center"/>
    </xf>
    <xf numFmtId="200" fontId="21" fillId="0" borderId="11" xfId="41" applyNumberFormat="1" applyFont="1" applyFill="1" applyBorder="1" applyAlignment="1">
      <alignment vertical="center"/>
    </xf>
    <xf numFmtId="0" fontId="7" fillId="0" borderId="0" xfId="66" applyFont="1" applyFill="1" applyAlignment="1">
      <alignment horizontal="centerContinuous" vertical="center" wrapText="1"/>
      <protection/>
    </xf>
    <xf numFmtId="0" fontId="9" fillId="0" borderId="0" xfId="66" applyFont="1" applyFill="1" applyAlignment="1">
      <alignment horizontal="centerContinuous" vertical="center"/>
      <protection/>
    </xf>
    <xf numFmtId="0" fontId="9" fillId="0" borderId="0" xfId="66" applyFont="1" applyFill="1" applyAlignment="1">
      <alignment horizontal="left" vertical="center"/>
      <protection/>
    </xf>
    <xf numFmtId="0" fontId="9" fillId="0" borderId="0" xfId="66" applyFont="1" applyFill="1" applyAlignment="1">
      <alignment horizontal="left" vertical="center" wrapText="1"/>
      <protection/>
    </xf>
    <xf numFmtId="0" fontId="12" fillId="0" borderId="0" xfId="66" applyFont="1" applyFill="1" applyAlignment="1">
      <alignment horizontal="centerContinuous" vertical="center" wrapText="1"/>
      <protection/>
    </xf>
    <xf numFmtId="0" fontId="7" fillId="0" borderId="0" xfId="70" applyNumberFormat="1" applyFont="1" applyFill="1" applyBorder="1" applyAlignment="1">
      <alignment vertical="center" wrapText="1"/>
    </xf>
    <xf numFmtId="0" fontId="9" fillId="0" borderId="0" xfId="66" applyFont="1" applyFill="1" applyAlignment="1" quotePrefix="1">
      <alignment horizontal="centerContinuous" vertical="center" wrapText="1"/>
      <protection/>
    </xf>
    <xf numFmtId="0" fontId="9" fillId="0" borderId="0" xfId="66" applyFont="1" applyFill="1" applyAlignment="1" quotePrefix="1">
      <alignment horizontal="centerContinuous" vertical="center"/>
      <protection/>
    </xf>
    <xf numFmtId="0" fontId="10" fillId="0" borderId="0" xfId="66" applyFont="1" applyFill="1" applyAlignment="1">
      <alignment horizontal="left" vertical="center" wrapText="1"/>
      <protection/>
    </xf>
    <xf numFmtId="0" fontId="10" fillId="0" borderId="0" xfId="66" applyFont="1" applyFill="1" applyBorder="1" applyAlignment="1">
      <alignment horizontal="center" vertical="center"/>
      <protection/>
    </xf>
    <xf numFmtId="0" fontId="21" fillId="0" borderId="11" xfId="66" applyFont="1" applyFill="1" applyBorder="1" applyAlignment="1">
      <alignment horizontal="center" vertical="center"/>
      <protection/>
    </xf>
    <xf numFmtId="0" fontId="21" fillId="0" borderId="11" xfId="66" applyFont="1" applyFill="1" applyBorder="1" applyAlignment="1">
      <alignment horizontal="center" vertical="center" wrapText="1"/>
      <protection/>
    </xf>
    <xf numFmtId="0" fontId="22" fillId="0" borderId="11" xfId="66" applyFont="1" applyFill="1" applyBorder="1" applyAlignment="1" quotePrefix="1">
      <alignment horizontal="center" vertical="center"/>
      <protection/>
    </xf>
    <xf numFmtId="0" fontId="21" fillId="0" borderId="0" xfId="66" applyFont="1" applyFill="1" applyAlignment="1">
      <alignment vertical="center"/>
      <protection/>
    </xf>
    <xf numFmtId="0" fontId="14" fillId="0" borderId="11" xfId="66" applyFont="1" applyFill="1" applyBorder="1" applyAlignment="1">
      <alignment horizontal="center" vertical="center"/>
      <protection/>
    </xf>
    <xf numFmtId="0" fontId="14" fillId="0" borderId="11" xfId="66" applyFont="1" applyFill="1" applyBorder="1" applyAlignment="1">
      <alignment vertical="center" wrapText="1"/>
      <protection/>
    </xf>
    <xf numFmtId="3" fontId="14" fillId="0" borderId="11" xfId="66" applyNumberFormat="1" applyFont="1" applyFill="1" applyBorder="1" applyAlignment="1">
      <alignment vertical="center"/>
      <protection/>
    </xf>
    <xf numFmtId="0" fontId="21" fillId="0" borderId="0" xfId="66" applyFont="1" applyFill="1" applyAlignment="1">
      <alignment/>
      <protection/>
    </xf>
    <xf numFmtId="0" fontId="21" fillId="0" borderId="11" xfId="0" applyFont="1" applyFill="1" applyBorder="1" applyAlignment="1">
      <alignment vertical="center" wrapText="1"/>
    </xf>
    <xf numFmtId="3" fontId="21" fillId="0" borderId="11" xfId="66" applyNumberFormat="1" applyFont="1" applyFill="1" applyBorder="1" applyAlignment="1">
      <alignment vertical="center"/>
      <protection/>
    </xf>
    <xf numFmtId="3" fontId="21" fillId="0" borderId="11" xfId="41" applyNumberFormat="1" applyFont="1" applyFill="1" applyBorder="1" applyAlignment="1">
      <alignment horizontal="right" vertical="center" wrapText="1"/>
    </xf>
    <xf numFmtId="0" fontId="21" fillId="0" borderId="0" xfId="0" applyFont="1" applyFill="1" applyAlignment="1">
      <alignment/>
    </xf>
    <xf numFmtId="0" fontId="14" fillId="0" borderId="11" xfId="0" applyFont="1" applyFill="1" applyBorder="1" applyAlignment="1">
      <alignment horizontal="center" vertical="center"/>
    </xf>
    <xf numFmtId="0" fontId="14" fillId="0" borderId="11" xfId="0" applyFont="1" applyFill="1" applyBorder="1" applyAlignment="1">
      <alignment vertical="center" wrapText="1"/>
    </xf>
    <xf numFmtId="0" fontId="14" fillId="0" borderId="0" xfId="66" applyFont="1" applyFill="1" applyAlignment="1">
      <alignment/>
      <protection/>
    </xf>
    <xf numFmtId="3" fontId="21" fillId="0" borderId="11" xfId="0" applyNumberFormat="1" applyFont="1" applyFill="1" applyBorder="1" applyAlignment="1">
      <alignment horizontal="center" vertical="center"/>
    </xf>
    <xf numFmtId="3" fontId="21" fillId="0" borderId="11" xfId="0" applyNumberFormat="1" applyFont="1" applyFill="1" applyBorder="1" applyAlignment="1">
      <alignment vertical="center" wrapText="1"/>
    </xf>
    <xf numFmtId="3" fontId="21" fillId="0" borderId="22" xfId="0" applyNumberFormat="1" applyFont="1" applyFill="1" applyBorder="1" applyAlignment="1">
      <alignment vertical="center" wrapText="1"/>
    </xf>
    <xf numFmtId="3" fontId="21" fillId="0" borderId="22" xfId="66" applyNumberFormat="1" applyFont="1" applyFill="1" applyBorder="1" applyAlignment="1">
      <alignment vertical="center"/>
      <protection/>
    </xf>
    <xf numFmtId="3" fontId="21" fillId="0" borderId="22" xfId="41" applyNumberFormat="1" applyFont="1" applyFill="1" applyBorder="1" applyAlignment="1">
      <alignment horizontal="right" vertical="center" wrapText="1"/>
    </xf>
    <xf numFmtId="0" fontId="11" fillId="0" borderId="0" xfId="66" applyFont="1" applyFill="1" applyAlignment="1">
      <alignment wrapText="1"/>
      <protection/>
    </xf>
    <xf numFmtId="0" fontId="8" fillId="0" borderId="0" xfId="66" applyFont="1" applyFill="1" applyAlignment="1">
      <alignment wrapText="1"/>
      <protection/>
    </xf>
    <xf numFmtId="198" fontId="99" fillId="32" borderId="11" xfId="0" applyNumberFormat="1" applyFont="1" applyFill="1" applyBorder="1" applyAlignment="1">
      <alignment vertical="center"/>
    </xf>
    <xf numFmtId="3" fontId="91" fillId="0" borderId="11" xfId="0" applyNumberFormat="1" applyFont="1" applyFill="1" applyBorder="1" applyAlignment="1">
      <alignment horizontal="right" vertical="center"/>
    </xf>
    <xf numFmtId="3" fontId="84" fillId="0" borderId="11" xfId="0" applyNumberFormat="1" applyFont="1" applyFill="1" applyBorder="1" applyAlignment="1">
      <alignment horizontal="right" vertical="center"/>
    </xf>
    <xf numFmtId="0" fontId="14" fillId="32" borderId="0" xfId="0" applyFont="1" applyFill="1" applyAlignment="1">
      <alignment horizontal="centerContinuous" vertical="center"/>
    </xf>
    <xf numFmtId="0" fontId="21" fillId="32" borderId="0" xfId="0" applyFont="1" applyFill="1" applyAlignment="1">
      <alignment horizontal="centerContinuous" vertical="center"/>
    </xf>
    <xf numFmtId="3" fontId="21" fillId="32" borderId="0" xfId="0" applyNumberFormat="1" applyFont="1" applyFill="1" applyAlignment="1">
      <alignment vertical="center"/>
    </xf>
    <xf numFmtId="0" fontId="21" fillId="32" borderId="0" xfId="0" applyFont="1" applyFill="1" applyBorder="1" applyAlignment="1">
      <alignment horizontal="center" vertical="center"/>
    </xf>
    <xf numFmtId="0" fontId="21" fillId="32" borderId="0" xfId="0" applyFont="1" applyFill="1" applyBorder="1" applyAlignment="1">
      <alignment horizontal="right" vertical="center"/>
    </xf>
    <xf numFmtId="0" fontId="37" fillId="32" borderId="0" xfId="0" applyFont="1" applyFill="1" applyBorder="1" applyAlignment="1">
      <alignment horizontal="right" vertical="center"/>
    </xf>
    <xf numFmtId="3" fontId="14" fillId="32" borderId="11" xfId="0" applyNumberFormat="1" applyFont="1" applyFill="1" applyBorder="1" applyAlignment="1">
      <alignment vertical="center"/>
    </xf>
    <xf numFmtId="3" fontId="14" fillId="32" borderId="21" xfId="0" applyNumberFormat="1" applyFont="1" applyFill="1" applyBorder="1" applyAlignment="1">
      <alignment vertical="center"/>
    </xf>
    <xf numFmtId="3" fontId="14" fillId="32" borderId="10" xfId="0" applyNumberFormat="1" applyFont="1" applyFill="1" applyBorder="1" applyAlignment="1">
      <alignment vertical="center"/>
    </xf>
    <xf numFmtId="0" fontId="14" fillId="32" borderId="0" xfId="0" applyFont="1" applyFill="1" applyAlignment="1">
      <alignment/>
    </xf>
    <xf numFmtId="0" fontId="21" fillId="32" borderId="11" xfId="0" applyFont="1" applyFill="1" applyBorder="1" applyAlignment="1">
      <alignment vertical="center"/>
    </xf>
    <xf numFmtId="3" fontId="21" fillId="32" borderId="10" xfId="0" applyNumberFormat="1" applyFont="1" applyFill="1" applyBorder="1" applyAlignment="1">
      <alignment vertical="center"/>
    </xf>
    <xf numFmtId="0" fontId="100" fillId="32" borderId="11" xfId="0" applyFont="1" applyFill="1" applyBorder="1" applyAlignment="1">
      <alignment horizontal="center" vertical="center"/>
    </xf>
    <xf numFmtId="0" fontId="100" fillId="32" borderId="11" xfId="0" applyFont="1" applyFill="1" applyBorder="1" applyAlignment="1">
      <alignment vertical="center"/>
    </xf>
    <xf numFmtId="3" fontId="100" fillId="32" borderId="11" xfId="0" applyNumberFormat="1" applyFont="1" applyFill="1" applyBorder="1" applyAlignment="1">
      <alignment vertical="center"/>
    </xf>
    <xf numFmtId="3" fontId="100" fillId="32" borderId="10" xfId="0" applyNumberFormat="1" applyFont="1" applyFill="1" applyBorder="1" applyAlignment="1">
      <alignment vertical="center"/>
    </xf>
    <xf numFmtId="0" fontId="100" fillId="32" borderId="0" xfId="0" applyFont="1" applyFill="1" applyAlignment="1">
      <alignment/>
    </xf>
    <xf numFmtId="3" fontId="101" fillId="32" borderId="10" xfId="0" applyNumberFormat="1" applyFont="1" applyFill="1" applyBorder="1" applyAlignment="1">
      <alignment vertical="center"/>
    </xf>
    <xf numFmtId="0" fontId="101" fillId="32" borderId="0" xfId="0" applyFont="1" applyFill="1" applyAlignment="1">
      <alignment/>
    </xf>
    <xf numFmtId="0" fontId="100" fillId="32" borderId="23" xfId="0" applyFont="1" applyFill="1" applyBorder="1" applyAlignment="1">
      <alignment horizontal="center" vertical="center"/>
    </xf>
    <xf numFmtId="0" fontId="100" fillId="32" borderId="23" xfId="0" applyFont="1" applyFill="1" applyBorder="1" applyAlignment="1">
      <alignment vertical="center"/>
    </xf>
    <xf numFmtId="3" fontId="100" fillId="32" borderId="23" xfId="0" applyNumberFormat="1" applyFont="1" applyFill="1" applyBorder="1" applyAlignment="1">
      <alignment vertical="center"/>
    </xf>
    <xf numFmtId="3" fontId="101" fillId="32" borderId="23" xfId="0" applyNumberFormat="1" applyFont="1" applyFill="1" applyBorder="1" applyAlignment="1">
      <alignment vertical="center"/>
    </xf>
    <xf numFmtId="3" fontId="101" fillId="32" borderId="0" xfId="0" applyNumberFormat="1" applyFont="1" applyFill="1" applyAlignment="1">
      <alignment/>
    </xf>
    <xf numFmtId="0" fontId="14" fillId="32" borderId="22" xfId="0" applyFont="1" applyFill="1" applyBorder="1" applyAlignment="1">
      <alignment horizontal="center" vertical="center"/>
    </xf>
    <xf numFmtId="0" fontId="14" fillId="32" borderId="22" xfId="0" applyFont="1" applyFill="1" applyBorder="1" applyAlignment="1">
      <alignment vertical="center"/>
    </xf>
    <xf numFmtId="3" fontId="14" fillId="32" borderId="22" xfId="0" applyNumberFormat="1" applyFont="1" applyFill="1" applyBorder="1" applyAlignment="1">
      <alignment vertical="center"/>
    </xf>
    <xf numFmtId="0" fontId="7" fillId="0" borderId="10" xfId="73" applyFont="1" applyBorder="1" applyAlignment="1">
      <alignment horizontal="center" vertical="center" wrapText="1"/>
      <protection/>
    </xf>
    <xf numFmtId="0" fontId="7" fillId="0" borderId="10" xfId="73" applyFont="1" applyBorder="1" applyAlignment="1">
      <alignment horizontal="justify" vertical="center" wrapText="1"/>
      <protection/>
    </xf>
    <xf numFmtId="0" fontId="91" fillId="32" borderId="11" xfId="0" applyFont="1" applyFill="1" applyBorder="1" applyAlignment="1">
      <alignment horizontal="center"/>
    </xf>
    <xf numFmtId="0" fontId="91" fillId="32" borderId="11" xfId="0" applyFont="1" applyFill="1" applyBorder="1" applyAlignment="1">
      <alignment/>
    </xf>
    <xf numFmtId="3" fontId="91" fillId="32" borderId="11" xfId="0" applyNumberFormat="1" applyFont="1" applyFill="1" applyBorder="1" applyAlignment="1">
      <alignment horizontal="right"/>
    </xf>
    <xf numFmtId="3" fontId="84" fillId="32" borderId="11" xfId="0" applyNumberFormat="1" applyFont="1" applyFill="1" applyBorder="1" applyAlignment="1">
      <alignment horizontal="right"/>
    </xf>
    <xf numFmtId="0" fontId="8" fillId="32" borderId="11" xfId="0" applyFont="1" applyFill="1" applyBorder="1" applyAlignment="1">
      <alignment/>
    </xf>
    <xf numFmtId="0" fontId="89" fillId="32" borderId="11" xfId="0" applyFont="1" applyFill="1" applyBorder="1" applyAlignment="1">
      <alignment horizontal="right"/>
    </xf>
    <xf numFmtId="0" fontId="7" fillId="0" borderId="11" xfId="73" applyFont="1" applyBorder="1" applyAlignment="1">
      <alignment horizontal="center" vertical="center" wrapText="1"/>
      <protection/>
    </xf>
    <xf numFmtId="0" fontId="7" fillId="0" borderId="10" xfId="63" applyFont="1" applyFill="1" applyBorder="1" applyAlignment="1">
      <alignment vertical="center" wrapText="1"/>
      <protection/>
    </xf>
    <xf numFmtId="3" fontId="7" fillId="0" borderId="11" xfId="0" applyNumberFormat="1" applyFont="1" applyFill="1" applyBorder="1" applyAlignment="1">
      <alignment vertical="center"/>
    </xf>
    <xf numFmtId="3" fontId="8" fillId="0" borderId="0" xfId="0" applyNumberFormat="1" applyFont="1" applyFill="1" applyAlignment="1">
      <alignment/>
    </xf>
    <xf numFmtId="0" fontId="8" fillId="0" borderId="0" xfId="0" applyFont="1" applyFill="1" applyAlignment="1">
      <alignment/>
    </xf>
    <xf numFmtId="0" fontId="7" fillId="0" borderId="0" xfId="0" applyFont="1" applyFill="1" applyAlignment="1">
      <alignment/>
    </xf>
    <xf numFmtId="0" fontId="9" fillId="0" borderId="0" xfId="0" applyFont="1" applyFill="1" applyAlignment="1">
      <alignment horizontal="centerContinuous" vertical="center"/>
    </xf>
    <xf numFmtId="0" fontId="14" fillId="0" borderId="0" xfId="0" applyFont="1" applyFill="1" applyAlignment="1">
      <alignment vertical="center"/>
    </xf>
    <xf numFmtId="0" fontId="14" fillId="0" borderId="0" xfId="0" applyFont="1" applyFill="1" applyAlignment="1">
      <alignment horizontal="right" vertical="center"/>
    </xf>
    <xf numFmtId="0" fontId="11" fillId="0" borderId="0" xfId="0" applyFont="1" applyFill="1" applyAlignment="1">
      <alignment horizontal="centerContinuous" vertical="center"/>
    </xf>
    <xf numFmtId="0" fontId="11" fillId="0" borderId="0" xfId="0" applyFont="1" applyFill="1" applyAlignment="1">
      <alignment/>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3" fillId="0" borderId="0" xfId="0" applyFont="1" applyFill="1" applyAlignment="1">
      <alignment/>
    </xf>
    <xf numFmtId="0" fontId="21" fillId="0" borderId="11" xfId="0" applyFont="1" applyFill="1" applyBorder="1" applyAlignment="1" quotePrefix="1">
      <alignment horizontal="center" vertical="center"/>
    </xf>
    <xf numFmtId="0" fontId="21" fillId="0" borderId="0" xfId="0" applyFont="1" applyFill="1" applyAlignment="1">
      <alignment vertical="center"/>
    </xf>
    <xf numFmtId="0" fontId="8" fillId="0" borderId="11" xfId="0" applyFont="1" applyFill="1" applyBorder="1" applyAlignment="1">
      <alignment vertical="center"/>
    </xf>
    <xf numFmtId="0" fontId="8" fillId="0" borderId="22" xfId="0" applyFont="1" applyFill="1" applyBorder="1" applyAlignment="1">
      <alignment horizontal="center" vertical="center"/>
    </xf>
    <xf numFmtId="0" fontId="8" fillId="0" borderId="22" xfId="0" applyFont="1" applyFill="1" applyBorder="1" applyAlignment="1">
      <alignment vertical="center"/>
    </xf>
    <xf numFmtId="3" fontId="7" fillId="0" borderId="22" xfId="0" applyNumberFormat="1" applyFont="1" applyFill="1" applyBorder="1" applyAlignment="1">
      <alignment vertical="center"/>
    </xf>
    <xf numFmtId="0" fontId="16" fillId="0" borderId="0" xfId="0" applyFont="1" applyFill="1" applyAlignment="1">
      <alignment vertical="center"/>
    </xf>
    <xf numFmtId="200" fontId="8" fillId="32" borderId="0" xfId="41" applyNumberFormat="1" applyFont="1" applyFill="1" applyAlignment="1">
      <alignment horizontal="centerContinuous" vertical="center"/>
    </xf>
    <xf numFmtId="200" fontId="11" fillId="32" borderId="0" xfId="41" applyNumberFormat="1" applyFont="1" applyFill="1" applyAlignment="1">
      <alignment vertical="center"/>
    </xf>
    <xf numFmtId="0" fontId="11" fillId="32" borderId="0" xfId="0" applyFont="1" applyFill="1" applyBorder="1" applyAlignment="1">
      <alignment horizontal="right" vertical="center"/>
    </xf>
    <xf numFmtId="0" fontId="7" fillId="32" borderId="0" xfId="0" applyFont="1" applyFill="1" applyBorder="1" applyAlignment="1">
      <alignment horizontal="center" vertical="center"/>
    </xf>
    <xf numFmtId="0" fontId="7" fillId="32" borderId="0" xfId="0" applyFont="1" applyFill="1" applyBorder="1" applyAlignment="1">
      <alignment horizontal="center" vertical="center" wrapText="1"/>
    </xf>
    <xf numFmtId="0" fontId="41" fillId="32" borderId="11" xfId="0" applyFont="1" applyFill="1" applyBorder="1" applyAlignment="1">
      <alignment vertical="center"/>
    </xf>
    <xf numFmtId="3" fontId="8" fillId="32" borderId="0" xfId="0" applyNumberFormat="1" applyFont="1" applyFill="1" applyBorder="1" applyAlignment="1">
      <alignment vertical="center"/>
    </xf>
    <xf numFmtId="201" fontId="7" fillId="32" borderId="11" xfId="77" applyNumberFormat="1" applyFont="1" applyFill="1" applyBorder="1" applyAlignment="1">
      <alignment vertical="center"/>
    </xf>
    <xf numFmtId="201" fontId="7" fillId="32" borderId="0" xfId="77" applyNumberFormat="1" applyFont="1" applyFill="1" applyBorder="1" applyAlignment="1">
      <alignment vertical="center"/>
    </xf>
    <xf numFmtId="200" fontId="8" fillId="32" borderId="0" xfId="0" applyNumberFormat="1" applyFont="1" applyFill="1" applyAlignment="1">
      <alignment vertical="center"/>
    </xf>
    <xf numFmtId="201" fontId="8" fillId="32" borderId="11" xfId="77" applyNumberFormat="1" applyFont="1" applyFill="1" applyBorder="1" applyAlignment="1">
      <alignment vertical="center"/>
    </xf>
    <xf numFmtId="201" fontId="8" fillId="32" borderId="0" xfId="77" applyNumberFormat="1" applyFont="1" applyFill="1" applyBorder="1" applyAlignment="1">
      <alignment vertical="center"/>
    </xf>
    <xf numFmtId="200" fontId="8" fillId="32" borderId="11" xfId="41" applyNumberFormat="1" applyFont="1" applyFill="1" applyBorder="1" applyAlignment="1">
      <alignment horizontal="right" vertical="center"/>
    </xf>
    <xf numFmtId="200" fontId="8" fillId="0" borderId="11" xfId="41" applyNumberFormat="1" applyFont="1" applyFill="1" applyBorder="1" applyAlignment="1">
      <alignment horizontal="right" vertical="center"/>
    </xf>
    <xf numFmtId="4" fontId="8" fillId="32" borderId="11" xfId="0" applyNumberFormat="1" applyFont="1" applyFill="1" applyBorder="1" applyAlignment="1">
      <alignment vertical="center"/>
    </xf>
    <xf numFmtId="0" fontId="8" fillId="32" borderId="22" xfId="0" applyFont="1" applyFill="1" applyBorder="1" applyAlignment="1">
      <alignment horizontal="center" vertical="center"/>
    </xf>
    <xf numFmtId="0" fontId="8" fillId="32" borderId="22" xfId="0" applyFont="1" applyFill="1" applyBorder="1" applyAlignment="1">
      <alignment vertical="center"/>
    </xf>
    <xf numFmtId="201" fontId="8" fillId="32" borderId="22" xfId="77" applyNumberFormat="1" applyFont="1" applyFill="1" applyBorder="1" applyAlignment="1">
      <alignment vertical="center"/>
    </xf>
    <xf numFmtId="200" fontId="8" fillId="32" borderId="0" xfId="41" applyNumberFormat="1" applyFont="1" applyFill="1" applyAlignment="1">
      <alignment vertical="center"/>
    </xf>
    <xf numFmtId="3" fontId="16" fillId="32" borderId="0" xfId="0" applyNumberFormat="1" applyFont="1" applyFill="1" applyAlignment="1">
      <alignment vertical="center"/>
    </xf>
    <xf numFmtId="0" fontId="95" fillId="32" borderId="11" xfId="0" applyFont="1" applyFill="1" applyBorder="1" applyAlignment="1">
      <alignment horizontal="center" vertical="center" wrapText="1"/>
    </xf>
    <xf numFmtId="0" fontId="95" fillId="32" borderId="0" xfId="0" applyFont="1" applyFill="1" applyAlignment="1">
      <alignment horizontal="center" vertical="center"/>
    </xf>
    <xf numFmtId="0" fontId="93" fillId="32" borderId="0" xfId="0" applyFont="1" applyFill="1" applyBorder="1" applyAlignment="1">
      <alignment horizontal="right" vertical="center"/>
    </xf>
    <xf numFmtId="0" fontId="95" fillId="32" borderId="11" xfId="0" applyFont="1" applyFill="1" applyBorder="1" applyAlignment="1">
      <alignment horizontal="center" vertical="center"/>
    </xf>
    <xf numFmtId="0" fontId="99" fillId="32" borderId="0" xfId="0" applyFont="1" applyFill="1" applyAlignment="1">
      <alignment horizontal="center" vertical="center"/>
    </xf>
    <xf numFmtId="0" fontId="9" fillId="32" borderId="0" xfId="0" applyFont="1" applyFill="1" applyAlignment="1">
      <alignment horizontal="center" vertical="center"/>
    </xf>
    <xf numFmtId="0" fontId="7" fillId="32" borderId="11" xfId="0" applyFont="1" applyFill="1" applyBorder="1" applyAlignment="1">
      <alignment horizontal="center" vertical="center"/>
    </xf>
    <xf numFmtId="0" fontId="4" fillId="32" borderId="11" xfId="0" applyFont="1" applyFill="1" applyBorder="1" applyAlignment="1">
      <alignment vertical="center"/>
    </xf>
    <xf numFmtId="0" fontId="16" fillId="32" borderId="0" xfId="0" applyFont="1" applyFill="1" applyAlignment="1">
      <alignment horizontal="center" vertical="center"/>
    </xf>
    <xf numFmtId="0" fontId="7" fillId="32" borderId="11" xfId="0" applyFont="1" applyFill="1" applyBorder="1" applyAlignment="1">
      <alignment horizontal="center" vertical="center" wrapText="1"/>
    </xf>
    <xf numFmtId="0" fontId="91" fillId="32" borderId="11" xfId="0" applyFont="1" applyFill="1" applyBorder="1" applyAlignment="1">
      <alignment horizontal="center" vertical="center" wrapText="1"/>
    </xf>
    <xf numFmtId="0" fontId="91" fillId="32" borderId="11" xfId="0" applyFont="1" applyFill="1" applyBorder="1" applyAlignment="1">
      <alignment horizontal="center" vertical="center"/>
    </xf>
    <xf numFmtId="0" fontId="11" fillId="32" borderId="0" xfId="0" applyFont="1" applyFill="1" applyBorder="1" applyAlignment="1">
      <alignment horizontal="right" vertical="center"/>
    </xf>
    <xf numFmtId="200" fontId="7" fillId="32" borderId="11" xfId="41" applyNumberFormat="1" applyFont="1" applyFill="1" applyBorder="1" applyAlignment="1">
      <alignment horizontal="center" vertical="center" wrapText="1"/>
    </xf>
    <xf numFmtId="0" fontId="30" fillId="32" borderId="0" xfId="0" applyFont="1" applyFill="1" applyBorder="1" applyAlignment="1">
      <alignment horizontal="left" vertical="center" wrapText="1"/>
    </xf>
    <xf numFmtId="0" fontId="23" fillId="32" borderId="0" xfId="0" applyFont="1" applyFill="1" applyAlignment="1">
      <alignment horizontal="left" vertical="center" wrapText="1"/>
    </xf>
    <xf numFmtId="0" fontId="8" fillId="32" borderId="20" xfId="0" applyFont="1" applyFill="1" applyBorder="1" applyAlignment="1">
      <alignment horizontal="center" vertical="center"/>
    </xf>
    <xf numFmtId="0" fontId="7" fillId="32" borderId="0" xfId="0" applyFont="1" applyFill="1" applyAlignment="1">
      <alignment horizontal="right" vertical="center"/>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8" fillId="0" borderId="0" xfId="0" applyFont="1" applyFill="1" applyBorder="1" applyAlignment="1">
      <alignment horizontal="right" vertical="center"/>
    </xf>
    <xf numFmtId="0" fontId="30" fillId="0" borderId="11" xfId="0" applyFont="1" applyFill="1" applyBorder="1" applyAlignment="1">
      <alignment horizontal="center" vertical="center"/>
    </xf>
    <xf numFmtId="0" fontId="30" fillId="0" borderId="11" xfId="0" applyFont="1" applyFill="1" applyBorder="1" applyAlignment="1">
      <alignment horizontal="center" vertical="center" wrapText="1"/>
    </xf>
    <xf numFmtId="0" fontId="91" fillId="32" borderId="0" xfId="0" applyFont="1" applyFill="1" applyAlignment="1">
      <alignment horizontal="right" vertical="center"/>
    </xf>
    <xf numFmtId="0" fontId="37" fillId="32" borderId="0" xfId="0" applyFont="1" applyFill="1" applyAlignment="1">
      <alignment horizontal="center" vertical="center"/>
    </xf>
    <xf numFmtId="0" fontId="14" fillId="32" borderId="11" xfId="0" applyFont="1" applyFill="1" applyBorder="1" applyAlignment="1">
      <alignment horizontal="center" vertical="center" wrapText="1"/>
    </xf>
    <xf numFmtId="0" fontId="14" fillId="32" borderId="11" xfId="0" applyFont="1" applyFill="1" applyBorder="1" applyAlignment="1">
      <alignment horizontal="center" vertical="center"/>
    </xf>
    <xf numFmtId="0" fontId="24" fillId="0" borderId="11" xfId="0" applyFont="1" applyBorder="1" applyAlignment="1">
      <alignment horizontal="center" vertical="center" wrapText="1"/>
    </xf>
    <xf numFmtId="0" fontId="25" fillId="0" borderId="20" xfId="0" applyFont="1" applyBorder="1" applyAlignment="1">
      <alignment horizontal="right" vertical="center"/>
    </xf>
    <xf numFmtId="0" fontId="24" fillId="0" borderId="11" xfId="0" applyFont="1" applyBorder="1" applyAlignment="1">
      <alignment horizontal="center" vertical="center"/>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7" fillId="0" borderId="11" xfId="66" applyFont="1" applyFill="1" applyBorder="1" applyAlignment="1">
      <alignment horizontal="center" vertical="center" wrapText="1"/>
      <protection/>
    </xf>
    <xf numFmtId="0" fontId="14" fillId="0" borderId="11" xfId="66" applyFont="1" applyFill="1" applyBorder="1" applyAlignment="1">
      <alignment horizontal="center" vertical="center" wrapText="1"/>
      <protection/>
    </xf>
    <xf numFmtId="0" fontId="10" fillId="0" borderId="0" xfId="66" applyFont="1" applyFill="1" applyBorder="1" applyAlignment="1">
      <alignment horizontal="center" vertical="center"/>
      <protection/>
    </xf>
    <xf numFmtId="0" fontId="16" fillId="0" borderId="0" xfId="70" applyNumberFormat="1" applyFont="1" applyFill="1" applyBorder="1" applyAlignment="1">
      <alignment horizontal="center" vertical="center" wrapText="1"/>
    </xf>
    <xf numFmtId="0" fontId="7" fillId="0" borderId="0" xfId="66" applyFont="1" applyFill="1" applyAlignment="1">
      <alignment horizontal="right" vertical="center"/>
      <protection/>
    </xf>
    <xf numFmtId="0" fontId="8" fillId="0" borderId="0" xfId="66" applyFont="1" applyFill="1" applyBorder="1" applyAlignment="1">
      <alignment horizontal="right" vertical="center"/>
      <protection/>
    </xf>
    <xf numFmtId="0" fontId="7" fillId="0" borderId="11" xfId="66" applyFont="1" applyFill="1" applyBorder="1" applyAlignment="1">
      <alignment horizontal="center" vertical="center"/>
      <protection/>
    </xf>
    <xf numFmtId="0" fontId="4" fillId="0" borderId="11" xfId="0" applyFont="1" applyFill="1" applyBorder="1" applyAlignment="1">
      <alignment vertical="center"/>
    </xf>
    <xf numFmtId="0" fontId="12" fillId="0" borderId="0" xfId="66" applyFont="1" applyFill="1" applyAlignment="1">
      <alignment horizontal="center" vertical="center"/>
      <protection/>
    </xf>
    <xf numFmtId="0" fontId="7" fillId="0" borderId="19" xfId="66" applyFont="1" applyFill="1" applyBorder="1" applyAlignment="1">
      <alignment horizontal="center" vertical="center" wrapText="1"/>
      <protection/>
    </xf>
    <xf numFmtId="0" fontId="7" fillId="0" borderId="15" xfId="66" applyFont="1" applyFill="1" applyBorder="1" applyAlignment="1">
      <alignment horizontal="center" vertical="center" wrapText="1"/>
      <protection/>
    </xf>
    <xf numFmtId="0" fontId="7" fillId="0" borderId="23" xfId="66" applyFont="1" applyFill="1" applyBorder="1" applyAlignment="1">
      <alignment horizontal="center" vertical="center" wrapText="1"/>
      <protection/>
    </xf>
    <xf numFmtId="197" fontId="14" fillId="32" borderId="11" xfId="71" applyNumberFormat="1" applyFont="1" applyFill="1" applyBorder="1" applyAlignment="1">
      <alignment horizontal="center" vertical="center" wrapText="1"/>
      <protection/>
    </xf>
    <xf numFmtId="197" fontId="14" fillId="0" borderId="11" xfId="71" applyNumberFormat="1" applyFont="1" applyFill="1" applyBorder="1" applyAlignment="1">
      <alignment horizontal="center" vertical="center" wrapText="1"/>
      <protection/>
    </xf>
    <xf numFmtId="0" fontId="37" fillId="32" borderId="0" xfId="0" applyFont="1" applyFill="1" applyBorder="1" applyAlignment="1">
      <alignment horizontal="center" vertical="center"/>
    </xf>
    <xf numFmtId="0" fontId="12" fillId="32" borderId="0" xfId="0" applyFont="1" applyFill="1" applyAlignment="1">
      <alignment horizontal="center" vertical="center"/>
    </xf>
    <xf numFmtId="0" fontId="8" fillId="32" borderId="0" xfId="0" applyFont="1" applyFill="1" applyBorder="1" applyAlignment="1">
      <alignment horizontal="right" vertical="center"/>
    </xf>
    <xf numFmtId="0" fontId="40" fillId="32" borderId="0" xfId="0" applyFont="1" applyFill="1" applyBorder="1" applyAlignment="1">
      <alignment horizontal="left" vertical="center" wrapText="1"/>
    </xf>
    <xf numFmtId="0" fontId="7" fillId="32" borderId="0" xfId="0" applyFont="1" applyFill="1" applyAlignment="1">
      <alignment horizontal="right"/>
    </xf>
    <xf numFmtId="0" fontId="9" fillId="32" borderId="0" xfId="0" applyFont="1" applyFill="1" applyAlignment="1">
      <alignment horizontal="center" wrapText="1"/>
    </xf>
    <xf numFmtId="0" fontId="16" fillId="32" borderId="0" xfId="0" applyFont="1" applyFill="1" applyAlignment="1">
      <alignment horizontal="center" wrapText="1"/>
    </xf>
    <xf numFmtId="0" fontId="8" fillId="32" borderId="0" xfId="0" applyFont="1" applyFill="1" applyBorder="1" applyAlignment="1">
      <alignment horizontal="right"/>
    </xf>
    <xf numFmtId="0" fontId="30" fillId="32" borderId="0" xfId="0" applyFont="1" applyFill="1" applyAlignment="1">
      <alignment horizontal="right" vertical="center"/>
    </xf>
    <xf numFmtId="0" fontId="9" fillId="32" borderId="0" xfId="72" applyNumberFormat="1" applyFont="1" applyFill="1" applyAlignment="1">
      <alignment horizontal="center" vertical="center" wrapText="1"/>
      <protection/>
    </xf>
    <xf numFmtId="0" fontId="8" fillId="32" borderId="20" xfId="67" applyFont="1" applyFill="1" applyBorder="1" applyAlignment="1">
      <alignment horizontal="right" vertical="center"/>
      <protection/>
    </xf>
    <xf numFmtId="0" fontId="7" fillId="32" borderId="19" xfId="72" applyFont="1" applyFill="1" applyBorder="1" applyAlignment="1">
      <alignment horizontal="center" vertical="center" wrapText="1"/>
      <protection/>
    </xf>
    <xf numFmtId="0" fontId="7" fillId="32" borderId="15" xfId="72" applyFont="1" applyFill="1" applyBorder="1" applyAlignment="1">
      <alignment horizontal="center" vertical="center" wrapText="1"/>
      <protection/>
    </xf>
    <xf numFmtId="0" fontId="7" fillId="32" borderId="11" xfId="72" applyFont="1" applyFill="1" applyBorder="1" applyAlignment="1">
      <alignment horizontal="center" vertical="center"/>
      <protection/>
    </xf>
    <xf numFmtId="0" fontId="7" fillId="32" borderId="11" xfId="72" applyFont="1" applyFill="1" applyBorder="1" applyAlignment="1">
      <alignment horizontal="center" vertical="center" wrapText="1"/>
      <protection/>
    </xf>
    <xf numFmtId="0" fontId="7" fillId="32" borderId="24" xfId="72" applyFont="1" applyFill="1" applyBorder="1" applyAlignment="1">
      <alignment horizontal="center" vertical="center" wrapText="1"/>
      <protection/>
    </xf>
    <xf numFmtId="0" fontId="7" fillId="32" borderId="25" xfId="72" applyFont="1" applyFill="1" applyBorder="1" applyAlignment="1">
      <alignment horizontal="center" vertical="center" wrapText="1"/>
      <protection/>
    </xf>
    <xf numFmtId="0" fontId="7" fillId="32" borderId="26" xfId="72" applyFont="1" applyFill="1" applyBorder="1" applyAlignment="1">
      <alignment horizontal="center" vertical="center" wrapText="1"/>
      <protection/>
    </xf>
    <xf numFmtId="0" fontId="7" fillId="32" borderId="23" xfId="72" applyFont="1" applyFill="1" applyBorder="1" applyAlignment="1">
      <alignment horizontal="center" vertical="center" wrapText="1"/>
      <protection/>
    </xf>
    <xf numFmtId="0" fontId="16" fillId="32" borderId="0" xfId="72" applyNumberFormat="1" applyFont="1" applyFill="1" applyAlignment="1">
      <alignment horizontal="center" vertical="center" wrapText="1"/>
      <protection/>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7" fillId="0" borderId="20" xfId="0" applyFont="1" applyBorder="1" applyAlignment="1">
      <alignment horizontal="center" vertical="center" wrapText="1"/>
    </xf>
    <xf numFmtId="0" fontId="7" fillId="0" borderId="0" xfId="0" applyFont="1" applyFill="1" applyAlignment="1">
      <alignment horizontal="centerContinuous" vertical="center"/>
    </xf>
    <xf numFmtId="0" fontId="8" fillId="0" borderId="0" xfId="0" applyFont="1" applyFill="1" applyAlignment="1">
      <alignment horizontal="right" vertical="center"/>
    </xf>
    <xf numFmtId="0" fontId="8" fillId="0" borderId="0" xfId="0" applyFont="1" applyFill="1" applyAlignment="1">
      <alignment horizontal="centerContinuous" vertical="center"/>
    </xf>
    <xf numFmtId="0" fontId="9" fillId="0" borderId="0" xfId="0" applyFont="1" applyFill="1" applyAlignment="1">
      <alignment horizontal="centerContinuous" vertical="center"/>
    </xf>
    <xf numFmtId="0" fontId="9" fillId="0" borderId="0" xfId="0" applyFont="1" applyFill="1" applyAlignment="1">
      <alignment horizontal="right" vertical="center"/>
    </xf>
    <xf numFmtId="0" fontId="7" fillId="0" borderId="0" xfId="0" applyFont="1" applyFill="1" applyAlignment="1">
      <alignment horizontal="right" vertical="center"/>
    </xf>
    <xf numFmtId="0" fontId="8" fillId="0" borderId="0" xfId="0" applyFont="1" applyFill="1" applyAlignment="1">
      <alignment/>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10" fillId="0" borderId="0" xfId="0" applyFont="1" applyFill="1" applyAlignment="1">
      <alignment/>
    </xf>
    <xf numFmtId="0" fontId="10" fillId="0" borderId="0" xfId="0" applyFont="1" applyFill="1" applyAlignment="1">
      <alignment horizontal="left" vertical="center"/>
    </xf>
    <xf numFmtId="0" fontId="11" fillId="0" borderId="0" xfId="0" applyFont="1" applyFill="1" applyAlignment="1">
      <alignment vertical="center"/>
    </xf>
    <xf numFmtId="0" fontId="8" fillId="0" borderId="20" xfId="0" applyFont="1" applyFill="1" applyBorder="1" applyAlignment="1">
      <alignment horizontal="right"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3" fontId="7" fillId="0" borderId="11" xfId="0" applyNumberFormat="1" applyFont="1" applyFill="1" applyBorder="1" applyAlignment="1">
      <alignment vertical="center"/>
    </xf>
    <xf numFmtId="188" fontId="7" fillId="0" borderId="11" xfId="0" applyNumberFormat="1" applyFont="1" applyFill="1" applyBorder="1" applyAlignment="1">
      <alignment vertical="center"/>
    </xf>
    <xf numFmtId="3" fontId="8" fillId="0" borderId="0" xfId="0" applyNumberFormat="1" applyFont="1" applyFill="1" applyAlignment="1">
      <alignment/>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3" fontId="8" fillId="0" borderId="11" xfId="0" applyNumberFormat="1" applyFont="1" applyFill="1" applyBorder="1" applyAlignment="1">
      <alignment vertical="center"/>
    </xf>
    <xf numFmtId="188" fontId="8" fillId="0" borderId="11" xfId="0" applyNumberFormat="1" applyFont="1" applyFill="1" applyBorder="1" applyAlignment="1">
      <alignment vertical="center"/>
    </xf>
    <xf numFmtId="0" fontId="8" fillId="0" borderId="11" xfId="0" applyFont="1" applyFill="1" applyBorder="1" applyAlignment="1" quotePrefix="1">
      <alignment horizontal="center" vertical="center"/>
    </xf>
    <xf numFmtId="0" fontId="69" fillId="0" borderId="11" xfId="0" applyFont="1" applyFill="1" applyBorder="1" applyAlignment="1">
      <alignment vertical="center"/>
    </xf>
    <xf numFmtId="0" fontId="8" fillId="0" borderId="11" xfId="62" applyFont="1" applyFill="1" applyBorder="1" applyAlignment="1">
      <alignment vertical="center" wrapText="1"/>
      <protection/>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xf numFmtId="3" fontId="8" fillId="0" borderId="11" xfId="0" applyNumberFormat="1" applyFont="1" applyFill="1" applyBorder="1" applyAlignment="1">
      <alignment vertical="center" wrapText="1"/>
    </xf>
    <xf numFmtId="0" fontId="7" fillId="32" borderId="0" xfId="0" applyFont="1" applyFill="1" applyAlignment="1">
      <alignment horizontal="centerContinuous" vertical="center"/>
    </xf>
    <xf numFmtId="0" fontId="7" fillId="32" borderId="0" xfId="0" applyFont="1" applyFill="1" applyAlignment="1">
      <alignment horizontal="right" vertical="center"/>
    </xf>
    <xf numFmtId="0" fontId="12" fillId="32" borderId="0" xfId="0" applyFont="1" applyFill="1" applyAlignment="1">
      <alignment horizontal="centerContinuous" vertical="center"/>
    </xf>
    <xf numFmtId="0" fontId="13" fillId="32" borderId="0" xfId="0" applyFont="1" applyFill="1" applyAlignment="1">
      <alignment horizontal="centerContinuous" vertical="center"/>
    </xf>
    <xf numFmtId="0" fontId="12" fillId="32" borderId="0" xfId="0" applyFont="1" applyFill="1" applyAlignment="1">
      <alignment horizontal="center" vertical="center"/>
    </xf>
    <xf numFmtId="0" fontId="16" fillId="32" borderId="0" xfId="0" applyFont="1" applyFill="1" applyAlignment="1">
      <alignment horizontal="center" vertical="center"/>
    </xf>
    <xf numFmtId="0" fontId="10" fillId="32" borderId="0" xfId="0" applyFont="1" applyFill="1" applyAlignment="1">
      <alignment horizontal="left" vertical="center"/>
    </xf>
    <xf numFmtId="0" fontId="11" fillId="32" borderId="0" xfId="0" applyFont="1" applyFill="1" applyAlignment="1">
      <alignment vertical="center"/>
    </xf>
    <xf numFmtId="0" fontId="8" fillId="32" borderId="0" xfId="0" applyFont="1" applyFill="1" applyBorder="1" applyAlignment="1">
      <alignment horizontal="right" vertical="center"/>
    </xf>
    <xf numFmtId="0" fontId="7" fillId="32" borderId="19"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0" fontId="7" fillId="32" borderId="23"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21" fillId="32" borderId="11"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11" xfId="0" applyFont="1" applyFill="1" applyBorder="1" applyAlignment="1">
      <alignment vertical="center"/>
    </xf>
    <xf numFmtId="3" fontId="7" fillId="32" borderId="11" xfId="0" applyNumberFormat="1" applyFont="1" applyFill="1" applyBorder="1" applyAlignment="1">
      <alignment vertical="center"/>
    </xf>
    <xf numFmtId="3" fontId="70" fillId="32" borderId="11" xfId="0" applyNumberFormat="1" applyFont="1" applyFill="1" applyBorder="1" applyAlignment="1">
      <alignment vertical="center"/>
    </xf>
    <xf numFmtId="0" fontId="8" fillId="32" borderId="11" xfId="0" applyFont="1" applyFill="1" applyBorder="1" applyAlignment="1">
      <alignment horizontal="center" vertical="center"/>
    </xf>
    <xf numFmtId="0" fontId="8" fillId="32" borderId="11" xfId="0" applyFont="1" applyFill="1" applyBorder="1" applyAlignment="1">
      <alignment vertical="center"/>
    </xf>
    <xf numFmtId="3" fontId="8" fillId="32" borderId="11" xfId="0" applyNumberFormat="1" applyFont="1" applyFill="1" applyBorder="1" applyAlignment="1">
      <alignment vertical="center"/>
    </xf>
    <xf numFmtId="0" fontId="8" fillId="32" borderId="11" xfId="0" applyFont="1" applyFill="1" applyBorder="1" applyAlignment="1" quotePrefix="1">
      <alignment horizontal="center" vertical="center"/>
    </xf>
    <xf numFmtId="0" fontId="16" fillId="32" borderId="11" xfId="0" applyFont="1" applyFill="1" applyBorder="1" applyAlignment="1">
      <alignment vertical="center"/>
    </xf>
    <xf numFmtId="3" fontId="16" fillId="32" borderId="11" xfId="0" applyNumberFormat="1" applyFont="1" applyFill="1" applyBorder="1" applyAlignment="1">
      <alignment vertical="center"/>
    </xf>
    <xf numFmtId="188" fontId="8" fillId="32" borderId="11" xfId="0" applyNumberFormat="1" applyFont="1" applyFill="1" applyBorder="1" applyAlignment="1">
      <alignment vertical="center"/>
    </xf>
    <xf numFmtId="0" fontId="69" fillId="32" borderId="11" xfId="0" applyFont="1" applyFill="1" applyBorder="1" applyAlignment="1">
      <alignment vertical="center"/>
    </xf>
    <xf numFmtId="3" fontId="8" fillId="32" borderId="11" xfId="0" applyNumberFormat="1" applyFont="1" applyFill="1" applyBorder="1" applyAlignment="1">
      <alignment horizontal="left" vertical="center" wrapText="1"/>
    </xf>
    <xf numFmtId="3" fontId="8" fillId="32" borderId="11" xfId="0" applyNumberFormat="1" applyFont="1" applyFill="1" applyBorder="1" applyAlignment="1">
      <alignment horizontal="left" vertical="center"/>
    </xf>
    <xf numFmtId="3" fontId="8" fillId="32" borderId="11" xfId="0" applyNumberFormat="1" applyFont="1" applyFill="1" applyBorder="1" applyAlignment="1">
      <alignment horizontal="right" vertical="center"/>
    </xf>
    <xf numFmtId="0" fontId="7" fillId="32" borderId="22" xfId="0" applyFont="1" applyFill="1" applyBorder="1" applyAlignment="1">
      <alignment horizontal="center" vertical="center"/>
    </xf>
    <xf numFmtId="0" fontId="7" fillId="32" borderId="22" xfId="0" applyFont="1" applyFill="1" applyBorder="1" applyAlignment="1">
      <alignment vertical="center"/>
    </xf>
    <xf numFmtId="3" fontId="70" fillId="32" borderId="22" xfId="0" applyNumberFormat="1" applyFont="1" applyFill="1" applyBorder="1" applyAlignment="1">
      <alignment vertical="center"/>
    </xf>
    <xf numFmtId="3" fontId="21" fillId="32" borderId="27" xfId="0" applyNumberFormat="1" applyFont="1" applyFill="1" applyBorder="1" applyAlignment="1">
      <alignment horizontal="center" vertical="center"/>
    </xf>
    <xf numFmtId="3" fontId="21" fillId="32" borderId="27" xfId="0" applyNumberFormat="1" applyFont="1" applyFill="1" applyBorder="1" applyAlignment="1">
      <alignment vertical="center"/>
    </xf>
    <xf numFmtId="200" fontId="21" fillId="32" borderId="27" xfId="41" applyNumberFormat="1" applyFont="1" applyFill="1" applyBorder="1" applyAlignment="1">
      <alignment vertical="center"/>
    </xf>
    <xf numFmtId="200" fontId="21" fillId="0" borderId="27" xfId="41" applyNumberFormat="1" applyFont="1" applyFill="1" applyBorder="1" applyAlignment="1">
      <alignment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2" xfId="43"/>
    <cellStyle name="Comma 28" xfId="44"/>
    <cellStyle name="Comma 3 2" xfId="45"/>
    <cellStyle name="Comma 4" xfId="46"/>
    <cellStyle name="Currency" xfId="47"/>
    <cellStyle name="Currency [0]" xfId="48"/>
    <cellStyle name="Check Cell" xfId="49"/>
    <cellStyle name="Explanatory Text" xfId="50"/>
    <cellStyle name="Followed Hyperlink" xfId="51"/>
    <cellStyle name="Good" xfId="52"/>
    <cellStyle name="HAI" xfId="53"/>
    <cellStyle name="Heading 1" xfId="54"/>
    <cellStyle name="Heading 2" xfId="55"/>
    <cellStyle name="Heading 3" xfId="56"/>
    <cellStyle name="Heading 4" xfId="57"/>
    <cellStyle name="Hyperlink" xfId="58"/>
    <cellStyle name="Input" xfId="59"/>
    <cellStyle name="Linked Cell" xfId="60"/>
    <cellStyle name="Neutral" xfId="61"/>
    <cellStyle name="Normal 11" xfId="62"/>
    <cellStyle name="Normal 11 2" xfId="63"/>
    <cellStyle name="Normal 11 3" xfId="64"/>
    <cellStyle name="Normal 16" xfId="65"/>
    <cellStyle name="Normal 2" xfId="66"/>
    <cellStyle name="Normal 2 2" xfId="67"/>
    <cellStyle name="Normal 22" xfId="68"/>
    <cellStyle name="Normal 3" xfId="69"/>
    <cellStyle name="Normal 3 4" xfId="70"/>
    <cellStyle name="Normal 4" xfId="71"/>
    <cellStyle name="Normal 5" xfId="72"/>
    <cellStyle name="Normal 5 3" xfId="73"/>
    <cellStyle name="Normal_Chi NSTW NSDP 2002 - PL"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view="pageBreakPreview" zoomScale="80" zoomScaleNormal="80" zoomScaleSheetLayoutView="80" zoomScalePageLayoutView="0" workbookViewId="0" topLeftCell="A1">
      <selection activeCell="E24" sqref="E24"/>
    </sheetView>
  </sheetViews>
  <sheetFormatPr defaultColWidth="9" defaultRowHeight="15"/>
  <cols>
    <col min="1" max="1" width="6" style="65" customWidth="1"/>
    <col min="2" max="2" width="48.296875" style="65" customWidth="1"/>
    <col min="3" max="3" width="11.19921875" style="65" customWidth="1"/>
    <col min="4" max="4" width="11.8984375" style="65" customWidth="1"/>
    <col min="5" max="5" width="12.09765625" style="94" customWidth="1"/>
    <col min="6" max="6" width="10.69921875" style="65" customWidth="1"/>
    <col min="7" max="7" width="8.3984375" style="65" customWidth="1"/>
    <col min="8" max="8" width="10.09765625" style="65" customWidth="1"/>
    <col min="9" max="16384" width="9" style="65" customWidth="1"/>
  </cols>
  <sheetData>
    <row r="1" spans="1:7" ht="27.75" customHeight="1">
      <c r="A1" s="214"/>
      <c r="B1" s="215"/>
      <c r="C1" s="216"/>
      <c r="D1" s="216"/>
      <c r="E1" s="216"/>
      <c r="F1" s="217"/>
      <c r="G1" s="218" t="s">
        <v>217</v>
      </c>
    </row>
    <row r="2" spans="1:7" ht="24.75" customHeight="1">
      <c r="A2" s="408" t="s">
        <v>350</v>
      </c>
      <c r="B2" s="408"/>
      <c r="C2" s="408"/>
      <c r="D2" s="408"/>
      <c r="E2" s="408"/>
      <c r="F2" s="408"/>
      <c r="G2" s="408"/>
    </row>
    <row r="3" spans="1:9" ht="21.75" customHeight="1">
      <c r="A3" s="411" t="s">
        <v>388</v>
      </c>
      <c r="B3" s="411"/>
      <c r="C3" s="411"/>
      <c r="D3" s="411"/>
      <c r="E3" s="411"/>
      <c r="F3" s="411"/>
      <c r="G3" s="411"/>
      <c r="I3" s="105"/>
    </row>
    <row r="4" spans="1:7" ht="27" customHeight="1">
      <c r="A4" s="219"/>
      <c r="B4" s="219"/>
      <c r="C4" s="220"/>
      <c r="D4" s="220"/>
      <c r="E4" s="409" t="s">
        <v>90</v>
      </c>
      <c r="F4" s="409"/>
      <c r="G4" s="409"/>
    </row>
    <row r="5" spans="1:7" s="88" customFormat="1" ht="21.75" customHeight="1">
      <c r="A5" s="410" t="s">
        <v>60</v>
      </c>
      <c r="B5" s="410" t="s">
        <v>6</v>
      </c>
      <c r="C5" s="407" t="s">
        <v>279</v>
      </c>
      <c r="D5" s="407" t="s">
        <v>344</v>
      </c>
      <c r="E5" s="407" t="s">
        <v>351</v>
      </c>
      <c r="F5" s="410" t="s">
        <v>216</v>
      </c>
      <c r="G5" s="410"/>
    </row>
    <row r="6" spans="1:7" s="88" customFormat="1" ht="21.75" customHeight="1">
      <c r="A6" s="410"/>
      <c r="B6" s="410"/>
      <c r="C6" s="407"/>
      <c r="D6" s="407"/>
      <c r="E6" s="407"/>
      <c r="F6" s="407" t="s">
        <v>91</v>
      </c>
      <c r="G6" s="407" t="s">
        <v>143</v>
      </c>
    </row>
    <row r="7" spans="1:7" s="88" customFormat="1" ht="26.25" customHeight="1">
      <c r="A7" s="410"/>
      <c r="B7" s="410"/>
      <c r="C7" s="407"/>
      <c r="D7" s="407"/>
      <c r="E7" s="407"/>
      <c r="F7" s="407"/>
      <c r="G7" s="407"/>
    </row>
    <row r="8" spans="1:7" s="31" customFormat="1" ht="17.25" customHeight="1">
      <c r="A8" s="221" t="s">
        <v>10</v>
      </c>
      <c r="B8" s="221" t="s">
        <v>11</v>
      </c>
      <c r="C8" s="221">
        <v>1</v>
      </c>
      <c r="D8" s="221">
        <f>C8+1</f>
        <v>2</v>
      </c>
      <c r="E8" s="221">
        <f>D8+1</f>
        <v>3</v>
      </c>
      <c r="F8" s="221">
        <f>E8+1</f>
        <v>4</v>
      </c>
      <c r="G8" s="221">
        <f>F8+1</f>
        <v>5</v>
      </c>
    </row>
    <row r="9" spans="1:7" s="87" customFormat="1" ht="41.25" customHeight="1">
      <c r="A9" s="222" t="s">
        <v>10</v>
      </c>
      <c r="B9" s="223" t="s">
        <v>102</v>
      </c>
      <c r="C9" s="224">
        <f>C10+C13+C17+C18+C19</f>
        <v>948814</v>
      </c>
      <c r="D9" s="224">
        <f>D10+D13+D17+D18+D19</f>
        <v>1090183</v>
      </c>
      <c r="E9" s="224">
        <f>E10+E13+E17+E18+E19</f>
        <v>975572</v>
      </c>
      <c r="F9" s="224">
        <f aca="true" t="shared" si="0" ref="F9:F14">E9-D9</f>
        <v>-114611</v>
      </c>
      <c r="G9" s="225">
        <f aca="true" t="shared" si="1" ref="G9:G14">E9/D9*100</f>
        <v>89.4869943853463</v>
      </c>
    </row>
    <row r="10" spans="1:7" s="87" customFormat="1" ht="30.75" customHeight="1">
      <c r="A10" s="222" t="s">
        <v>20</v>
      </c>
      <c r="B10" s="226" t="s">
        <v>55</v>
      </c>
      <c r="C10" s="224">
        <f>C11+C12</f>
        <v>50600</v>
      </c>
      <c r="D10" s="224">
        <f>D11+D12</f>
        <v>50600</v>
      </c>
      <c r="E10" s="224">
        <f>E11+E12</f>
        <v>51000</v>
      </c>
      <c r="F10" s="224">
        <f t="shared" si="0"/>
        <v>400</v>
      </c>
      <c r="G10" s="225">
        <f t="shared" si="1"/>
        <v>100.7905138339921</v>
      </c>
    </row>
    <row r="11" spans="1:7" s="87" customFormat="1" ht="30.75" customHeight="1">
      <c r="A11" s="227" t="s">
        <v>17</v>
      </c>
      <c r="B11" s="228" t="s">
        <v>56</v>
      </c>
      <c r="C11" s="229">
        <f>50600-C12</f>
        <v>38400</v>
      </c>
      <c r="D11" s="229">
        <f>50600-D12</f>
        <v>41370</v>
      </c>
      <c r="E11" s="229">
        <f>51000-E12</f>
        <v>39370</v>
      </c>
      <c r="F11" s="229">
        <f t="shared" si="0"/>
        <v>-2000</v>
      </c>
      <c r="G11" s="230">
        <f t="shared" si="1"/>
        <v>95.1655789219241</v>
      </c>
    </row>
    <row r="12" spans="1:7" s="87" customFormat="1" ht="30.75" customHeight="1">
      <c r="A12" s="227" t="s">
        <v>17</v>
      </c>
      <c r="B12" s="228" t="s">
        <v>139</v>
      </c>
      <c r="C12" s="229">
        <v>12200</v>
      </c>
      <c r="D12" s="229">
        <v>9230</v>
      </c>
      <c r="E12" s="229">
        <v>11630</v>
      </c>
      <c r="F12" s="229">
        <f t="shared" si="0"/>
        <v>2400</v>
      </c>
      <c r="G12" s="230">
        <f t="shared" si="1"/>
        <v>126.00216684723726</v>
      </c>
    </row>
    <row r="13" spans="1:7" s="87" customFormat="1" ht="30.75" customHeight="1">
      <c r="A13" s="222" t="s">
        <v>21</v>
      </c>
      <c r="B13" s="226" t="s">
        <v>46</v>
      </c>
      <c r="C13" s="224">
        <f>C14+C16+C15</f>
        <v>898214</v>
      </c>
      <c r="D13" s="224">
        <f>D14+D16+D15</f>
        <v>947181</v>
      </c>
      <c r="E13" s="224">
        <f>E14+E16+E15</f>
        <v>924572</v>
      </c>
      <c r="F13" s="224">
        <f t="shared" si="0"/>
        <v>-22609</v>
      </c>
      <c r="G13" s="225">
        <f t="shared" si="1"/>
        <v>97.61302222067377</v>
      </c>
    </row>
    <row r="14" spans="1:7" s="87" customFormat="1" ht="30.75" customHeight="1">
      <c r="A14" s="231">
        <v>1</v>
      </c>
      <c r="B14" s="228" t="s">
        <v>77</v>
      </c>
      <c r="C14" s="229">
        <v>684106</v>
      </c>
      <c r="D14" s="229">
        <v>684106</v>
      </c>
      <c r="E14" s="229">
        <f>706109+68893</f>
        <v>775002</v>
      </c>
      <c r="F14" s="229">
        <f t="shared" si="0"/>
        <v>90896</v>
      </c>
      <c r="G14" s="230">
        <f t="shared" si="1"/>
        <v>113.28682981877078</v>
      </c>
    </row>
    <row r="15" spans="1:7" s="87" customFormat="1" ht="30.75" customHeight="1" hidden="1">
      <c r="A15" s="231"/>
      <c r="B15" s="228" t="s">
        <v>223</v>
      </c>
      <c r="C15" s="229"/>
      <c r="D15" s="229"/>
      <c r="E15" s="229"/>
      <c r="F15" s="229"/>
      <c r="G15" s="230"/>
    </row>
    <row r="16" spans="1:7" s="87" customFormat="1" ht="30.75" customHeight="1">
      <c r="A16" s="231">
        <v>2</v>
      </c>
      <c r="B16" s="228" t="s">
        <v>88</v>
      </c>
      <c r="C16" s="229">
        <v>214108</v>
      </c>
      <c r="D16" s="229">
        <v>263075</v>
      </c>
      <c r="E16" s="229">
        <v>149570</v>
      </c>
      <c r="F16" s="229">
        <f>E16-D16</f>
        <v>-113505</v>
      </c>
      <c r="G16" s="230">
        <f>E16/D16*100</f>
        <v>56.85450917038867</v>
      </c>
    </row>
    <row r="17" spans="1:7" s="87" customFormat="1" ht="30.75" customHeight="1" hidden="1">
      <c r="A17" s="222" t="s">
        <v>22</v>
      </c>
      <c r="B17" s="226" t="s">
        <v>95</v>
      </c>
      <c r="C17" s="224"/>
      <c r="D17" s="224"/>
      <c r="E17" s="224"/>
      <c r="F17" s="224"/>
      <c r="G17" s="225"/>
    </row>
    <row r="18" spans="1:7" s="87" customFormat="1" ht="30.75" customHeight="1">
      <c r="A18" s="222" t="s">
        <v>22</v>
      </c>
      <c r="B18" s="226" t="s">
        <v>322</v>
      </c>
      <c r="C18" s="224"/>
      <c r="D18" s="224">
        <v>395</v>
      </c>
      <c r="E18" s="224"/>
      <c r="F18" s="224">
        <f aca="true" t="shared" si="2" ref="F18:F28">E18-D18</f>
        <v>-395</v>
      </c>
      <c r="G18" s="225">
        <f aca="true" t="shared" si="3" ref="G18:G28">E18/D18*100</f>
        <v>0</v>
      </c>
    </row>
    <row r="19" spans="1:7" s="87" customFormat="1" ht="30.75" customHeight="1">
      <c r="A19" s="222" t="s">
        <v>23</v>
      </c>
      <c r="B19" s="226" t="s">
        <v>72</v>
      </c>
      <c r="C19" s="224"/>
      <c r="D19" s="224">
        <v>92007</v>
      </c>
      <c r="E19" s="224"/>
      <c r="F19" s="224">
        <f t="shared" si="2"/>
        <v>-92007</v>
      </c>
      <c r="G19" s="225">
        <f t="shared" si="3"/>
        <v>0</v>
      </c>
    </row>
    <row r="20" spans="1:7" s="87" customFormat="1" ht="41.25" customHeight="1">
      <c r="A20" s="222" t="s">
        <v>11</v>
      </c>
      <c r="B20" s="226" t="s">
        <v>101</v>
      </c>
      <c r="C20" s="224">
        <f>C21+C26+C30</f>
        <v>948814</v>
      </c>
      <c r="D20" s="224">
        <f>D21+D26+D29+D30</f>
        <v>1090183</v>
      </c>
      <c r="E20" s="224">
        <f>E21+E26+E30</f>
        <v>975572</v>
      </c>
      <c r="F20" s="224">
        <f t="shared" si="2"/>
        <v>-114611</v>
      </c>
      <c r="G20" s="225">
        <f t="shared" si="3"/>
        <v>89.4869943853463</v>
      </c>
    </row>
    <row r="21" spans="1:7" s="87" customFormat="1" ht="30.75" customHeight="1">
      <c r="A21" s="222" t="s">
        <v>20</v>
      </c>
      <c r="B21" s="226" t="s">
        <v>58</v>
      </c>
      <c r="C21" s="224">
        <f>SUM(C22:C25)</f>
        <v>734706</v>
      </c>
      <c r="D21" s="224">
        <f>SUM(D22:D25)</f>
        <v>812899</v>
      </c>
      <c r="E21" s="224">
        <f>SUM(E22:E25)</f>
        <v>826002</v>
      </c>
      <c r="F21" s="224">
        <f t="shared" si="2"/>
        <v>13103</v>
      </c>
      <c r="G21" s="225">
        <f t="shared" si="3"/>
        <v>101.61188536337234</v>
      </c>
    </row>
    <row r="22" spans="1:9" s="87" customFormat="1" ht="30.75" customHeight="1">
      <c r="A22" s="231">
        <v>1</v>
      </c>
      <c r="B22" s="228" t="s">
        <v>24</v>
      </c>
      <c r="C22" s="229">
        <v>36868</v>
      </c>
      <c r="D22" s="229">
        <v>53775</v>
      </c>
      <c r="E22" s="229">
        <v>36645</v>
      </c>
      <c r="F22" s="229">
        <f t="shared" si="2"/>
        <v>-17130</v>
      </c>
      <c r="G22" s="230">
        <f t="shared" si="3"/>
        <v>68.14504881450489</v>
      </c>
      <c r="H22" s="89"/>
      <c r="I22" s="89"/>
    </row>
    <row r="23" spans="1:9" s="87" customFormat="1" ht="30.75" customHeight="1">
      <c r="A23" s="231">
        <f>A22+1</f>
        <v>2</v>
      </c>
      <c r="B23" s="228" t="s">
        <v>26</v>
      </c>
      <c r="C23" s="229">
        <v>683144</v>
      </c>
      <c r="D23" s="229">
        <v>759124</v>
      </c>
      <c r="E23" s="229">
        <v>772877</v>
      </c>
      <c r="F23" s="229">
        <f t="shared" si="2"/>
        <v>13753</v>
      </c>
      <c r="G23" s="230">
        <f t="shared" si="3"/>
        <v>101.81169347827233</v>
      </c>
      <c r="H23" s="89"/>
      <c r="I23" s="89"/>
    </row>
    <row r="24" spans="1:9" s="87" customFormat="1" ht="30.75" customHeight="1">
      <c r="A24" s="231">
        <v>3</v>
      </c>
      <c r="B24" s="228" t="s">
        <v>29</v>
      </c>
      <c r="C24" s="229">
        <v>14694</v>
      </c>
      <c r="D24" s="229"/>
      <c r="E24" s="229">
        <v>16480</v>
      </c>
      <c r="F24" s="229">
        <f t="shared" si="2"/>
        <v>16480</v>
      </c>
      <c r="G24" s="230"/>
      <c r="H24" s="89"/>
      <c r="I24" s="89"/>
    </row>
    <row r="25" spans="1:7" s="87" customFormat="1" ht="30.75" customHeight="1" hidden="1">
      <c r="A25" s="231">
        <v>4</v>
      </c>
      <c r="B25" s="228" t="s">
        <v>75</v>
      </c>
      <c r="C25" s="229">
        <v>0</v>
      </c>
      <c r="D25" s="229"/>
      <c r="E25" s="229"/>
      <c r="F25" s="229">
        <f>E25-D25</f>
        <v>0</v>
      </c>
      <c r="G25" s="230"/>
    </row>
    <row r="26" spans="1:7" s="87" customFormat="1" ht="30.75" customHeight="1">
      <c r="A26" s="222" t="s">
        <v>21</v>
      </c>
      <c r="B26" s="226" t="s">
        <v>103</v>
      </c>
      <c r="C26" s="224">
        <f>SUM(C27:C28)</f>
        <v>214108</v>
      </c>
      <c r="D26" s="224">
        <f>SUM(D27:D28)</f>
        <v>193768</v>
      </c>
      <c r="E26" s="224">
        <f>SUM(E27:E28)</f>
        <v>149570</v>
      </c>
      <c r="F26" s="224">
        <f t="shared" si="2"/>
        <v>-44198</v>
      </c>
      <c r="G26" s="225">
        <f t="shared" si="3"/>
        <v>77.19024813178646</v>
      </c>
    </row>
    <row r="27" spans="1:7" s="87" customFormat="1" ht="30.75" customHeight="1">
      <c r="A27" s="231">
        <v>1</v>
      </c>
      <c r="B27" s="228" t="s">
        <v>104</v>
      </c>
      <c r="C27" s="229">
        <v>210875</v>
      </c>
      <c r="D27" s="229">
        <v>190468</v>
      </c>
      <c r="E27" s="229">
        <v>147736</v>
      </c>
      <c r="F27" s="229">
        <f t="shared" si="2"/>
        <v>-42732</v>
      </c>
      <c r="G27" s="230">
        <f t="shared" si="3"/>
        <v>77.5647352836172</v>
      </c>
    </row>
    <row r="28" spans="1:7" s="87" customFormat="1" ht="30.75" customHeight="1">
      <c r="A28" s="231">
        <f>A27+1</f>
        <v>2</v>
      </c>
      <c r="B28" s="228" t="s">
        <v>203</v>
      </c>
      <c r="C28" s="229">
        <v>3233</v>
      </c>
      <c r="D28" s="229">
        <v>3300</v>
      </c>
      <c r="E28" s="229">
        <v>1834</v>
      </c>
      <c r="F28" s="229">
        <f t="shared" si="2"/>
        <v>-1466</v>
      </c>
      <c r="G28" s="230">
        <f t="shared" si="3"/>
        <v>55.57575757575758</v>
      </c>
    </row>
    <row r="29" spans="1:7" s="90" customFormat="1" ht="30.75" customHeight="1">
      <c r="A29" s="222" t="s">
        <v>22</v>
      </c>
      <c r="B29" s="226" t="s">
        <v>220</v>
      </c>
      <c r="C29" s="224"/>
      <c r="D29" s="224">
        <v>647</v>
      </c>
      <c r="E29" s="224"/>
      <c r="F29" s="229">
        <f>E29-D29</f>
        <v>-647</v>
      </c>
      <c r="G29" s="230"/>
    </row>
    <row r="30" spans="1:7" s="87" customFormat="1" ht="33" customHeight="1" thickBot="1">
      <c r="A30" s="255" t="s">
        <v>23</v>
      </c>
      <c r="B30" s="256" t="s">
        <v>66</v>
      </c>
      <c r="C30" s="257"/>
      <c r="D30" s="257">
        <v>82869</v>
      </c>
      <c r="E30" s="257"/>
      <c r="F30" s="229">
        <f>E30-D30</f>
        <v>-82869</v>
      </c>
      <c r="G30" s="230"/>
    </row>
    <row r="31" spans="1:7" ht="19.5" thickTop="1">
      <c r="A31" s="87"/>
      <c r="B31" s="91"/>
      <c r="C31" s="89"/>
      <c r="D31" s="89"/>
      <c r="E31" s="92"/>
      <c r="F31" s="87"/>
      <c r="G31" s="87"/>
    </row>
    <row r="32" spans="1:7" ht="11.25" customHeight="1">
      <c r="A32" s="87"/>
      <c r="B32" s="87"/>
      <c r="C32" s="87"/>
      <c r="D32" s="87"/>
      <c r="E32" s="93"/>
      <c r="F32" s="87"/>
      <c r="G32" s="87"/>
    </row>
    <row r="33" spans="1:7" ht="18.75">
      <c r="A33" s="87"/>
      <c r="B33" s="87"/>
      <c r="C33" s="87"/>
      <c r="D33" s="87"/>
      <c r="E33" s="93"/>
      <c r="F33" s="87"/>
      <c r="G33" s="87"/>
    </row>
    <row r="34" spans="1:7" ht="18.75">
      <c r="A34" s="87"/>
      <c r="B34" s="87"/>
      <c r="C34" s="87"/>
      <c r="D34" s="87"/>
      <c r="E34" s="93"/>
      <c r="F34" s="87"/>
      <c r="G34" s="87"/>
    </row>
    <row r="35" spans="1:7" ht="18.75">
      <c r="A35" s="87"/>
      <c r="B35" s="87"/>
      <c r="C35" s="87"/>
      <c r="D35" s="87"/>
      <c r="E35" s="93"/>
      <c r="F35" s="87"/>
      <c r="G35" s="87"/>
    </row>
    <row r="36" spans="1:7" ht="18.75">
      <c r="A36" s="87"/>
      <c r="B36" s="87"/>
      <c r="C36" s="87"/>
      <c r="D36" s="87"/>
      <c r="E36" s="93"/>
      <c r="F36" s="87"/>
      <c r="G36" s="87"/>
    </row>
    <row r="37" spans="1:7" ht="18.75">
      <c r="A37" s="87"/>
      <c r="B37" s="87"/>
      <c r="C37" s="87"/>
      <c r="D37" s="87"/>
      <c r="E37" s="93"/>
      <c r="F37" s="87"/>
      <c r="G37" s="87"/>
    </row>
    <row r="38" spans="1:7" ht="18.75">
      <c r="A38" s="87"/>
      <c r="B38" s="87"/>
      <c r="C38" s="87"/>
      <c r="D38" s="87"/>
      <c r="E38" s="93"/>
      <c r="F38" s="87"/>
      <c r="G38" s="87"/>
    </row>
    <row r="39" spans="1:7" ht="18.75">
      <c r="A39" s="87"/>
      <c r="B39" s="87"/>
      <c r="C39" s="87"/>
      <c r="D39" s="87"/>
      <c r="E39" s="93"/>
      <c r="F39" s="87"/>
      <c r="G39" s="87"/>
    </row>
    <row r="40" spans="1:7" ht="18.75">
      <c r="A40" s="87"/>
      <c r="B40" s="87"/>
      <c r="C40" s="87"/>
      <c r="D40" s="87"/>
      <c r="E40" s="93"/>
      <c r="F40" s="87"/>
      <c r="G40" s="87"/>
    </row>
    <row r="41" spans="1:7" ht="22.5" customHeight="1">
      <c r="A41" s="87"/>
      <c r="B41" s="87"/>
      <c r="C41" s="87"/>
      <c r="D41" s="87"/>
      <c r="E41" s="93"/>
      <c r="F41" s="87"/>
      <c r="G41" s="87"/>
    </row>
    <row r="42" spans="1:7" ht="18.75">
      <c r="A42" s="87"/>
      <c r="B42" s="87"/>
      <c r="C42" s="87"/>
      <c r="D42" s="87"/>
      <c r="E42" s="93"/>
      <c r="F42" s="87"/>
      <c r="G42" s="87"/>
    </row>
    <row r="43" spans="1:7" ht="18.75">
      <c r="A43" s="87"/>
      <c r="B43" s="87"/>
      <c r="C43" s="87"/>
      <c r="D43" s="87"/>
      <c r="E43" s="93"/>
      <c r="F43" s="87"/>
      <c r="G43" s="87"/>
    </row>
    <row r="44" spans="1:7" ht="18.75">
      <c r="A44" s="87"/>
      <c r="B44" s="87"/>
      <c r="C44" s="87"/>
      <c r="D44" s="87"/>
      <c r="E44" s="93"/>
      <c r="F44" s="87"/>
      <c r="G44" s="87"/>
    </row>
    <row r="45" spans="1:7" ht="18.75">
      <c r="A45" s="87"/>
      <c r="B45" s="87"/>
      <c r="C45" s="87"/>
      <c r="D45" s="87"/>
      <c r="E45" s="93"/>
      <c r="F45" s="87"/>
      <c r="G45" s="87"/>
    </row>
  </sheetData>
  <sheetProtection/>
  <mergeCells count="11">
    <mergeCell ref="A5:A7"/>
    <mergeCell ref="C5:C7"/>
    <mergeCell ref="D5:D7"/>
    <mergeCell ref="E5:E7"/>
    <mergeCell ref="F6:F7"/>
    <mergeCell ref="G6:G7"/>
    <mergeCell ref="A2:G2"/>
    <mergeCell ref="E4:G4"/>
    <mergeCell ref="F5:G5"/>
    <mergeCell ref="B5:B7"/>
    <mergeCell ref="A3:G3"/>
  </mergeCells>
  <printOptions horizontalCentered="1"/>
  <pageMargins left="0.56" right="0" top="0.69" bottom="0.17" header="0.17" footer="0.2"/>
  <pageSetup fitToHeight="0" fitToWidth="1" horizontalDpi="600" verticalDpi="600" orientation="portrait" paperSize="9" scale="73" r:id="rId1"/>
  <headerFooter alignWithMargins="0">
    <oddHeader xml:space="preserve">&amp;C                                                                                                                                  </oddHeader>
    <oddFooter>&amp;C&amp;".VnTime,Italic"&amp;8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23"/>
  <sheetViews>
    <sheetView view="pageBreakPreview" zoomScale="90" zoomScaleNormal="85" zoomScaleSheetLayoutView="90" zoomScalePageLayoutView="0" workbookViewId="0" topLeftCell="A1">
      <selection activeCell="A6" sqref="A6:A9"/>
    </sheetView>
  </sheetViews>
  <sheetFormatPr defaultColWidth="9" defaultRowHeight="15"/>
  <cols>
    <col min="1" max="1" width="6.19921875" style="3" customWidth="1"/>
    <col min="2" max="2" width="37.69921875" style="3" customWidth="1"/>
    <col min="3" max="4" width="11.69921875" style="3" customWidth="1"/>
    <col min="5" max="8" width="8.69921875" style="3" hidden="1" customWidth="1"/>
    <col min="9" max="9" width="10.09765625" style="3" customWidth="1"/>
    <col min="10" max="11" width="8.69921875" style="3" hidden="1" customWidth="1"/>
    <col min="12" max="12" width="11.296875" style="3" hidden="1" customWidth="1"/>
    <col min="13" max="14" width="11.69921875" style="3" customWidth="1"/>
    <col min="15" max="15" width="11.69921875" style="3" hidden="1" customWidth="1"/>
    <col min="16" max="19" width="11.69921875" style="3" customWidth="1"/>
    <col min="20" max="21" width="9.19921875" style="3" customWidth="1"/>
    <col min="22" max="16384" width="9" style="3" customWidth="1"/>
  </cols>
  <sheetData>
    <row r="1" spans="1:19" ht="23.25" customHeight="1">
      <c r="A1" s="134"/>
      <c r="B1" s="134"/>
      <c r="C1" s="135"/>
      <c r="D1" s="135"/>
      <c r="E1" s="135"/>
      <c r="F1" s="135"/>
      <c r="G1" s="134"/>
      <c r="H1" s="134"/>
      <c r="I1" s="134"/>
      <c r="J1" s="134"/>
      <c r="K1" s="134"/>
      <c r="L1" s="135"/>
      <c r="M1" s="135"/>
      <c r="N1" s="135"/>
      <c r="O1" s="136"/>
      <c r="Q1" s="136"/>
      <c r="R1" s="37"/>
      <c r="S1" s="137" t="s">
        <v>185</v>
      </c>
    </row>
    <row r="2" spans="1:19" ht="19.5" customHeight="1">
      <c r="A2" s="134" t="s">
        <v>151</v>
      </c>
      <c r="B2" s="134"/>
      <c r="C2" s="135"/>
      <c r="D2" s="135"/>
      <c r="E2" s="135"/>
      <c r="F2" s="135"/>
      <c r="G2" s="135"/>
      <c r="H2" s="135"/>
      <c r="I2" s="135"/>
      <c r="J2" s="135"/>
      <c r="K2" s="135"/>
      <c r="L2" s="135"/>
      <c r="M2" s="135"/>
      <c r="N2" s="135"/>
      <c r="O2" s="135"/>
      <c r="P2" s="135"/>
      <c r="Q2" s="135"/>
      <c r="R2" s="135"/>
      <c r="S2" s="135"/>
    </row>
    <row r="3" spans="1:19" ht="19.5" customHeight="1">
      <c r="A3" s="134" t="s">
        <v>359</v>
      </c>
      <c r="B3" s="134"/>
      <c r="C3" s="135"/>
      <c r="D3" s="135"/>
      <c r="E3" s="135"/>
      <c r="F3" s="135"/>
      <c r="G3" s="135"/>
      <c r="H3" s="135"/>
      <c r="I3" s="135"/>
      <c r="J3" s="135"/>
      <c r="K3" s="135"/>
      <c r="L3" s="135"/>
      <c r="M3" s="135"/>
      <c r="N3" s="135"/>
      <c r="O3" s="135"/>
      <c r="P3" s="135"/>
      <c r="Q3" s="135"/>
      <c r="R3" s="135"/>
      <c r="S3" s="135"/>
    </row>
    <row r="4" spans="1:19" s="4" customFormat="1" ht="19.5" customHeight="1">
      <c r="A4" s="138" t="str">
        <f>PL15!A3</f>
        <v>(Kèm theo Nghị quyết số                /NQ-HĐND ngày          tháng 12 năm 2023 của HĐND huyện Tuần Giáo)</v>
      </c>
      <c r="B4" s="139"/>
      <c r="C4" s="138"/>
      <c r="D4" s="138"/>
      <c r="E4" s="138"/>
      <c r="F4" s="138"/>
      <c r="G4" s="138"/>
      <c r="H4" s="138"/>
      <c r="I4" s="138"/>
      <c r="J4" s="138"/>
      <c r="K4" s="138"/>
      <c r="L4" s="138"/>
      <c r="M4" s="138"/>
      <c r="N4" s="138"/>
      <c r="O4" s="138"/>
      <c r="P4" s="138"/>
      <c r="Q4" s="138"/>
      <c r="R4" s="138"/>
      <c r="S4" s="138"/>
    </row>
    <row r="5" spans="1:19" ht="26.25" customHeight="1">
      <c r="A5" s="140"/>
      <c r="B5" s="140"/>
      <c r="C5" s="136"/>
      <c r="D5" s="136"/>
      <c r="E5" s="136"/>
      <c r="F5" s="136"/>
      <c r="G5" s="141"/>
      <c r="H5" s="141"/>
      <c r="I5" s="141"/>
      <c r="J5" s="141"/>
      <c r="K5" s="141"/>
      <c r="L5" s="141"/>
      <c r="M5" s="141"/>
      <c r="N5" s="141"/>
      <c r="O5" s="141"/>
      <c r="P5" s="136"/>
      <c r="Q5" s="136"/>
      <c r="R5" s="435" t="s">
        <v>90</v>
      </c>
      <c r="S5" s="435"/>
    </row>
    <row r="6" spans="1:19" ht="21.75" customHeight="1">
      <c r="A6" s="434" t="s">
        <v>60</v>
      </c>
      <c r="B6" s="436" t="s">
        <v>31</v>
      </c>
      <c r="C6" s="436" t="s">
        <v>79</v>
      </c>
      <c r="D6" s="434" t="s">
        <v>65</v>
      </c>
      <c r="E6" s="434" t="s">
        <v>49</v>
      </c>
      <c r="F6" s="434" t="s">
        <v>108</v>
      </c>
      <c r="G6" s="434" t="s">
        <v>109</v>
      </c>
      <c r="H6" s="434" t="s">
        <v>110</v>
      </c>
      <c r="I6" s="434" t="s">
        <v>111</v>
      </c>
      <c r="J6" s="434" t="s">
        <v>112</v>
      </c>
      <c r="K6" s="434" t="s">
        <v>113</v>
      </c>
      <c r="L6" s="434" t="s">
        <v>114</v>
      </c>
      <c r="M6" s="434" t="s">
        <v>115</v>
      </c>
      <c r="N6" s="434" t="s">
        <v>32</v>
      </c>
      <c r="O6" s="434"/>
      <c r="P6" s="434"/>
      <c r="Q6" s="434" t="s">
        <v>116</v>
      </c>
      <c r="R6" s="434" t="s">
        <v>117</v>
      </c>
      <c r="S6" s="434" t="s">
        <v>118</v>
      </c>
    </row>
    <row r="7" spans="1:19" ht="13.5" customHeight="1">
      <c r="A7" s="434"/>
      <c r="B7" s="436"/>
      <c r="C7" s="436"/>
      <c r="D7" s="434"/>
      <c r="E7" s="434"/>
      <c r="F7" s="434"/>
      <c r="G7" s="434"/>
      <c r="H7" s="434"/>
      <c r="I7" s="434"/>
      <c r="J7" s="434"/>
      <c r="K7" s="434"/>
      <c r="L7" s="434"/>
      <c r="M7" s="434"/>
      <c r="N7" s="434" t="s">
        <v>123</v>
      </c>
      <c r="O7" s="434" t="s">
        <v>124</v>
      </c>
      <c r="P7" s="434" t="s">
        <v>328</v>
      </c>
      <c r="Q7" s="434"/>
      <c r="R7" s="434"/>
      <c r="S7" s="434"/>
    </row>
    <row r="8" spans="1:19" ht="13.5" customHeight="1">
      <c r="A8" s="434"/>
      <c r="B8" s="436"/>
      <c r="C8" s="436"/>
      <c r="D8" s="434"/>
      <c r="E8" s="434"/>
      <c r="F8" s="434"/>
      <c r="G8" s="434"/>
      <c r="H8" s="434"/>
      <c r="I8" s="434"/>
      <c r="J8" s="434"/>
      <c r="K8" s="434"/>
      <c r="L8" s="434"/>
      <c r="M8" s="434"/>
      <c r="N8" s="434"/>
      <c r="O8" s="434"/>
      <c r="P8" s="434"/>
      <c r="Q8" s="434"/>
      <c r="R8" s="434"/>
      <c r="S8" s="434"/>
    </row>
    <row r="9" spans="1:19" ht="78.75" customHeight="1">
      <c r="A9" s="434"/>
      <c r="B9" s="436"/>
      <c r="C9" s="436"/>
      <c r="D9" s="434"/>
      <c r="E9" s="434"/>
      <c r="F9" s="434"/>
      <c r="G9" s="434"/>
      <c r="H9" s="434"/>
      <c r="I9" s="434"/>
      <c r="J9" s="434"/>
      <c r="K9" s="434"/>
      <c r="L9" s="434"/>
      <c r="M9" s="434"/>
      <c r="N9" s="434"/>
      <c r="O9" s="434"/>
      <c r="P9" s="434"/>
      <c r="Q9" s="434"/>
      <c r="R9" s="434"/>
      <c r="S9" s="434"/>
    </row>
    <row r="10" spans="1:19" s="37" customFormat="1" ht="22.5" customHeight="1">
      <c r="A10" s="35" t="s">
        <v>10</v>
      </c>
      <c r="B10" s="35" t="s">
        <v>11</v>
      </c>
      <c r="C10" s="35">
        <v>1</v>
      </c>
      <c r="D10" s="36">
        <f>C10+1</f>
        <v>2</v>
      </c>
      <c r="E10" s="36">
        <f aca="true" t="shared" si="0" ref="E10:S10">D10+1</f>
        <v>3</v>
      </c>
      <c r="F10" s="36">
        <f t="shared" si="0"/>
        <v>4</v>
      </c>
      <c r="G10" s="36">
        <f t="shared" si="0"/>
        <v>5</v>
      </c>
      <c r="H10" s="36">
        <f t="shared" si="0"/>
        <v>6</v>
      </c>
      <c r="I10" s="36">
        <v>3</v>
      </c>
      <c r="J10" s="36">
        <f t="shared" si="0"/>
        <v>4</v>
      </c>
      <c r="K10" s="36">
        <f t="shared" si="0"/>
        <v>5</v>
      </c>
      <c r="L10" s="36">
        <f t="shared" si="0"/>
        <v>6</v>
      </c>
      <c r="M10" s="36">
        <v>4</v>
      </c>
      <c r="N10" s="36">
        <v>5</v>
      </c>
      <c r="O10" s="36"/>
      <c r="P10" s="36">
        <v>6</v>
      </c>
      <c r="Q10" s="36">
        <v>7</v>
      </c>
      <c r="R10" s="36">
        <f t="shared" si="0"/>
        <v>8</v>
      </c>
      <c r="S10" s="36">
        <f t="shared" si="0"/>
        <v>9</v>
      </c>
    </row>
    <row r="11" spans="1:21" ht="22.5" customHeight="1">
      <c r="A11" s="35"/>
      <c r="B11" s="142" t="s">
        <v>30</v>
      </c>
      <c r="C11" s="143">
        <f aca="true" t="shared" si="1" ref="C11:S11">C12+C14+C16+C18</f>
        <v>34125</v>
      </c>
      <c r="D11" s="143">
        <f t="shared" si="1"/>
        <v>2966</v>
      </c>
      <c r="E11" s="143">
        <f t="shared" si="1"/>
        <v>0</v>
      </c>
      <c r="F11" s="143">
        <f t="shared" si="1"/>
        <v>0</v>
      </c>
      <c r="G11" s="143">
        <f t="shared" si="1"/>
        <v>0</v>
      </c>
      <c r="H11" s="143">
        <f t="shared" si="1"/>
        <v>0</v>
      </c>
      <c r="I11" s="143">
        <f t="shared" si="1"/>
        <v>1600</v>
      </c>
      <c r="J11" s="143">
        <f t="shared" si="1"/>
        <v>0</v>
      </c>
      <c r="K11" s="143">
        <f t="shared" si="1"/>
        <v>0</v>
      </c>
      <c r="L11" s="143">
        <f t="shared" si="1"/>
        <v>0</v>
      </c>
      <c r="M11" s="143">
        <f t="shared" si="1"/>
        <v>29559</v>
      </c>
      <c r="N11" s="143">
        <f t="shared" si="1"/>
        <v>12500</v>
      </c>
      <c r="O11" s="143">
        <f t="shared" si="1"/>
        <v>0</v>
      </c>
      <c r="P11" s="143">
        <f t="shared" si="1"/>
        <v>17059</v>
      </c>
      <c r="Q11" s="143">
        <f t="shared" si="1"/>
        <v>0</v>
      </c>
      <c r="R11" s="143">
        <f t="shared" si="1"/>
        <v>0</v>
      </c>
      <c r="S11" s="143">
        <f t="shared" si="1"/>
        <v>0</v>
      </c>
      <c r="U11" s="38"/>
    </row>
    <row r="12" spans="1:19" s="21" customFormat="1" ht="22.5" customHeight="1">
      <c r="A12" s="35" t="s">
        <v>20</v>
      </c>
      <c r="B12" s="142" t="s">
        <v>316</v>
      </c>
      <c r="C12" s="143">
        <f>C13</f>
        <v>24045</v>
      </c>
      <c r="D12" s="143">
        <f aca="true" t="shared" si="2" ref="D12:S12">D13</f>
        <v>2966</v>
      </c>
      <c r="E12" s="143">
        <f t="shared" si="2"/>
        <v>0</v>
      </c>
      <c r="F12" s="143">
        <f t="shared" si="2"/>
        <v>0</v>
      </c>
      <c r="G12" s="143">
        <f t="shared" si="2"/>
        <v>0</v>
      </c>
      <c r="H12" s="143">
        <f t="shared" si="2"/>
        <v>0</v>
      </c>
      <c r="I12" s="143">
        <f t="shared" si="2"/>
        <v>0</v>
      </c>
      <c r="J12" s="143">
        <f t="shared" si="2"/>
        <v>0</v>
      </c>
      <c r="K12" s="143">
        <f t="shared" si="2"/>
        <v>0</v>
      </c>
      <c r="L12" s="143">
        <f t="shared" si="2"/>
        <v>0</v>
      </c>
      <c r="M12" s="143">
        <f t="shared" si="2"/>
        <v>21079</v>
      </c>
      <c r="N12" s="143">
        <f t="shared" si="2"/>
        <v>8020</v>
      </c>
      <c r="O12" s="143">
        <f t="shared" si="2"/>
        <v>0</v>
      </c>
      <c r="P12" s="143">
        <f t="shared" si="2"/>
        <v>13059</v>
      </c>
      <c r="Q12" s="143">
        <f t="shared" si="2"/>
        <v>0</v>
      </c>
      <c r="R12" s="143">
        <f t="shared" si="2"/>
        <v>0</v>
      </c>
      <c r="S12" s="143">
        <f t="shared" si="2"/>
        <v>0</v>
      </c>
    </row>
    <row r="13" spans="1:21" ht="22.5" customHeight="1">
      <c r="A13" s="144">
        <v>1</v>
      </c>
      <c r="B13" s="145" t="s">
        <v>329</v>
      </c>
      <c r="C13" s="146">
        <f>SUM(D13:M13)+Q13+R13+S13</f>
        <v>24045</v>
      </c>
      <c r="D13" s="146">
        <v>2966</v>
      </c>
      <c r="E13" s="146"/>
      <c r="F13" s="146"/>
      <c r="G13" s="146"/>
      <c r="H13" s="146"/>
      <c r="I13" s="146"/>
      <c r="J13" s="146"/>
      <c r="K13" s="146"/>
      <c r="L13" s="146"/>
      <c r="M13" s="146">
        <f>N13+O13+P13</f>
        <v>21079</v>
      </c>
      <c r="N13" s="146">
        <v>8020</v>
      </c>
      <c r="O13" s="146"/>
      <c r="P13" s="146">
        <v>13059</v>
      </c>
      <c r="Q13" s="146"/>
      <c r="R13" s="146"/>
      <c r="S13" s="146"/>
      <c r="U13" s="38"/>
    </row>
    <row r="14" spans="1:19" s="21" customFormat="1" ht="22.5" customHeight="1">
      <c r="A14" s="35" t="s">
        <v>21</v>
      </c>
      <c r="B14" s="142" t="s">
        <v>317</v>
      </c>
      <c r="C14" s="143">
        <f>C15</f>
        <v>10080</v>
      </c>
      <c r="D14" s="143">
        <f aca="true" t="shared" si="3" ref="D14:S14">D15</f>
        <v>0</v>
      </c>
      <c r="E14" s="143">
        <f t="shared" si="3"/>
        <v>0</v>
      </c>
      <c r="F14" s="143">
        <f t="shared" si="3"/>
        <v>0</v>
      </c>
      <c r="G14" s="143">
        <f t="shared" si="3"/>
        <v>0</v>
      </c>
      <c r="H14" s="143">
        <f t="shared" si="3"/>
        <v>0</v>
      </c>
      <c r="I14" s="143">
        <f t="shared" si="3"/>
        <v>1600</v>
      </c>
      <c r="J14" s="143">
        <f t="shared" si="3"/>
        <v>0</v>
      </c>
      <c r="K14" s="143">
        <f t="shared" si="3"/>
        <v>0</v>
      </c>
      <c r="L14" s="143">
        <f t="shared" si="3"/>
        <v>0</v>
      </c>
      <c r="M14" s="143">
        <f t="shared" si="3"/>
        <v>8480</v>
      </c>
      <c r="N14" s="143">
        <f t="shared" si="3"/>
        <v>4480</v>
      </c>
      <c r="O14" s="143">
        <f t="shared" si="3"/>
        <v>0</v>
      </c>
      <c r="P14" s="143">
        <f t="shared" si="3"/>
        <v>4000</v>
      </c>
      <c r="Q14" s="143">
        <f t="shared" si="3"/>
        <v>0</v>
      </c>
      <c r="R14" s="143">
        <f t="shared" si="3"/>
        <v>0</v>
      </c>
      <c r="S14" s="143">
        <f t="shared" si="3"/>
        <v>0</v>
      </c>
    </row>
    <row r="15" spans="1:19" ht="22.5" customHeight="1" thickBot="1">
      <c r="A15" s="267">
        <v>1</v>
      </c>
      <c r="B15" s="268" t="s">
        <v>329</v>
      </c>
      <c r="C15" s="269">
        <f>SUM(D15:M15)+Q15+R15+S15</f>
        <v>10080</v>
      </c>
      <c r="D15" s="269"/>
      <c r="E15" s="269"/>
      <c r="F15" s="269"/>
      <c r="G15" s="269"/>
      <c r="H15" s="269"/>
      <c r="I15" s="269">
        <v>1600</v>
      </c>
      <c r="J15" s="269"/>
      <c r="K15" s="269"/>
      <c r="L15" s="269"/>
      <c r="M15" s="146">
        <f>N15+O15+P15</f>
        <v>8480</v>
      </c>
      <c r="N15" s="269">
        <v>4480</v>
      </c>
      <c r="O15" s="269"/>
      <c r="P15" s="269">
        <v>4000</v>
      </c>
      <c r="Q15" s="269"/>
      <c r="R15" s="269"/>
      <c r="S15" s="269"/>
    </row>
    <row r="16" spans="1:19" s="21" customFormat="1" ht="15.75" customHeight="1" hidden="1">
      <c r="A16" s="42" t="s">
        <v>21</v>
      </c>
      <c r="B16" s="43" t="s">
        <v>180</v>
      </c>
      <c r="C16" s="44">
        <f>C17</f>
        <v>0</v>
      </c>
      <c r="D16" s="44">
        <f aca="true" t="shared" si="4" ref="D16:S16">D17</f>
        <v>0</v>
      </c>
      <c r="E16" s="44">
        <f t="shared" si="4"/>
        <v>0</v>
      </c>
      <c r="F16" s="44">
        <f t="shared" si="4"/>
        <v>0</v>
      </c>
      <c r="G16" s="44">
        <f t="shared" si="4"/>
        <v>0</v>
      </c>
      <c r="H16" s="44">
        <f t="shared" si="4"/>
        <v>0</v>
      </c>
      <c r="I16" s="44">
        <f t="shared" si="4"/>
        <v>0</v>
      </c>
      <c r="J16" s="44">
        <f t="shared" si="4"/>
        <v>0</v>
      </c>
      <c r="K16" s="44">
        <f t="shared" si="4"/>
        <v>0</v>
      </c>
      <c r="L16" s="44">
        <f t="shared" si="4"/>
        <v>0</v>
      </c>
      <c r="M16" s="44">
        <f t="shared" si="4"/>
        <v>0</v>
      </c>
      <c r="N16" s="44">
        <f t="shared" si="4"/>
        <v>0</v>
      </c>
      <c r="O16" s="44">
        <f t="shared" si="4"/>
        <v>0</v>
      </c>
      <c r="P16" s="44">
        <f t="shared" si="4"/>
        <v>0</v>
      </c>
      <c r="Q16" s="44">
        <f t="shared" si="4"/>
        <v>0</v>
      </c>
      <c r="R16" s="44">
        <f t="shared" si="4"/>
        <v>0</v>
      </c>
      <c r="S16" s="44">
        <f t="shared" si="4"/>
        <v>0</v>
      </c>
    </row>
    <row r="17" spans="1:19" s="1" customFormat="1" ht="15.75" customHeight="1" hidden="1">
      <c r="A17" s="33">
        <v>1</v>
      </c>
      <c r="B17" s="10" t="s">
        <v>329</v>
      </c>
      <c r="C17" s="2">
        <f>SUM(D17:M17)+Q17+R17+S17</f>
        <v>0</v>
      </c>
      <c r="D17" s="34"/>
      <c r="E17" s="34"/>
      <c r="F17" s="34"/>
      <c r="G17" s="34"/>
      <c r="H17" s="34"/>
      <c r="I17" s="34"/>
      <c r="J17" s="34"/>
      <c r="K17" s="34"/>
      <c r="L17" s="34"/>
      <c r="M17" s="39">
        <f>N17+O17+P17</f>
        <v>0</v>
      </c>
      <c r="N17" s="34"/>
      <c r="O17" s="34"/>
      <c r="P17" s="34"/>
      <c r="Q17" s="34"/>
      <c r="R17" s="34"/>
      <c r="S17" s="34"/>
    </row>
    <row r="18" spans="1:19" s="21" customFormat="1" ht="15.75" customHeight="1" hidden="1">
      <c r="A18" s="45" t="s">
        <v>22</v>
      </c>
      <c r="B18" s="46" t="s">
        <v>181</v>
      </c>
      <c r="C18" s="47">
        <f>C19</f>
        <v>0</v>
      </c>
      <c r="D18" s="47">
        <f aca="true" t="shared" si="5" ref="D18:S18">D19</f>
        <v>0</v>
      </c>
      <c r="E18" s="47">
        <f t="shared" si="5"/>
        <v>0</v>
      </c>
      <c r="F18" s="47">
        <f t="shared" si="5"/>
        <v>0</v>
      </c>
      <c r="G18" s="47">
        <f t="shared" si="5"/>
        <v>0</v>
      </c>
      <c r="H18" s="47">
        <f t="shared" si="5"/>
        <v>0</v>
      </c>
      <c r="I18" s="47">
        <f t="shared" si="5"/>
        <v>0</v>
      </c>
      <c r="J18" s="47">
        <f t="shared" si="5"/>
        <v>0</v>
      </c>
      <c r="K18" s="47">
        <f t="shared" si="5"/>
        <v>0</v>
      </c>
      <c r="L18" s="47">
        <f t="shared" si="5"/>
        <v>0</v>
      </c>
      <c r="M18" s="47">
        <f t="shared" si="5"/>
        <v>0</v>
      </c>
      <c r="N18" s="47">
        <f t="shared" si="5"/>
        <v>0</v>
      </c>
      <c r="O18" s="47">
        <f t="shared" si="5"/>
        <v>0</v>
      </c>
      <c r="P18" s="47">
        <f t="shared" si="5"/>
        <v>0</v>
      </c>
      <c r="Q18" s="47">
        <f t="shared" si="5"/>
        <v>0</v>
      </c>
      <c r="R18" s="47">
        <f t="shared" si="5"/>
        <v>0</v>
      </c>
      <c r="S18" s="47">
        <f t="shared" si="5"/>
        <v>0</v>
      </c>
    </row>
    <row r="19" spans="1:19" ht="15.75" customHeight="1" hidden="1">
      <c r="A19" s="48">
        <v>1</v>
      </c>
      <c r="B19" s="49" t="s">
        <v>329</v>
      </c>
      <c r="C19" s="39">
        <f>SUM(D19:M19)+Q19+R19+S19</f>
        <v>0</v>
      </c>
      <c r="D19" s="50"/>
      <c r="E19" s="50"/>
      <c r="F19" s="50"/>
      <c r="G19" s="50"/>
      <c r="H19" s="50"/>
      <c r="I19" s="50"/>
      <c r="J19" s="50"/>
      <c r="K19" s="50"/>
      <c r="L19" s="50"/>
      <c r="M19" s="39">
        <f>N19+O19+P19</f>
        <v>0</v>
      </c>
      <c r="N19" s="50"/>
      <c r="O19" s="50"/>
      <c r="P19" s="50"/>
      <c r="Q19" s="50"/>
      <c r="R19" s="50"/>
      <c r="S19" s="39"/>
    </row>
    <row r="20" spans="1:19" ht="15.75" customHeight="1" hidden="1">
      <c r="A20" s="40"/>
      <c r="B20" s="51"/>
      <c r="C20" s="41"/>
      <c r="D20" s="41"/>
      <c r="E20" s="41"/>
      <c r="F20" s="41"/>
      <c r="G20" s="41"/>
      <c r="H20" s="41"/>
      <c r="I20" s="41"/>
      <c r="J20" s="41"/>
      <c r="K20" s="41"/>
      <c r="L20" s="41"/>
      <c r="M20" s="41"/>
      <c r="N20" s="41"/>
      <c r="O20" s="41"/>
      <c r="P20" s="41"/>
      <c r="Q20" s="41"/>
      <c r="R20" s="41"/>
      <c r="S20" s="41"/>
    </row>
    <row r="21" spans="1:2" ht="15.75" hidden="1">
      <c r="A21" s="4"/>
      <c r="B21" s="4"/>
    </row>
    <row r="22" spans="1:2" ht="16.5" thickTop="1">
      <c r="A22" s="4"/>
      <c r="B22" s="4"/>
    </row>
    <row r="23" ht="15.75">
      <c r="B23" s="4"/>
    </row>
    <row r="31" ht="22.5" customHeight="1"/>
  </sheetData>
  <sheetProtection/>
  <mergeCells count="21">
    <mergeCell ref="A6:A9"/>
    <mergeCell ref="B6:B9"/>
    <mergeCell ref="C6:C9"/>
    <mergeCell ref="D6:D9"/>
    <mergeCell ref="E6:E9"/>
    <mergeCell ref="F6:F9"/>
    <mergeCell ref="S6:S9"/>
    <mergeCell ref="P7:P9"/>
    <mergeCell ref="Q6:Q9"/>
    <mergeCell ref="R6:R9"/>
    <mergeCell ref="N7:N9"/>
    <mergeCell ref="R5:S5"/>
    <mergeCell ref="O7:O9"/>
    <mergeCell ref="M6:M9"/>
    <mergeCell ref="G6:G9"/>
    <mergeCell ref="H6:H9"/>
    <mergeCell ref="I6:I9"/>
    <mergeCell ref="N6:P6"/>
    <mergeCell ref="J6:J9"/>
    <mergeCell ref="K6:K9"/>
    <mergeCell ref="L6:L9"/>
  </mergeCells>
  <printOptions/>
  <pageMargins left="0.35" right="0.35" top="0.58" bottom="0.75" header="0.3" footer="0.3"/>
  <pageSetup fitToHeight="0" fitToWidth="1"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U62"/>
  <sheetViews>
    <sheetView view="pageBreakPreview" zoomScale="80" zoomScaleNormal="70" zoomScaleSheetLayoutView="80" workbookViewId="0" topLeftCell="A1">
      <pane xSplit="3" ySplit="11" topLeftCell="D12" activePane="bottomRight" state="frozen"/>
      <selection pane="topLeft" activeCell="A1" sqref="A1"/>
      <selection pane="topRight" activeCell="D1" sqref="D1"/>
      <selection pane="bottomLeft" activeCell="A12" sqref="A12"/>
      <selection pane="bottomRight" activeCell="A6" sqref="A6:A9"/>
    </sheetView>
  </sheetViews>
  <sheetFormatPr defaultColWidth="9" defaultRowHeight="15"/>
  <cols>
    <col min="1" max="1" width="4.19921875" style="370" customWidth="1"/>
    <col min="2" max="2" width="40" style="370" customWidth="1"/>
    <col min="3" max="3" width="12.296875" style="370" customWidth="1"/>
    <col min="4" max="4" width="9.69921875" style="370" customWidth="1"/>
    <col min="5" max="5" width="7.09765625" style="370" customWidth="1"/>
    <col min="6" max="6" width="7.3984375" style="370" customWidth="1"/>
    <col min="7" max="7" width="8.09765625" style="370" customWidth="1"/>
    <col min="8" max="8" width="8.69921875" style="370" customWidth="1"/>
    <col min="9" max="9" width="7.19921875" style="370" customWidth="1"/>
    <col min="10" max="10" width="7.296875" style="370" customWidth="1"/>
    <col min="11" max="11" width="6.19921875" style="370" customWidth="1"/>
    <col min="12" max="12" width="7.09765625" style="370" customWidth="1"/>
    <col min="13" max="13" width="9" style="370" customWidth="1"/>
    <col min="14" max="14" width="8.69921875" style="370" customWidth="1"/>
    <col min="15" max="15" width="10" style="370" customWidth="1"/>
    <col min="16" max="16" width="8.69921875" style="370" customWidth="1"/>
    <col min="17" max="17" width="9.8984375" style="370" customWidth="1"/>
    <col min="18" max="18" width="8.8984375" style="370" customWidth="1"/>
    <col min="19" max="19" width="7.69921875" style="370" customWidth="1"/>
    <col min="20" max="21" width="9.19921875" style="370" hidden="1" customWidth="1"/>
    <col min="22" max="16384" width="9" style="370" customWidth="1"/>
  </cols>
  <sheetData>
    <row r="1" spans="1:19" ht="26.25" customHeight="1">
      <c r="A1" s="111"/>
      <c r="B1" s="111"/>
      <c r="C1" s="112"/>
      <c r="D1" s="112"/>
      <c r="E1" s="112"/>
      <c r="F1" s="112"/>
      <c r="G1" s="372"/>
      <c r="H1" s="372"/>
      <c r="I1" s="372"/>
      <c r="J1" s="372"/>
      <c r="K1" s="372"/>
      <c r="L1" s="112"/>
      <c r="M1" s="112"/>
      <c r="N1" s="112"/>
      <c r="O1" s="112"/>
      <c r="P1" s="112"/>
      <c r="Q1" s="113"/>
      <c r="R1" s="373"/>
      <c r="S1" s="374" t="s">
        <v>184</v>
      </c>
    </row>
    <row r="2" spans="1:19" s="376" customFormat="1" ht="18.75" customHeight="1">
      <c r="A2" s="372" t="s">
        <v>152</v>
      </c>
      <c r="B2" s="372"/>
      <c r="C2" s="375"/>
      <c r="D2" s="375"/>
      <c r="E2" s="375"/>
      <c r="F2" s="375"/>
      <c r="G2" s="375"/>
      <c r="H2" s="375"/>
      <c r="I2" s="375"/>
      <c r="J2" s="375"/>
      <c r="K2" s="375"/>
      <c r="L2" s="375"/>
      <c r="M2" s="375"/>
      <c r="N2" s="375"/>
      <c r="O2" s="375"/>
      <c r="P2" s="375"/>
      <c r="Q2" s="375"/>
      <c r="R2" s="375"/>
      <c r="S2" s="375"/>
    </row>
    <row r="3" spans="1:19" s="376" customFormat="1" ht="21.75" customHeight="1">
      <c r="A3" s="372" t="s">
        <v>364</v>
      </c>
      <c r="B3" s="372"/>
      <c r="C3" s="375"/>
      <c r="D3" s="375"/>
      <c r="E3" s="375"/>
      <c r="F3" s="375"/>
      <c r="G3" s="375"/>
      <c r="H3" s="375"/>
      <c r="I3" s="375"/>
      <c r="J3" s="375"/>
      <c r="K3" s="375"/>
      <c r="L3" s="375"/>
      <c r="M3" s="375"/>
      <c r="N3" s="375"/>
      <c r="O3" s="375"/>
      <c r="P3" s="375"/>
      <c r="Q3" s="375"/>
      <c r="R3" s="375"/>
      <c r="S3" s="375"/>
    </row>
    <row r="4" spans="1:19" ht="20.25" customHeight="1">
      <c r="A4" s="426" t="str">
        <f>PL36!A4</f>
        <v>(Kèm theo Nghị quyết số                /NQ-HĐND ngày          tháng 12 năm 2023 của HĐND huyện Tuần Giáo)</v>
      </c>
      <c r="B4" s="426"/>
      <c r="C4" s="426"/>
      <c r="D4" s="426"/>
      <c r="E4" s="426"/>
      <c r="F4" s="426"/>
      <c r="G4" s="426"/>
      <c r="H4" s="426"/>
      <c r="I4" s="426"/>
      <c r="J4" s="426"/>
      <c r="K4" s="426"/>
      <c r="L4" s="426"/>
      <c r="M4" s="426"/>
      <c r="N4" s="426"/>
      <c r="O4" s="426"/>
      <c r="P4" s="426"/>
      <c r="Q4" s="426"/>
      <c r="R4" s="426"/>
      <c r="S4" s="426"/>
    </row>
    <row r="5" spans="1:19" ht="23.25" customHeight="1">
      <c r="A5" s="116"/>
      <c r="B5" s="116"/>
      <c r="C5" s="117"/>
      <c r="D5" s="117"/>
      <c r="E5" s="117"/>
      <c r="F5" s="117"/>
      <c r="G5" s="377"/>
      <c r="H5" s="377"/>
      <c r="I5" s="377"/>
      <c r="J5" s="377"/>
      <c r="K5" s="377"/>
      <c r="L5" s="377"/>
      <c r="M5" s="377"/>
      <c r="N5" s="377"/>
      <c r="O5" s="377"/>
      <c r="P5" s="377"/>
      <c r="Q5" s="377"/>
      <c r="R5" s="377"/>
      <c r="S5" s="378" t="s">
        <v>90</v>
      </c>
    </row>
    <row r="6" spans="1:19" s="379" customFormat="1" ht="15" customHeight="1">
      <c r="A6" s="437" t="s">
        <v>60</v>
      </c>
      <c r="B6" s="438" t="s">
        <v>31</v>
      </c>
      <c r="C6" s="438" t="s">
        <v>79</v>
      </c>
      <c r="D6" s="437" t="s">
        <v>65</v>
      </c>
      <c r="E6" s="437" t="s">
        <v>49</v>
      </c>
      <c r="F6" s="437" t="s">
        <v>108</v>
      </c>
      <c r="G6" s="437" t="s">
        <v>109</v>
      </c>
      <c r="H6" s="437" t="s">
        <v>110</v>
      </c>
      <c r="I6" s="437" t="s">
        <v>111</v>
      </c>
      <c r="J6" s="437" t="s">
        <v>330</v>
      </c>
      <c r="K6" s="437" t="s">
        <v>113</v>
      </c>
      <c r="L6" s="437" t="s">
        <v>114</v>
      </c>
      <c r="M6" s="437" t="s">
        <v>115</v>
      </c>
      <c r="N6" s="437" t="s">
        <v>32</v>
      </c>
      <c r="O6" s="437"/>
      <c r="P6" s="437"/>
      <c r="Q6" s="437" t="s">
        <v>116</v>
      </c>
      <c r="R6" s="437" t="s">
        <v>117</v>
      </c>
      <c r="S6" s="437" t="s">
        <v>119</v>
      </c>
    </row>
    <row r="7" spans="1:19" s="379" customFormat="1" ht="24" customHeight="1">
      <c r="A7" s="437"/>
      <c r="B7" s="438"/>
      <c r="C7" s="438"/>
      <c r="D7" s="437"/>
      <c r="E7" s="437"/>
      <c r="F7" s="437"/>
      <c r="G7" s="437"/>
      <c r="H7" s="437"/>
      <c r="I7" s="437"/>
      <c r="J7" s="437"/>
      <c r="K7" s="437"/>
      <c r="L7" s="437"/>
      <c r="M7" s="437"/>
      <c r="N7" s="437" t="s">
        <v>123</v>
      </c>
      <c r="O7" s="437" t="s">
        <v>124</v>
      </c>
      <c r="P7" s="437" t="s">
        <v>328</v>
      </c>
      <c r="Q7" s="437"/>
      <c r="R7" s="437"/>
      <c r="S7" s="437"/>
    </row>
    <row r="8" spans="1:19" s="379" customFormat="1" ht="24" customHeight="1">
      <c r="A8" s="437"/>
      <c r="B8" s="438"/>
      <c r="C8" s="438"/>
      <c r="D8" s="437"/>
      <c r="E8" s="437"/>
      <c r="F8" s="437"/>
      <c r="G8" s="437"/>
      <c r="H8" s="437"/>
      <c r="I8" s="437"/>
      <c r="J8" s="437"/>
      <c r="K8" s="437"/>
      <c r="L8" s="437"/>
      <c r="M8" s="437"/>
      <c r="N8" s="437"/>
      <c r="O8" s="437"/>
      <c r="P8" s="437"/>
      <c r="Q8" s="437"/>
      <c r="R8" s="437"/>
      <c r="S8" s="437"/>
    </row>
    <row r="9" spans="1:19" s="379" customFormat="1" ht="45.75" customHeight="1">
      <c r="A9" s="437"/>
      <c r="B9" s="438"/>
      <c r="C9" s="438"/>
      <c r="D9" s="437"/>
      <c r="E9" s="437"/>
      <c r="F9" s="437"/>
      <c r="G9" s="437"/>
      <c r="H9" s="437"/>
      <c r="I9" s="437"/>
      <c r="J9" s="437"/>
      <c r="K9" s="437"/>
      <c r="L9" s="437"/>
      <c r="M9" s="437"/>
      <c r="N9" s="437"/>
      <c r="O9" s="437"/>
      <c r="P9" s="437"/>
      <c r="Q9" s="437"/>
      <c r="R9" s="437"/>
      <c r="S9" s="437"/>
    </row>
    <row r="10" spans="1:21" s="381" customFormat="1" ht="14.25" customHeight="1">
      <c r="A10" s="293" t="s">
        <v>10</v>
      </c>
      <c r="B10" s="293" t="s">
        <v>11</v>
      </c>
      <c r="C10" s="293">
        <v>1</v>
      </c>
      <c r="D10" s="380">
        <f>C10+1</f>
        <v>2</v>
      </c>
      <c r="E10" s="380">
        <f aca="true" t="shared" si="0" ref="E10:S10">D10+1</f>
        <v>3</v>
      </c>
      <c r="F10" s="380">
        <f t="shared" si="0"/>
        <v>4</v>
      </c>
      <c r="G10" s="380">
        <f t="shared" si="0"/>
        <v>5</v>
      </c>
      <c r="H10" s="380">
        <f t="shared" si="0"/>
        <v>6</v>
      </c>
      <c r="I10" s="380">
        <f t="shared" si="0"/>
        <v>7</v>
      </c>
      <c r="J10" s="380">
        <f t="shared" si="0"/>
        <v>8</v>
      </c>
      <c r="K10" s="380">
        <f t="shared" si="0"/>
        <v>9</v>
      </c>
      <c r="L10" s="380">
        <f t="shared" si="0"/>
        <v>10</v>
      </c>
      <c r="M10" s="380">
        <f t="shared" si="0"/>
        <v>11</v>
      </c>
      <c r="N10" s="380">
        <f t="shared" si="0"/>
        <v>12</v>
      </c>
      <c r="O10" s="380">
        <f>N10+1</f>
        <v>13</v>
      </c>
      <c r="P10" s="380">
        <f t="shared" si="0"/>
        <v>14</v>
      </c>
      <c r="Q10" s="380">
        <f t="shared" si="0"/>
        <v>15</v>
      </c>
      <c r="R10" s="380">
        <f t="shared" si="0"/>
        <v>16</v>
      </c>
      <c r="S10" s="380">
        <f t="shared" si="0"/>
        <v>17</v>
      </c>
      <c r="T10" s="369">
        <v>627091</v>
      </c>
      <c r="U10" s="369">
        <v>12458</v>
      </c>
    </row>
    <row r="11" spans="1:21" ht="24" customHeight="1">
      <c r="A11" s="118"/>
      <c r="B11" s="119" t="s">
        <v>30</v>
      </c>
      <c r="C11" s="368">
        <f aca="true" t="shared" si="1" ref="C11:P11">C12+C39+C49</f>
        <v>665062</v>
      </c>
      <c r="D11" s="368">
        <f t="shared" si="1"/>
        <v>498815</v>
      </c>
      <c r="E11" s="368">
        <f t="shared" si="1"/>
        <v>415</v>
      </c>
      <c r="F11" s="368">
        <f t="shared" si="1"/>
        <v>3300</v>
      </c>
      <c r="G11" s="368">
        <f t="shared" si="1"/>
        <v>1800</v>
      </c>
      <c r="H11" s="368">
        <f t="shared" si="1"/>
        <v>315</v>
      </c>
      <c r="I11" s="368">
        <f t="shared" si="1"/>
        <v>1831</v>
      </c>
      <c r="J11" s="368">
        <f t="shared" si="1"/>
        <v>2992</v>
      </c>
      <c r="K11" s="368">
        <f t="shared" si="1"/>
        <v>615</v>
      </c>
      <c r="L11" s="368">
        <f t="shared" si="1"/>
        <v>7000</v>
      </c>
      <c r="M11" s="368">
        <f t="shared" si="1"/>
        <v>47633</v>
      </c>
      <c r="N11" s="368">
        <f t="shared" si="1"/>
        <v>22206</v>
      </c>
      <c r="O11" s="368">
        <f t="shared" si="1"/>
        <v>11125</v>
      </c>
      <c r="P11" s="368">
        <f t="shared" si="1"/>
        <v>14302</v>
      </c>
      <c r="Q11" s="368">
        <f>Q12+Q39+Q49</f>
        <v>42014</v>
      </c>
      <c r="R11" s="368">
        <f>R12+R39+R49</f>
        <v>55332</v>
      </c>
      <c r="S11" s="368">
        <f>S12+S39+S49</f>
        <v>3000</v>
      </c>
      <c r="T11" s="368">
        <f>T12+T39+T49</f>
        <v>0</v>
      </c>
      <c r="U11" s="368">
        <f>U12+U39+U49</f>
        <v>0</v>
      </c>
    </row>
    <row r="12" spans="1:20" ht="18.75" customHeight="1">
      <c r="A12" s="118" t="s">
        <v>20</v>
      </c>
      <c r="B12" s="367" t="s">
        <v>380</v>
      </c>
      <c r="C12" s="368">
        <f>SUM(C13:C38)</f>
        <v>664669</v>
      </c>
      <c r="D12" s="368">
        <f>SUM(D13:D38)</f>
        <v>498815</v>
      </c>
      <c r="E12" s="368">
        <f aca="true" t="shared" si="2" ref="E12:Q12">SUM(E13:E38)</f>
        <v>415</v>
      </c>
      <c r="F12" s="368">
        <f t="shared" si="2"/>
        <v>3300</v>
      </c>
      <c r="G12" s="368">
        <f t="shared" si="2"/>
        <v>1800</v>
      </c>
      <c r="H12" s="368">
        <f t="shared" si="2"/>
        <v>315</v>
      </c>
      <c r="I12" s="368">
        <f t="shared" si="2"/>
        <v>1831</v>
      </c>
      <c r="J12" s="368">
        <f t="shared" si="2"/>
        <v>2992</v>
      </c>
      <c r="K12" s="368">
        <f t="shared" si="2"/>
        <v>615</v>
      </c>
      <c r="L12" s="368">
        <f t="shared" si="2"/>
        <v>7000</v>
      </c>
      <c r="M12" s="368">
        <f t="shared" si="2"/>
        <v>47633</v>
      </c>
      <c r="N12" s="368">
        <f t="shared" si="2"/>
        <v>22206</v>
      </c>
      <c r="O12" s="368">
        <f t="shared" si="2"/>
        <v>11125</v>
      </c>
      <c r="P12" s="368">
        <f t="shared" si="2"/>
        <v>14302</v>
      </c>
      <c r="Q12" s="368">
        <f t="shared" si="2"/>
        <v>41621</v>
      </c>
      <c r="R12" s="368">
        <f>SUM(R13:R38)</f>
        <v>55332</v>
      </c>
      <c r="S12" s="368">
        <f>SUM(S13:S38)</f>
        <v>3000</v>
      </c>
      <c r="T12" s="369"/>
    </row>
    <row r="13" spans="1:20" ht="18.75" customHeight="1">
      <c r="A13" s="58">
        <v>1</v>
      </c>
      <c r="B13" s="382" t="s">
        <v>161</v>
      </c>
      <c r="C13" s="368">
        <f>SUM(D13:M13)+SUM(Q13:S13)</f>
        <v>9538</v>
      </c>
      <c r="D13" s="122">
        <v>50</v>
      </c>
      <c r="E13" s="122"/>
      <c r="F13" s="122"/>
      <c r="G13" s="122"/>
      <c r="H13" s="122">
        <v>315</v>
      </c>
      <c r="I13" s="122"/>
      <c r="J13" s="122"/>
      <c r="K13" s="122"/>
      <c r="L13" s="122"/>
      <c r="M13" s="122">
        <f>N13+O13+P13</f>
        <v>0</v>
      </c>
      <c r="N13" s="122"/>
      <c r="O13" s="122"/>
      <c r="P13" s="122"/>
      <c r="Q13" s="122">
        <v>9173</v>
      </c>
      <c r="R13" s="122"/>
      <c r="S13" s="122"/>
      <c r="T13" s="369"/>
    </row>
    <row r="14" spans="1:20" ht="18.75" customHeight="1">
      <c r="A14" s="58">
        <v>2</v>
      </c>
      <c r="B14" s="382" t="s">
        <v>162</v>
      </c>
      <c r="C14" s="368">
        <f>SUM(D14:M14)+SUM(Q14:S14)</f>
        <v>4310</v>
      </c>
      <c r="D14" s="122"/>
      <c r="E14" s="122"/>
      <c r="F14" s="122"/>
      <c r="G14" s="122"/>
      <c r="H14" s="122"/>
      <c r="I14" s="122"/>
      <c r="J14" s="122"/>
      <c r="K14" s="122"/>
      <c r="L14" s="122"/>
      <c r="M14" s="122">
        <f aca="true" t="shared" si="3" ref="M14:M38">N14+O14+P14</f>
        <v>0</v>
      </c>
      <c r="N14" s="122"/>
      <c r="O14" s="122"/>
      <c r="P14" s="122"/>
      <c r="Q14" s="122">
        <v>4310</v>
      </c>
      <c r="R14" s="122"/>
      <c r="S14" s="122"/>
      <c r="T14" s="369"/>
    </row>
    <row r="15" spans="1:20" ht="18.75" customHeight="1">
      <c r="A15" s="58">
        <v>3</v>
      </c>
      <c r="B15" s="382" t="s">
        <v>160</v>
      </c>
      <c r="C15" s="368">
        <f aca="true" t="shared" si="4" ref="C15:C37">SUM(D15:M15)+SUM(Q15:S15)</f>
        <v>8418</v>
      </c>
      <c r="D15" s="122">
        <v>30</v>
      </c>
      <c r="E15" s="122"/>
      <c r="F15" s="122"/>
      <c r="G15" s="122"/>
      <c r="H15" s="122"/>
      <c r="I15" s="122"/>
      <c r="J15" s="122"/>
      <c r="K15" s="122"/>
      <c r="L15" s="122"/>
      <c r="M15" s="122">
        <f t="shared" si="3"/>
        <v>0</v>
      </c>
      <c r="N15" s="122"/>
      <c r="O15" s="122"/>
      <c r="P15" s="122"/>
      <c r="Q15" s="122">
        <v>8388</v>
      </c>
      <c r="R15" s="122"/>
      <c r="S15" s="122"/>
      <c r="T15" s="369"/>
    </row>
    <row r="16" spans="1:20" ht="18.75" customHeight="1">
      <c r="A16" s="58">
        <v>4</v>
      </c>
      <c r="B16" s="382" t="s">
        <v>331</v>
      </c>
      <c r="C16" s="368">
        <f t="shared" si="4"/>
        <v>3402</v>
      </c>
      <c r="D16" s="122"/>
      <c r="E16" s="122"/>
      <c r="F16" s="122"/>
      <c r="G16" s="122"/>
      <c r="H16" s="122"/>
      <c r="I16" s="122"/>
      <c r="J16" s="122"/>
      <c r="K16" s="122"/>
      <c r="L16" s="122"/>
      <c r="M16" s="122">
        <f t="shared" si="3"/>
        <v>2535</v>
      </c>
      <c r="N16" s="122"/>
      <c r="O16" s="122">
        <v>2535</v>
      </c>
      <c r="P16" s="122"/>
      <c r="Q16" s="122">
        <v>867</v>
      </c>
      <c r="R16" s="122"/>
      <c r="S16" s="122"/>
      <c r="T16" s="369"/>
    </row>
    <row r="17" spans="1:20" ht="18.75" customHeight="1">
      <c r="A17" s="58">
        <v>5</v>
      </c>
      <c r="B17" s="382" t="s">
        <v>332</v>
      </c>
      <c r="C17" s="368">
        <f t="shared" si="4"/>
        <v>1529</v>
      </c>
      <c r="D17" s="122"/>
      <c r="E17" s="122"/>
      <c r="F17" s="122"/>
      <c r="G17" s="122"/>
      <c r="H17" s="122"/>
      <c r="I17" s="122"/>
      <c r="J17" s="122"/>
      <c r="K17" s="122"/>
      <c r="L17" s="122"/>
      <c r="M17" s="122">
        <f t="shared" si="3"/>
        <v>0</v>
      </c>
      <c r="N17" s="122"/>
      <c r="O17" s="122"/>
      <c r="P17" s="122"/>
      <c r="Q17" s="122">
        <v>1529</v>
      </c>
      <c r="R17" s="122"/>
      <c r="S17" s="122"/>
      <c r="T17" s="369"/>
    </row>
    <row r="18" spans="1:20" ht="18.75" customHeight="1">
      <c r="A18" s="58">
        <v>6</v>
      </c>
      <c r="B18" s="382" t="s">
        <v>333</v>
      </c>
      <c r="C18" s="368">
        <f t="shared" si="4"/>
        <v>9880</v>
      </c>
      <c r="D18" s="122"/>
      <c r="E18" s="122"/>
      <c r="F18" s="122"/>
      <c r="G18" s="122"/>
      <c r="H18" s="122"/>
      <c r="I18" s="122"/>
      <c r="J18" s="122"/>
      <c r="K18" s="122"/>
      <c r="L18" s="122">
        <v>7000</v>
      </c>
      <c r="M18" s="122">
        <f t="shared" si="3"/>
        <v>1750</v>
      </c>
      <c r="N18" s="122"/>
      <c r="O18" s="122"/>
      <c r="P18" s="122">
        <v>1750</v>
      </c>
      <c r="Q18" s="122">
        <v>1130</v>
      </c>
      <c r="R18" s="122"/>
      <c r="S18" s="122"/>
      <c r="T18" s="369"/>
    </row>
    <row r="19" spans="1:20" ht="18.75" customHeight="1">
      <c r="A19" s="58">
        <v>7</v>
      </c>
      <c r="B19" s="382" t="s">
        <v>166</v>
      </c>
      <c r="C19" s="368">
        <f t="shared" si="4"/>
        <v>922</v>
      </c>
      <c r="D19" s="122">
        <v>9</v>
      </c>
      <c r="E19" s="122"/>
      <c r="F19" s="122"/>
      <c r="G19" s="122"/>
      <c r="H19" s="122"/>
      <c r="I19" s="122"/>
      <c r="J19" s="122"/>
      <c r="K19" s="122"/>
      <c r="L19" s="122"/>
      <c r="M19" s="122">
        <f t="shared" si="3"/>
        <v>0</v>
      </c>
      <c r="N19" s="122"/>
      <c r="O19" s="122"/>
      <c r="P19" s="122"/>
      <c r="Q19" s="122">
        <v>913</v>
      </c>
      <c r="R19" s="122"/>
      <c r="S19" s="122"/>
      <c r="T19" s="369"/>
    </row>
    <row r="20" spans="1:20" ht="18.75" customHeight="1">
      <c r="A20" s="58">
        <v>8</v>
      </c>
      <c r="B20" s="382" t="s">
        <v>167</v>
      </c>
      <c r="C20" s="368">
        <f t="shared" si="4"/>
        <v>1683</v>
      </c>
      <c r="D20" s="122"/>
      <c r="E20" s="122"/>
      <c r="F20" s="122"/>
      <c r="G20" s="122"/>
      <c r="H20" s="122"/>
      <c r="I20" s="122"/>
      <c r="J20" s="122"/>
      <c r="K20" s="122"/>
      <c r="L20" s="122"/>
      <c r="M20" s="122">
        <f t="shared" si="3"/>
        <v>0</v>
      </c>
      <c r="N20" s="122"/>
      <c r="O20" s="122"/>
      <c r="P20" s="122"/>
      <c r="Q20" s="122">
        <v>1683</v>
      </c>
      <c r="R20" s="122"/>
      <c r="S20" s="122"/>
      <c r="T20" s="369"/>
    </row>
    <row r="21" spans="1:20" ht="18.75" customHeight="1">
      <c r="A21" s="58">
        <v>9</v>
      </c>
      <c r="B21" s="382" t="s">
        <v>168</v>
      </c>
      <c r="C21" s="368">
        <f t="shared" si="4"/>
        <v>8965</v>
      </c>
      <c r="D21" s="122"/>
      <c r="E21" s="122">
        <v>415</v>
      </c>
      <c r="F21" s="122"/>
      <c r="G21" s="122"/>
      <c r="H21" s="122"/>
      <c r="I21" s="122"/>
      <c r="J21" s="122"/>
      <c r="K21" s="122"/>
      <c r="L21" s="122"/>
      <c r="M21" s="122">
        <f t="shared" si="3"/>
        <v>7620</v>
      </c>
      <c r="N21" s="122">
        <v>7000</v>
      </c>
      <c r="O21" s="122"/>
      <c r="P21" s="122">
        <v>620</v>
      </c>
      <c r="Q21" s="122">
        <v>930</v>
      </c>
      <c r="R21" s="122"/>
      <c r="S21" s="122"/>
      <c r="T21" s="369"/>
    </row>
    <row r="22" spans="1:20" ht="18.75" customHeight="1">
      <c r="A22" s="58">
        <v>10</v>
      </c>
      <c r="B22" s="382" t="s">
        <v>169</v>
      </c>
      <c r="C22" s="368">
        <f t="shared" si="4"/>
        <v>366</v>
      </c>
      <c r="D22" s="122"/>
      <c r="E22" s="122"/>
      <c r="F22" s="122"/>
      <c r="G22" s="122"/>
      <c r="H22" s="122"/>
      <c r="I22" s="122"/>
      <c r="J22" s="122"/>
      <c r="K22" s="122"/>
      <c r="L22" s="122"/>
      <c r="M22" s="122">
        <f t="shared" si="3"/>
        <v>0</v>
      </c>
      <c r="N22" s="122"/>
      <c r="O22" s="122"/>
      <c r="P22" s="122"/>
      <c r="Q22" s="122">
        <v>366</v>
      </c>
      <c r="R22" s="122"/>
      <c r="S22" s="122"/>
      <c r="T22" s="369"/>
    </row>
    <row r="23" spans="1:20" ht="18.75" customHeight="1">
      <c r="A23" s="58">
        <v>11</v>
      </c>
      <c r="B23" s="382" t="s">
        <v>170</v>
      </c>
      <c r="C23" s="368">
        <f t="shared" si="4"/>
        <v>2020</v>
      </c>
      <c r="D23" s="122">
        <v>19</v>
      </c>
      <c r="E23" s="122"/>
      <c r="F23" s="122"/>
      <c r="G23" s="122"/>
      <c r="H23" s="122"/>
      <c r="I23" s="122"/>
      <c r="J23" s="122"/>
      <c r="K23" s="122"/>
      <c r="L23" s="122"/>
      <c r="M23" s="122">
        <f t="shared" si="3"/>
        <v>0</v>
      </c>
      <c r="N23" s="122"/>
      <c r="O23" s="122"/>
      <c r="P23" s="122"/>
      <c r="Q23" s="122">
        <v>2001</v>
      </c>
      <c r="R23" s="122"/>
      <c r="S23" s="122"/>
      <c r="T23" s="369"/>
    </row>
    <row r="24" spans="1:20" ht="18.75" customHeight="1">
      <c r="A24" s="58">
        <v>12</v>
      </c>
      <c r="B24" s="382" t="s">
        <v>334</v>
      </c>
      <c r="C24" s="368">
        <f t="shared" si="4"/>
        <v>56304</v>
      </c>
      <c r="D24" s="122"/>
      <c r="E24" s="122"/>
      <c r="F24" s="122"/>
      <c r="G24" s="122"/>
      <c r="H24" s="122"/>
      <c r="I24" s="122"/>
      <c r="J24" s="122"/>
      <c r="K24" s="122"/>
      <c r="L24" s="122"/>
      <c r="M24" s="122">
        <f t="shared" si="3"/>
        <v>0</v>
      </c>
      <c r="N24" s="122"/>
      <c r="O24" s="122"/>
      <c r="P24" s="122"/>
      <c r="Q24" s="122">
        <v>1099</v>
      </c>
      <c r="R24" s="122">
        <v>55205</v>
      </c>
      <c r="S24" s="122"/>
      <c r="T24" s="369"/>
    </row>
    <row r="25" spans="1:20" ht="18.75" customHeight="1">
      <c r="A25" s="58">
        <v>13</v>
      </c>
      <c r="B25" s="382" t="s">
        <v>172</v>
      </c>
      <c r="C25" s="368">
        <f t="shared" si="4"/>
        <v>973</v>
      </c>
      <c r="D25" s="122"/>
      <c r="E25" s="122"/>
      <c r="F25" s="122"/>
      <c r="G25" s="122"/>
      <c r="H25" s="122"/>
      <c r="I25" s="122"/>
      <c r="J25" s="122"/>
      <c r="K25" s="122"/>
      <c r="L25" s="122"/>
      <c r="M25" s="122">
        <f t="shared" si="3"/>
        <v>0</v>
      </c>
      <c r="N25" s="122"/>
      <c r="O25" s="122"/>
      <c r="P25" s="122"/>
      <c r="Q25" s="122">
        <v>846</v>
      </c>
      <c r="R25" s="122">
        <v>127</v>
      </c>
      <c r="S25" s="122"/>
      <c r="T25" s="369"/>
    </row>
    <row r="26" spans="1:20" ht="18.75" customHeight="1">
      <c r="A26" s="58">
        <v>14</v>
      </c>
      <c r="B26" s="382" t="s">
        <v>335</v>
      </c>
      <c r="C26" s="368">
        <f t="shared" si="4"/>
        <v>924</v>
      </c>
      <c r="D26" s="122"/>
      <c r="E26" s="122"/>
      <c r="F26" s="122"/>
      <c r="G26" s="122"/>
      <c r="H26" s="122"/>
      <c r="I26" s="122"/>
      <c r="J26" s="122"/>
      <c r="K26" s="122"/>
      <c r="L26" s="122"/>
      <c r="M26" s="122">
        <f t="shared" si="3"/>
        <v>0</v>
      </c>
      <c r="N26" s="122"/>
      <c r="O26" s="122"/>
      <c r="P26" s="122"/>
      <c r="Q26" s="122">
        <v>924</v>
      </c>
      <c r="R26" s="122"/>
      <c r="S26" s="122"/>
      <c r="T26" s="369"/>
    </row>
    <row r="27" spans="1:20" ht="18.75" customHeight="1">
      <c r="A27" s="58">
        <v>15</v>
      </c>
      <c r="B27" s="382" t="s">
        <v>336</v>
      </c>
      <c r="C27" s="368">
        <f t="shared" si="4"/>
        <v>494934</v>
      </c>
      <c r="D27" s="122">
        <v>493472</v>
      </c>
      <c r="E27" s="122"/>
      <c r="F27" s="122"/>
      <c r="G27" s="122"/>
      <c r="H27" s="122"/>
      <c r="I27" s="122"/>
      <c r="J27" s="122"/>
      <c r="K27" s="122"/>
      <c r="L27" s="122"/>
      <c r="M27" s="122">
        <f t="shared" si="3"/>
        <v>0</v>
      </c>
      <c r="N27" s="122"/>
      <c r="O27" s="122"/>
      <c r="P27" s="122"/>
      <c r="Q27" s="122">
        <v>1462</v>
      </c>
      <c r="R27" s="122"/>
      <c r="S27" s="122"/>
      <c r="T27" s="369"/>
    </row>
    <row r="28" spans="1:20" ht="18.75" customHeight="1">
      <c r="A28" s="58">
        <v>16</v>
      </c>
      <c r="B28" s="382" t="s">
        <v>327</v>
      </c>
      <c r="C28" s="368">
        <f t="shared" si="4"/>
        <v>1189</v>
      </c>
      <c r="D28" s="122">
        <v>1189</v>
      </c>
      <c r="E28" s="122"/>
      <c r="F28" s="122"/>
      <c r="G28" s="122"/>
      <c r="H28" s="122"/>
      <c r="I28" s="122"/>
      <c r="J28" s="122"/>
      <c r="K28" s="122"/>
      <c r="L28" s="122"/>
      <c r="M28" s="122">
        <f t="shared" si="3"/>
        <v>0</v>
      </c>
      <c r="N28" s="122"/>
      <c r="O28" s="122"/>
      <c r="P28" s="122"/>
      <c r="Q28" s="122"/>
      <c r="R28" s="122"/>
      <c r="S28" s="122"/>
      <c r="T28" s="369"/>
    </row>
    <row r="29" spans="1:20" ht="18.75" customHeight="1">
      <c r="A29" s="58">
        <v>17</v>
      </c>
      <c r="B29" s="382" t="s">
        <v>219</v>
      </c>
      <c r="C29" s="368">
        <f t="shared" si="4"/>
        <v>2964</v>
      </c>
      <c r="D29" s="122">
        <v>2964</v>
      </c>
      <c r="E29" s="122"/>
      <c r="F29" s="122"/>
      <c r="G29" s="122"/>
      <c r="H29" s="122"/>
      <c r="I29" s="122"/>
      <c r="J29" s="122"/>
      <c r="K29" s="122"/>
      <c r="L29" s="122"/>
      <c r="M29" s="122">
        <f t="shared" si="3"/>
        <v>0</v>
      </c>
      <c r="N29" s="122"/>
      <c r="O29" s="122"/>
      <c r="P29" s="122"/>
      <c r="Q29" s="122"/>
      <c r="R29" s="122"/>
      <c r="S29" s="122"/>
      <c r="T29" s="369"/>
    </row>
    <row r="30" spans="1:20" ht="18.75" customHeight="1">
      <c r="A30" s="58">
        <v>18</v>
      </c>
      <c r="B30" s="382" t="s">
        <v>174</v>
      </c>
      <c r="C30" s="368">
        <f t="shared" si="4"/>
        <v>161</v>
      </c>
      <c r="D30" s="122"/>
      <c r="E30" s="122"/>
      <c r="F30" s="122"/>
      <c r="G30" s="122"/>
      <c r="H30" s="122"/>
      <c r="I30" s="122"/>
      <c r="J30" s="122"/>
      <c r="K30" s="122"/>
      <c r="L30" s="122"/>
      <c r="M30" s="122">
        <v>161</v>
      </c>
      <c r="N30" s="122"/>
      <c r="O30" s="122"/>
      <c r="P30" s="122">
        <v>161</v>
      </c>
      <c r="Q30" s="122"/>
      <c r="R30" s="122"/>
      <c r="S30" s="122"/>
      <c r="T30" s="369"/>
    </row>
    <row r="31" spans="1:20" ht="18.75" customHeight="1">
      <c r="A31" s="58">
        <v>19</v>
      </c>
      <c r="B31" s="382" t="s">
        <v>224</v>
      </c>
      <c r="C31" s="368">
        <f t="shared" si="4"/>
        <v>6792</v>
      </c>
      <c r="D31" s="122"/>
      <c r="E31" s="122"/>
      <c r="F31" s="122"/>
      <c r="G31" s="122"/>
      <c r="H31" s="122"/>
      <c r="I31" s="122"/>
      <c r="J31" s="122"/>
      <c r="K31" s="122"/>
      <c r="L31" s="122"/>
      <c r="M31" s="122">
        <f t="shared" si="3"/>
        <v>6792</v>
      </c>
      <c r="N31" s="122"/>
      <c r="O31" s="122">
        <v>3500</v>
      </c>
      <c r="P31" s="122">
        <v>3292</v>
      </c>
      <c r="Q31" s="122"/>
      <c r="R31" s="122"/>
      <c r="S31" s="122"/>
      <c r="T31" s="369"/>
    </row>
    <row r="32" spans="1:20" ht="18.75" customHeight="1">
      <c r="A32" s="58">
        <v>20</v>
      </c>
      <c r="B32" s="382" t="s">
        <v>225</v>
      </c>
      <c r="C32" s="368">
        <f t="shared" si="4"/>
        <v>919</v>
      </c>
      <c r="D32" s="122"/>
      <c r="E32" s="122"/>
      <c r="F32" s="122"/>
      <c r="G32" s="122"/>
      <c r="H32" s="122"/>
      <c r="I32" s="122"/>
      <c r="J32" s="122"/>
      <c r="K32" s="122"/>
      <c r="L32" s="122"/>
      <c r="M32" s="122">
        <f t="shared" si="3"/>
        <v>919</v>
      </c>
      <c r="N32" s="122"/>
      <c r="O32" s="122"/>
      <c r="P32" s="122">
        <v>919</v>
      </c>
      <c r="Q32" s="122"/>
      <c r="R32" s="122"/>
      <c r="S32" s="122"/>
      <c r="T32" s="369"/>
    </row>
    <row r="33" spans="1:20" ht="18.75" customHeight="1">
      <c r="A33" s="58">
        <v>21</v>
      </c>
      <c r="B33" s="382" t="s">
        <v>337</v>
      </c>
      <c r="C33" s="368">
        <f t="shared" si="4"/>
        <v>5438</v>
      </c>
      <c r="D33" s="122"/>
      <c r="E33" s="122"/>
      <c r="F33" s="122"/>
      <c r="G33" s="122"/>
      <c r="H33" s="122"/>
      <c r="I33" s="122">
        <v>1831</v>
      </c>
      <c r="J33" s="122">
        <v>2992</v>
      </c>
      <c r="K33" s="122">
        <v>615</v>
      </c>
      <c r="L33" s="122"/>
      <c r="M33" s="122">
        <f t="shared" si="3"/>
        <v>0</v>
      </c>
      <c r="N33" s="122"/>
      <c r="O33" s="122"/>
      <c r="P33" s="122"/>
      <c r="Q33" s="122"/>
      <c r="R33" s="122"/>
      <c r="S33" s="122"/>
      <c r="T33" s="369"/>
    </row>
    <row r="34" spans="1:20" ht="18.75" customHeight="1">
      <c r="A34" s="58">
        <v>22</v>
      </c>
      <c r="B34" s="382" t="s">
        <v>175</v>
      </c>
      <c r="C34" s="368">
        <f t="shared" si="4"/>
        <v>1800</v>
      </c>
      <c r="D34" s="122"/>
      <c r="E34" s="122"/>
      <c r="F34" s="122"/>
      <c r="G34" s="122">
        <v>1800</v>
      </c>
      <c r="H34" s="122"/>
      <c r="I34" s="122"/>
      <c r="J34" s="122"/>
      <c r="K34" s="122"/>
      <c r="L34" s="122"/>
      <c r="M34" s="122">
        <f t="shared" si="3"/>
        <v>0</v>
      </c>
      <c r="N34" s="122"/>
      <c r="O34" s="122"/>
      <c r="P34" s="122"/>
      <c r="Q34" s="122"/>
      <c r="R34" s="122"/>
      <c r="S34" s="122"/>
      <c r="T34" s="369"/>
    </row>
    <row r="35" spans="1:20" ht="18.75" customHeight="1">
      <c r="A35" s="58">
        <v>23</v>
      </c>
      <c r="B35" s="382" t="s">
        <v>338</v>
      </c>
      <c r="C35" s="368">
        <f t="shared" si="4"/>
        <v>3300</v>
      </c>
      <c r="D35" s="122"/>
      <c r="E35" s="122"/>
      <c r="F35" s="122">
        <v>3300</v>
      </c>
      <c r="G35" s="122"/>
      <c r="H35" s="122"/>
      <c r="I35" s="122"/>
      <c r="J35" s="122"/>
      <c r="K35" s="122"/>
      <c r="L35" s="122"/>
      <c r="M35" s="122">
        <f t="shared" si="3"/>
        <v>0</v>
      </c>
      <c r="N35" s="122"/>
      <c r="O35" s="122"/>
      <c r="P35" s="122"/>
      <c r="Q35" s="122"/>
      <c r="R35" s="122"/>
      <c r="S35" s="122"/>
      <c r="T35" s="369"/>
    </row>
    <row r="36" spans="1:20" ht="18.75" customHeight="1">
      <c r="A36" s="58">
        <v>24</v>
      </c>
      <c r="B36" s="382" t="s">
        <v>339</v>
      </c>
      <c r="C36" s="368">
        <f t="shared" si="4"/>
        <v>17740</v>
      </c>
      <c r="D36" s="122"/>
      <c r="E36" s="122"/>
      <c r="F36" s="122"/>
      <c r="G36" s="122"/>
      <c r="H36" s="122"/>
      <c r="I36" s="122"/>
      <c r="J36" s="122"/>
      <c r="K36" s="122"/>
      <c r="L36" s="122"/>
      <c r="M36" s="122">
        <f t="shared" si="3"/>
        <v>17740</v>
      </c>
      <c r="N36" s="122">
        <v>15206</v>
      </c>
      <c r="O36" s="122">
        <v>2534</v>
      </c>
      <c r="P36" s="122"/>
      <c r="Q36" s="122"/>
      <c r="R36" s="122"/>
      <c r="S36" s="122"/>
      <c r="T36" s="369"/>
    </row>
    <row r="37" spans="1:20" ht="18.75" customHeight="1">
      <c r="A37" s="58">
        <v>25</v>
      </c>
      <c r="B37" s="382" t="s">
        <v>178</v>
      </c>
      <c r="C37" s="368">
        <f t="shared" si="4"/>
        <v>3556</v>
      </c>
      <c r="D37" s="122"/>
      <c r="E37" s="122"/>
      <c r="F37" s="122"/>
      <c r="G37" s="122"/>
      <c r="H37" s="122"/>
      <c r="I37" s="122"/>
      <c r="J37" s="122"/>
      <c r="K37" s="122"/>
      <c r="L37" s="122"/>
      <c r="M37" s="122">
        <f t="shared" si="3"/>
        <v>3556</v>
      </c>
      <c r="N37" s="122"/>
      <c r="O37" s="122">
        <v>2556</v>
      </c>
      <c r="P37" s="122">
        <v>1000</v>
      </c>
      <c r="Q37" s="122"/>
      <c r="R37" s="122"/>
      <c r="S37" s="122"/>
      <c r="T37" s="369"/>
    </row>
    <row r="38" spans="1:20" ht="18.75" customHeight="1">
      <c r="A38" s="58">
        <v>26</v>
      </c>
      <c r="B38" s="382" t="s">
        <v>376</v>
      </c>
      <c r="C38" s="368">
        <f>SUM(D38:M38)+SUM(Q38:S38)</f>
        <v>16642</v>
      </c>
      <c r="D38" s="122">
        <v>1082</v>
      </c>
      <c r="E38" s="122"/>
      <c r="F38" s="122"/>
      <c r="G38" s="122"/>
      <c r="H38" s="122"/>
      <c r="I38" s="122"/>
      <c r="J38" s="122"/>
      <c r="K38" s="122"/>
      <c r="L38" s="122"/>
      <c r="M38" s="122">
        <f t="shared" si="3"/>
        <v>6560</v>
      </c>
      <c r="N38" s="122"/>
      <c r="O38" s="122"/>
      <c r="P38" s="122">
        <v>6560</v>
      </c>
      <c r="Q38" s="122">
        <v>6000</v>
      </c>
      <c r="R38" s="122"/>
      <c r="S38" s="122">
        <v>3000</v>
      </c>
      <c r="T38" s="369"/>
    </row>
    <row r="39" spans="1:19" s="371" customFormat="1" ht="21" customHeight="1">
      <c r="A39" s="118" t="s">
        <v>21</v>
      </c>
      <c r="B39" s="367" t="s">
        <v>381</v>
      </c>
      <c r="C39" s="368">
        <f aca="true" t="shared" si="5" ref="C39:S39">SUM(C40:C48)</f>
        <v>393</v>
      </c>
      <c r="D39" s="368">
        <f t="shared" si="5"/>
        <v>0</v>
      </c>
      <c r="E39" s="368">
        <f t="shared" si="5"/>
        <v>0</v>
      </c>
      <c r="F39" s="368">
        <f t="shared" si="5"/>
        <v>0</v>
      </c>
      <c r="G39" s="368">
        <f t="shared" si="5"/>
        <v>0</v>
      </c>
      <c r="H39" s="368">
        <f t="shared" si="5"/>
        <v>0</v>
      </c>
      <c r="I39" s="368">
        <f t="shared" si="5"/>
        <v>0</v>
      </c>
      <c r="J39" s="368">
        <f t="shared" si="5"/>
        <v>0</v>
      </c>
      <c r="K39" s="368">
        <f t="shared" si="5"/>
        <v>0</v>
      </c>
      <c r="L39" s="368">
        <f t="shared" si="5"/>
        <v>0</v>
      </c>
      <c r="M39" s="368">
        <f t="shared" si="5"/>
        <v>0</v>
      </c>
      <c r="N39" s="368">
        <f t="shared" si="5"/>
        <v>0</v>
      </c>
      <c r="O39" s="368">
        <f t="shared" si="5"/>
        <v>0</v>
      </c>
      <c r="P39" s="368">
        <f t="shared" si="5"/>
        <v>0</v>
      </c>
      <c r="Q39" s="368">
        <f>SUM(Q40:Q48)</f>
        <v>393</v>
      </c>
      <c r="R39" s="368">
        <f t="shared" si="5"/>
        <v>0</v>
      </c>
      <c r="S39" s="368">
        <f t="shared" si="5"/>
        <v>0</v>
      </c>
    </row>
    <row r="40" spans="1:20" ht="18.75" customHeight="1">
      <c r="A40" s="58">
        <v>1</v>
      </c>
      <c r="B40" s="382" t="s">
        <v>382</v>
      </c>
      <c r="C40" s="368">
        <f>SUM(D40:M40)+SUM(Q40:S40)</f>
        <v>64</v>
      </c>
      <c r="D40" s="122"/>
      <c r="E40" s="122"/>
      <c r="F40" s="122"/>
      <c r="G40" s="122"/>
      <c r="H40" s="122"/>
      <c r="I40" s="122"/>
      <c r="J40" s="122"/>
      <c r="K40" s="122"/>
      <c r="L40" s="122"/>
      <c r="M40" s="122">
        <f>N40+O40+P40</f>
        <v>0</v>
      </c>
      <c r="N40" s="122"/>
      <c r="O40" s="122"/>
      <c r="P40" s="122"/>
      <c r="Q40" s="122">
        <v>64</v>
      </c>
      <c r="R40" s="122"/>
      <c r="S40" s="122"/>
      <c r="T40" s="369"/>
    </row>
    <row r="41" spans="1:20" ht="18.75" customHeight="1">
      <c r="A41" s="58">
        <v>2</v>
      </c>
      <c r="B41" s="382" t="s">
        <v>383</v>
      </c>
      <c r="C41" s="368">
        <f>SUM(D41:M41)+SUM(Q41:S41)</f>
        <v>249</v>
      </c>
      <c r="D41" s="122"/>
      <c r="E41" s="122"/>
      <c r="F41" s="122"/>
      <c r="G41" s="122"/>
      <c r="H41" s="122"/>
      <c r="I41" s="122"/>
      <c r="J41" s="122"/>
      <c r="K41" s="122"/>
      <c r="L41" s="122"/>
      <c r="M41" s="122">
        <f>N41+O41+P41</f>
        <v>0</v>
      </c>
      <c r="N41" s="122"/>
      <c r="O41" s="122"/>
      <c r="P41" s="122"/>
      <c r="Q41" s="122">
        <v>249</v>
      </c>
      <c r="R41" s="122"/>
      <c r="S41" s="122"/>
      <c r="T41" s="369"/>
    </row>
    <row r="42" spans="1:20" ht="18.75" customHeight="1">
      <c r="A42" s="58">
        <v>3</v>
      </c>
      <c r="B42" s="382" t="s">
        <v>384</v>
      </c>
      <c r="C42" s="368">
        <f>SUM(D42:M42)+SUM(Q42:S42)</f>
        <v>40</v>
      </c>
      <c r="D42" s="122"/>
      <c r="E42" s="122"/>
      <c r="F42" s="122"/>
      <c r="G42" s="122"/>
      <c r="H42" s="122"/>
      <c r="I42" s="122"/>
      <c r="J42" s="122"/>
      <c r="K42" s="122"/>
      <c r="L42" s="122"/>
      <c r="M42" s="122">
        <f>N42+O42+P42</f>
        <v>0</v>
      </c>
      <c r="N42" s="122"/>
      <c r="O42" s="122"/>
      <c r="P42" s="122"/>
      <c r="Q42" s="122">
        <v>40</v>
      </c>
      <c r="R42" s="122"/>
      <c r="S42" s="122"/>
      <c r="T42" s="369"/>
    </row>
    <row r="43" spans="1:20" ht="18.75" customHeight="1">
      <c r="A43" s="58">
        <v>4</v>
      </c>
      <c r="B43" s="382" t="s">
        <v>385</v>
      </c>
      <c r="C43" s="368">
        <f>SUM(D43:M43)+SUM(Q43:S43)</f>
        <v>20</v>
      </c>
      <c r="D43" s="122"/>
      <c r="E43" s="122"/>
      <c r="F43" s="122"/>
      <c r="G43" s="122"/>
      <c r="H43" s="122"/>
      <c r="I43" s="122"/>
      <c r="J43" s="122"/>
      <c r="K43" s="122"/>
      <c r="L43" s="122"/>
      <c r="M43" s="122">
        <f>N43+O43+P43</f>
        <v>0</v>
      </c>
      <c r="N43" s="122"/>
      <c r="O43" s="122"/>
      <c r="P43" s="122"/>
      <c r="Q43" s="122">
        <v>20</v>
      </c>
      <c r="R43" s="122"/>
      <c r="S43" s="122"/>
      <c r="T43" s="369"/>
    </row>
    <row r="44" spans="1:20" ht="18.75" customHeight="1">
      <c r="A44" s="58">
        <v>5</v>
      </c>
      <c r="B44" s="382" t="s">
        <v>386</v>
      </c>
      <c r="C44" s="368">
        <f>SUM(D44:M44)+SUM(Q44:S44)</f>
        <v>20</v>
      </c>
      <c r="D44" s="122"/>
      <c r="E44" s="122"/>
      <c r="F44" s="122"/>
      <c r="G44" s="122"/>
      <c r="H44" s="122"/>
      <c r="I44" s="122"/>
      <c r="J44" s="122"/>
      <c r="K44" s="122"/>
      <c r="L44" s="122"/>
      <c r="M44" s="122"/>
      <c r="N44" s="122"/>
      <c r="O44" s="122"/>
      <c r="P44" s="122"/>
      <c r="Q44" s="122">
        <v>20</v>
      </c>
      <c r="R44" s="122"/>
      <c r="S44" s="122"/>
      <c r="T44" s="369"/>
    </row>
    <row r="45" spans="1:20" ht="18.75" customHeight="1" hidden="1">
      <c r="A45" s="58"/>
      <c r="B45" s="382"/>
      <c r="C45" s="368"/>
      <c r="D45" s="122"/>
      <c r="E45" s="122"/>
      <c r="F45" s="122"/>
      <c r="G45" s="122"/>
      <c r="H45" s="122"/>
      <c r="I45" s="122"/>
      <c r="J45" s="122"/>
      <c r="K45" s="122"/>
      <c r="L45" s="122"/>
      <c r="M45" s="122"/>
      <c r="N45" s="122"/>
      <c r="O45" s="122"/>
      <c r="P45" s="122"/>
      <c r="Q45" s="122"/>
      <c r="R45" s="122"/>
      <c r="S45" s="122"/>
      <c r="T45" s="369"/>
    </row>
    <row r="46" spans="1:20" ht="18.75" customHeight="1" hidden="1">
      <c r="A46" s="58"/>
      <c r="B46" s="382"/>
      <c r="C46" s="368"/>
      <c r="D46" s="122"/>
      <c r="E46" s="122"/>
      <c r="F46" s="122"/>
      <c r="G46" s="122"/>
      <c r="H46" s="122"/>
      <c r="I46" s="122"/>
      <c r="J46" s="122"/>
      <c r="K46" s="122"/>
      <c r="L46" s="122"/>
      <c r="M46" s="122"/>
      <c r="N46" s="122"/>
      <c r="O46" s="122"/>
      <c r="P46" s="122"/>
      <c r="Q46" s="122"/>
      <c r="R46" s="122"/>
      <c r="S46" s="122"/>
      <c r="T46" s="369"/>
    </row>
    <row r="47" spans="1:20" ht="18.75" customHeight="1" hidden="1">
      <c r="A47" s="58"/>
      <c r="B47" s="382"/>
      <c r="C47" s="368"/>
      <c r="D47" s="122"/>
      <c r="E47" s="122"/>
      <c r="F47" s="122"/>
      <c r="G47" s="122"/>
      <c r="H47" s="122"/>
      <c r="I47" s="122"/>
      <c r="J47" s="122"/>
      <c r="K47" s="122"/>
      <c r="L47" s="122"/>
      <c r="M47" s="122"/>
      <c r="N47" s="122"/>
      <c r="O47" s="122"/>
      <c r="P47" s="122"/>
      <c r="Q47" s="122"/>
      <c r="R47" s="122"/>
      <c r="S47" s="122"/>
      <c r="T47" s="369"/>
    </row>
    <row r="48" spans="1:20" ht="18.75" customHeight="1" hidden="1">
      <c r="A48" s="58"/>
      <c r="B48" s="382"/>
      <c r="C48" s="368"/>
      <c r="D48" s="122"/>
      <c r="E48" s="122"/>
      <c r="F48" s="122"/>
      <c r="G48" s="122"/>
      <c r="H48" s="122"/>
      <c r="I48" s="122"/>
      <c r="J48" s="122"/>
      <c r="K48" s="122"/>
      <c r="L48" s="122"/>
      <c r="M48" s="122"/>
      <c r="N48" s="122"/>
      <c r="O48" s="122"/>
      <c r="P48" s="122"/>
      <c r="Q48" s="122"/>
      <c r="R48" s="122"/>
      <c r="S48" s="122"/>
      <c r="T48" s="369"/>
    </row>
    <row r="49" spans="1:19" s="371" customFormat="1" ht="21" customHeight="1" hidden="1">
      <c r="A49" s="118"/>
      <c r="B49" s="119"/>
      <c r="C49" s="368"/>
      <c r="D49" s="368"/>
      <c r="E49" s="368"/>
      <c r="F49" s="368"/>
      <c r="G49" s="368"/>
      <c r="H49" s="368"/>
      <c r="I49" s="368"/>
      <c r="J49" s="368"/>
      <c r="K49" s="368"/>
      <c r="L49" s="368"/>
      <c r="M49" s="368"/>
      <c r="N49" s="368"/>
      <c r="O49" s="368"/>
      <c r="P49" s="368"/>
      <c r="Q49" s="368"/>
      <c r="R49" s="368"/>
      <c r="S49" s="368"/>
    </row>
    <row r="50" spans="1:19" ht="21" customHeight="1" hidden="1" thickBot="1">
      <c r="A50" s="383"/>
      <c r="B50" s="384"/>
      <c r="C50" s="385"/>
      <c r="D50" s="265"/>
      <c r="E50" s="265"/>
      <c r="F50" s="265"/>
      <c r="G50" s="265"/>
      <c r="H50" s="265"/>
      <c r="I50" s="265"/>
      <c r="J50" s="265"/>
      <c r="K50" s="265"/>
      <c r="L50" s="265"/>
      <c r="M50" s="265"/>
      <c r="N50" s="265"/>
      <c r="O50" s="265"/>
      <c r="P50" s="265"/>
      <c r="Q50" s="265"/>
      <c r="R50" s="265"/>
      <c r="S50" s="265"/>
    </row>
    <row r="51" spans="1:19" ht="15.75">
      <c r="A51" s="113"/>
      <c r="B51" s="386"/>
      <c r="C51" s="113"/>
      <c r="D51" s="113"/>
      <c r="E51" s="113"/>
      <c r="F51" s="113"/>
      <c r="G51" s="113"/>
      <c r="H51" s="113"/>
      <c r="I51" s="113"/>
      <c r="J51" s="113"/>
      <c r="K51" s="113"/>
      <c r="L51" s="113"/>
      <c r="M51" s="113"/>
      <c r="N51" s="113"/>
      <c r="O51" s="113"/>
      <c r="P51" s="113"/>
      <c r="Q51" s="113"/>
      <c r="R51" s="113"/>
      <c r="S51" s="113"/>
    </row>
    <row r="52" spans="1:19" ht="15.75">
      <c r="A52" s="113"/>
      <c r="B52" s="113"/>
      <c r="C52" s="113"/>
      <c r="D52" s="113"/>
      <c r="E52" s="113"/>
      <c r="F52" s="113"/>
      <c r="G52" s="113"/>
      <c r="H52" s="113"/>
      <c r="I52" s="113"/>
      <c r="J52" s="113"/>
      <c r="K52" s="113"/>
      <c r="L52" s="113"/>
      <c r="M52" s="113"/>
      <c r="N52" s="113"/>
      <c r="O52" s="113"/>
      <c r="P52" s="113"/>
      <c r="Q52" s="113"/>
      <c r="R52" s="113"/>
      <c r="S52" s="113"/>
    </row>
    <row r="55" ht="15.75">
      <c r="C55" s="369"/>
    </row>
    <row r="58" ht="22.5" customHeight="1"/>
    <row r="59" spans="1:19" ht="18.75">
      <c r="A59" s="376"/>
      <c r="B59" s="376"/>
      <c r="C59" s="376"/>
      <c r="D59" s="376"/>
      <c r="E59" s="376"/>
      <c r="F59" s="376"/>
      <c r="G59" s="376"/>
      <c r="H59" s="376"/>
      <c r="I59" s="376"/>
      <c r="J59" s="376"/>
      <c r="K59" s="376"/>
      <c r="L59" s="376"/>
      <c r="M59" s="376"/>
      <c r="N59" s="376"/>
      <c r="O59" s="376"/>
      <c r="P59" s="376"/>
      <c r="Q59" s="376"/>
      <c r="R59" s="376"/>
      <c r="S59" s="376"/>
    </row>
    <row r="60" spans="1:19" ht="18.75">
      <c r="A60" s="376"/>
      <c r="B60" s="376"/>
      <c r="C60" s="376"/>
      <c r="D60" s="376"/>
      <c r="E60" s="376"/>
      <c r="F60" s="376"/>
      <c r="G60" s="376"/>
      <c r="H60" s="376"/>
      <c r="I60" s="376"/>
      <c r="J60" s="376"/>
      <c r="K60" s="376"/>
      <c r="L60" s="376"/>
      <c r="M60" s="376"/>
      <c r="N60" s="376"/>
      <c r="O60" s="376"/>
      <c r="P60" s="376"/>
      <c r="Q60" s="376"/>
      <c r="R60" s="376"/>
      <c r="S60" s="376"/>
    </row>
    <row r="61" spans="1:19" ht="18.75">
      <c r="A61" s="376"/>
      <c r="B61" s="376"/>
      <c r="C61" s="376"/>
      <c r="D61" s="376"/>
      <c r="E61" s="376"/>
      <c r="F61" s="376"/>
      <c r="G61" s="376"/>
      <c r="H61" s="376"/>
      <c r="I61" s="376"/>
      <c r="J61" s="376"/>
      <c r="K61" s="376"/>
      <c r="L61" s="376"/>
      <c r="M61" s="376"/>
      <c r="N61" s="376"/>
      <c r="O61" s="376"/>
      <c r="P61" s="376"/>
      <c r="Q61" s="376"/>
      <c r="R61" s="376"/>
      <c r="S61" s="376"/>
    </row>
    <row r="62" spans="1:19" ht="18.75">
      <c r="A62" s="376"/>
      <c r="B62" s="376"/>
      <c r="C62" s="376"/>
      <c r="D62" s="376"/>
      <c r="E62" s="376"/>
      <c r="F62" s="376"/>
      <c r="G62" s="376"/>
      <c r="H62" s="376"/>
      <c r="I62" s="376"/>
      <c r="J62" s="376"/>
      <c r="K62" s="376"/>
      <c r="L62" s="376"/>
      <c r="M62" s="376"/>
      <c r="N62" s="376"/>
      <c r="O62" s="376"/>
      <c r="P62" s="376"/>
      <c r="Q62" s="376"/>
      <c r="R62" s="376"/>
      <c r="S62" s="376"/>
    </row>
  </sheetData>
  <sheetProtection/>
  <mergeCells count="21">
    <mergeCell ref="A4:S4"/>
    <mergeCell ref="F6:F9"/>
    <mergeCell ref="A6:A9"/>
    <mergeCell ref="C6:C9"/>
    <mergeCell ref="D6:D9"/>
    <mergeCell ref="R6:R9"/>
    <mergeCell ref="G6:G9"/>
    <mergeCell ref="H6:H9"/>
    <mergeCell ref="I6:I9"/>
    <mergeCell ref="E6:E9"/>
    <mergeCell ref="B6:B9"/>
    <mergeCell ref="L6:L9"/>
    <mergeCell ref="Q6:Q9"/>
    <mergeCell ref="M6:M9"/>
    <mergeCell ref="K6:K9"/>
    <mergeCell ref="S6:S9"/>
    <mergeCell ref="N7:N9"/>
    <mergeCell ref="O7:O9"/>
    <mergeCell ref="N6:P6"/>
    <mergeCell ref="P7:P9"/>
    <mergeCell ref="J6:J9"/>
  </mergeCells>
  <printOptions horizontalCentered="1"/>
  <pageMargins left="0.2" right="0" top="0.69" bottom="0.62" header="0.36" footer="0.44"/>
  <pageSetup fitToHeight="0" fitToWidth="1" horizontalDpi="600" verticalDpi="600" orientation="landscape" paperSize="9" scale="64" r:id="rId3"/>
  <headerFooter alignWithMargins="0">
    <oddFooter>&amp;C&amp;".VnTime,Italic"&amp;8
</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B50"/>
  <sheetViews>
    <sheetView view="pageBreakPreview" zoomScale="80" zoomScaleNormal="55" zoomScaleSheetLayoutView="80" zoomScalePageLayoutView="0" workbookViewId="0" topLeftCell="A4">
      <pane xSplit="3" ySplit="10" topLeftCell="D14" activePane="bottomRight" state="frozen"/>
      <selection pane="topLeft" activeCell="A4" sqref="A4"/>
      <selection pane="topRight" activeCell="D4" sqref="D4"/>
      <selection pane="bottomLeft" activeCell="A14" sqref="A14"/>
      <selection pane="bottomRight" activeCell="A8" sqref="A8:A12"/>
    </sheetView>
  </sheetViews>
  <sheetFormatPr defaultColWidth="9" defaultRowHeight="15"/>
  <cols>
    <col min="1" max="1" width="5.69921875" style="5" customWidth="1"/>
    <col min="2" max="2" width="23.69921875" style="327" customWidth="1"/>
    <col min="3" max="4" width="9.19921875" style="5" customWidth="1"/>
    <col min="5" max="6" width="8.296875" style="5" customWidth="1"/>
    <col min="7" max="7" width="8.09765625" style="5" customWidth="1"/>
    <col min="8" max="8" width="7" style="5" customWidth="1"/>
    <col min="9" max="9" width="6" style="5" customWidth="1"/>
    <col min="10" max="11" width="8.3984375" style="5" customWidth="1"/>
    <col min="12" max="12" width="6.09765625" style="5" customWidth="1"/>
    <col min="13" max="15" width="7" style="5" customWidth="1"/>
    <col min="16" max="16" width="6" style="5" customWidth="1"/>
    <col min="17" max="18" width="8.3984375" style="5" customWidth="1"/>
    <col min="19" max="19" width="5.8984375" style="5" customWidth="1"/>
    <col min="20" max="22" width="8.09765625" style="5" customWidth="1"/>
    <col min="23" max="23" width="6.09765625" style="5" customWidth="1"/>
    <col min="24" max="25" width="8.09765625" style="5" customWidth="1"/>
    <col min="26" max="26" width="6.69921875" style="5" customWidth="1"/>
    <col min="27" max="28" width="0" style="5" hidden="1" customWidth="1"/>
    <col min="29" max="16384" width="9" style="5" customWidth="1"/>
  </cols>
  <sheetData>
    <row r="1" spans="1:26" ht="23.25" customHeight="1">
      <c r="A1" s="170"/>
      <c r="B1" s="296"/>
      <c r="C1" s="171"/>
      <c r="D1" s="171"/>
      <c r="E1" s="171"/>
      <c r="F1" s="171"/>
      <c r="G1" s="171"/>
      <c r="H1" s="171"/>
      <c r="I1" s="171"/>
      <c r="J1" s="297"/>
      <c r="K1" s="297"/>
      <c r="L1" s="171"/>
      <c r="M1" s="171"/>
      <c r="N1" s="171"/>
      <c r="O1" s="171"/>
      <c r="P1" s="171"/>
      <c r="Q1" s="297"/>
      <c r="R1" s="297"/>
      <c r="S1" s="171"/>
      <c r="T1" s="443" t="s">
        <v>182</v>
      </c>
      <c r="U1" s="443"/>
      <c r="V1" s="443"/>
      <c r="W1" s="443"/>
      <c r="X1" s="443"/>
      <c r="Y1" s="443"/>
      <c r="Z1" s="443"/>
    </row>
    <row r="2" spans="1:26" ht="12.75" customHeight="1" hidden="1">
      <c r="A2" s="298"/>
      <c r="B2" s="299"/>
      <c r="C2" s="171"/>
      <c r="D2" s="171"/>
      <c r="E2" s="171"/>
      <c r="F2" s="171"/>
      <c r="G2" s="171"/>
      <c r="H2" s="171"/>
      <c r="I2" s="171"/>
      <c r="J2" s="171"/>
      <c r="K2" s="171"/>
      <c r="L2" s="171"/>
      <c r="M2" s="171"/>
      <c r="N2" s="171"/>
      <c r="O2" s="171"/>
      <c r="P2" s="171"/>
      <c r="Q2" s="171"/>
      <c r="R2" s="171"/>
      <c r="S2" s="171"/>
      <c r="T2" s="171"/>
      <c r="U2" s="171"/>
      <c r="V2" s="171"/>
      <c r="W2" s="171"/>
      <c r="X2" s="171"/>
      <c r="Y2" s="171"/>
      <c r="Z2" s="171"/>
    </row>
    <row r="3" spans="1:26" s="11" customFormat="1" ht="21" customHeight="1">
      <c r="A3" s="174" t="s">
        <v>367</v>
      </c>
      <c r="B3" s="300"/>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8" ht="21" customHeight="1">
      <c r="A4" s="442" t="str">
        <f>PL15!A3</f>
        <v>(Kèm theo Nghị quyết số                /NQ-HĐND ngày          tháng 12 năm 2023 của HĐND huyện Tuần Giáo)</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301"/>
      <c r="AB4" s="301"/>
    </row>
    <row r="5" spans="1:26" ht="18" customHeight="1" hidden="1">
      <c r="A5" s="297"/>
      <c r="B5" s="302"/>
      <c r="C5" s="171"/>
      <c r="D5" s="171"/>
      <c r="E5" s="171"/>
      <c r="F5" s="171"/>
      <c r="G5" s="171"/>
      <c r="H5" s="171"/>
      <c r="I5" s="171"/>
      <c r="J5" s="171"/>
      <c r="K5" s="171"/>
      <c r="L5" s="171"/>
      <c r="M5" s="171"/>
      <c r="N5" s="171"/>
      <c r="O5" s="171"/>
      <c r="P5" s="171"/>
      <c r="Q5" s="171"/>
      <c r="R5" s="171"/>
      <c r="S5" s="171"/>
      <c r="T5" s="171"/>
      <c r="U5" s="171"/>
      <c r="V5" s="171"/>
      <c r="W5" s="171"/>
      <c r="X5" s="171"/>
      <c r="Y5" s="171"/>
      <c r="Z5" s="171"/>
    </row>
    <row r="6" spans="1:26" ht="14.25" customHeight="1" hidden="1">
      <c r="A6" s="303"/>
      <c r="B6" s="302"/>
      <c r="C6" s="171"/>
      <c r="D6" s="171"/>
      <c r="E6" s="171"/>
      <c r="F6" s="171"/>
      <c r="G6" s="171"/>
      <c r="H6" s="171"/>
      <c r="I6" s="171"/>
      <c r="J6" s="171"/>
      <c r="K6" s="171"/>
      <c r="L6" s="171"/>
      <c r="M6" s="171"/>
      <c r="N6" s="171"/>
      <c r="O6" s="171"/>
      <c r="P6" s="171"/>
      <c r="Q6" s="171"/>
      <c r="R6" s="171"/>
      <c r="S6" s="171"/>
      <c r="T6" s="171"/>
      <c r="U6" s="171"/>
      <c r="V6" s="171"/>
      <c r="W6" s="171"/>
      <c r="X6" s="171"/>
      <c r="Y6" s="171"/>
      <c r="Z6" s="171"/>
    </row>
    <row r="7" spans="1:26" ht="18.75" customHeight="1">
      <c r="A7" s="179"/>
      <c r="B7" s="304"/>
      <c r="C7" s="180"/>
      <c r="D7" s="180"/>
      <c r="E7" s="180"/>
      <c r="F7" s="180"/>
      <c r="G7" s="180"/>
      <c r="H7" s="180"/>
      <c r="I7" s="180"/>
      <c r="J7" s="305"/>
      <c r="K7" s="441"/>
      <c r="L7" s="441"/>
      <c r="M7" s="180"/>
      <c r="N7" s="180"/>
      <c r="O7" s="180"/>
      <c r="P7" s="180"/>
      <c r="Q7" s="305"/>
      <c r="R7" s="441"/>
      <c r="S7" s="441"/>
      <c r="T7" s="444" t="s">
        <v>90</v>
      </c>
      <c r="U7" s="444"/>
      <c r="V7" s="444"/>
      <c r="W7" s="444"/>
      <c r="X7" s="444"/>
      <c r="Y7" s="444"/>
      <c r="Z7" s="444"/>
    </row>
    <row r="8" spans="1:26" s="11" customFormat="1" ht="42.75" customHeight="1">
      <c r="A8" s="439" t="s">
        <v>60</v>
      </c>
      <c r="B8" s="439" t="s">
        <v>158</v>
      </c>
      <c r="C8" s="439" t="s">
        <v>79</v>
      </c>
      <c r="D8" s="439" t="s">
        <v>32</v>
      </c>
      <c r="E8" s="439"/>
      <c r="F8" s="439" t="s">
        <v>308</v>
      </c>
      <c r="G8" s="439"/>
      <c r="H8" s="439"/>
      <c r="I8" s="439"/>
      <c r="J8" s="439"/>
      <c r="K8" s="439"/>
      <c r="L8" s="439"/>
      <c r="M8" s="439" t="s">
        <v>156</v>
      </c>
      <c r="N8" s="439"/>
      <c r="O8" s="439"/>
      <c r="P8" s="439"/>
      <c r="Q8" s="439"/>
      <c r="R8" s="439"/>
      <c r="S8" s="439"/>
      <c r="T8" s="439" t="s">
        <v>157</v>
      </c>
      <c r="U8" s="439"/>
      <c r="V8" s="439"/>
      <c r="W8" s="439"/>
      <c r="X8" s="439"/>
      <c r="Y8" s="439"/>
      <c r="Z8" s="439"/>
    </row>
    <row r="9" spans="1:26" s="11" customFormat="1" ht="20.25" customHeight="1">
      <c r="A9" s="439"/>
      <c r="B9" s="439"/>
      <c r="C9" s="439"/>
      <c r="D9" s="440" t="s">
        <v>137</v>
      </c>
      <c r="E9" s="440" t="s">
        <v>138</v>
      </c>
      <c r="F9" s="440" t="s">
        <v>53</v>
      </c>
      <c r="G9" s="440" t="s">
        <v>137</v>
      </c>
      <c r="H9" s="440"/>
      <c r="I9" s="440"/>
      <c r="J9" s="440" t="s">
        <v>138</v>
      </c>
      <c r="K9" s="440"/>
      <c r="L9" s="440"/>
      <c r="M9" s="440" t="s">
        <v>53</v>
      </c>
      <c r="N9" s="440" t="s">
        <v>137</v>
      </c>
      <c r="O9" s="440"/>
      <c r="P9" s="440"/>
      <c r="Q9" s="440" t="s">
        <v>138</v>
      </c>
      <c r="R9" s="440"/>
      <c r="S9" s="440"/>
      <c r="T9" s="440" t="s">
        <v>53</v>
      </c>
      <c r="U9" s="440" t="s">
        <v>137</v>
      </c>
      <c r="V9" s="440"/>
      <c r="W9" s="440"/>
      <c r="X9" s="440" t="s">
        <v>138</v>
      </c>
      <c r="Y9" s="440"/>
      <c r="Z9" s="440"/>
    </row>
    <row r="10" spans="1:26" s="11" customFormat="1" ht="20.25" customHeight="1">
      <c r="A10" s="439"/>
      <c r="B10" s="439"/>
      <c r="C10" s="439"/>
      <c r="D10" s="440"/>
      <c r="E10" s="440"/>
      <c r="F10" s="440"/>
      <c r="G10" s="440" t="s">
        <v>79</v>
      </c>
      <c r="H10" s="440" t="s">
        <v>69</v>
      </c>
      <c r="I10" s="440" t="s">
        <v>70</v>
      </c>
      <c r="J10" s="440" t="s">
        <v>79</v>
      </c>
      <c r="K10" s="440" t="s">
        <v>69</v>
      </c>
      <c r="L10" s="440" t="s">
        <v>70</v>
      </c>
      <c r="M10" s="440"/>
      <c r="N10" s="440" t="s">
        <v>79</v>
      </c>
      <c r="O10" s="440" t="s">
        <v>69</v>
      </c>
      <c r="P10" s="440" t="s">
        <v>70</v>
      </c>
      <c r="Q10" s="440" t="s">
        <v>79</v>
      </c>
      <c r="R10" s="440" t="s">
        <v>69</v>
      </c>
      <c r="S10" s="440" t="s">
        <v>70</v>
      </c>
      <c r="T10" s="440"/>
      <c r="U10" s="440" t="s">
        <v>79</v>
      </c>
      <c r="V10" s="440" t="s">
        <v>69</v>
      </c>
      <c r="W10" s="440" t="s">
        <v>70</v>
      </c>
      <c r="X10" s="440" t="s">
        <v>79</v>
      </c>
      <c r="Y10" s="440" t="s">
        <v>69</v>
      </c>
      <c r="Z10" s="440" t="s">
        <v>70</v>
      </c>
    </row>
    <row r="11" spans="1:26" s="11" customFormat="1" ht="20.25" customHeight="1">
      <c r="A11" s="439"/>
      <c r="B11" s="439"/>
      <c r="C11" s="439"/>
      <c r="D11" s="440"/>
      <c r="E11" s="440"/>
      <c r="F11" s="440"/>
      <c r="G11" s="440"/>
      <c r="H11" s="440"/>
      <c r="I11" s="440"/>
      <c r="J11" s="440"/>
      <c r="K11" s="440"/>
      <c r="L11" s="440"/>
      <c r="M11" s="440"/>
      <c r="N11" s="440"/>
      <c r="O11" s="440"/>
      <c r="P11" s="440"/>
      <c r="Q11" s="440"/>
      <c r="R11" s="440"/>
      <c r="S11" s="440"/>
      <c r="T11" s="440"/>
      <c r="U11" s="440"/>
      <c r="V11" s="440"/>
      <c r="W11" s="440"/>
      <c r="X11" s="440"/>
      <c r="Y11" s="440"/>
      <c r="Z11" s="440"/>
    </row>
    <row r="12" spans="1:26" s="11" customFormat="1" ht="20.25" customHeight="1">
      <c r="A12" s="439"/>
      <c r="B12" s="439"/>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row>
    <row r="13" spans="1:26" s="309" customFormat="1" ht="17.25" customHeight="1">
      <c r="A13" s="306" t="s">
        <v>10</v>
      </c>
      <c r="B13" s="307" t="s">
        <v>11</v>
      </c>
      <c r="C13" s="306" t="s">
        <v>48</v>
      </c>
      <c r="D13" s="306" t="s">
        <v>80</v>
      </c>
      <c r="E13" s="306" t="s">
        <v>81</v>
      </c>
      <c r="F13" s="306" t="s">
        <v>82</v>
      </c>
      <c r="G13" s="306" t="s">
        <v>83</v>
      </c>
      <c r="H13" s="306">
        <v>6</v>
      </c>
      <c r="I13" s="306">
        <f>H13+1</f>
        <v>7</v>
      </c>
      <c r="J13" s="306" t="s">
        <v>71</v>
      </c>
      <c r="K13" s="306">
        <v>9</v>
      </c>
      <c r="L13" s="306">
        <f>K13+1</f>
        <v>10</v>
      </c>
      <c r="M13" s="306" t="s">
        <v>82</v>
      </c>
      <c r="N13" s="306" t="s">
        <v>83</v>
      </c>
      <c r="O13" s="306">
        <v>6</v>
      </c>
      <c r="P13" s="306">
        <f>O13+1</f>
        <v>7</v>
      </c>
      <c r="Q13" s="306" t="s">
        <v>71</v>
      </c>
      <c r="R13" s="306">
        <v>9</v>
      </c>
      <c r="S13" s="306">
        <f>R13+1</f>
        <v>10</v>
      </c>
      <c r="T13" s="308" t="s">
        <v>84</v>
      </c>
      <c r="U13" s="308" t="s">
        <v>85</v>
      </c>
      <c r="V13" s="306">
        <v>13</v>
      </c>
      <c r="W13" s="306">
        <f>V13+1</f>
        <v>14</v>
      </c>
      <c r="X13" s="308" t="s">
        <v>86</v>
      </c>
      <c r="Y13" s="306">
        <v>16</v>
      </c>
      <c r="Z13" s="306">
        <f>Y13+1</f>
        <v>17</v>
      </c>
    </row>
    <row r="14" spans="1:28" s="313" customFormat="1" ht="21" customHeight="1">
      <c r="A14" s="310"/>
      <c r="B14" s="311" t="s">
        <v>30</v>
      </c>
      <c r="C14" s="312">
        <f>C15+C26</f>
        <v>147736</v>
      </c>
      <c r="D14" s="312">
        <f aca="true" t="shared" si="0" ref="D14:Z14">D15+D26</f>
        <v>0</v>
      </c>
      <c r="E14" s="312">
        <f t="shared" si="0"/>
        <v>147736</v>
      </c>
      <c r="F14" s="312">
        <f t="shared" si="0"/>
        <v>99980</v>
      </c>
      <c r="G14" s="312">
        <f t="shared" si="0"/>
        <v>0</v>
      </c>
      <c r="H14" s="312">
        <f t="shared" si="0"/>
        <v>0</v>
      </c>
      <c r="I14" s="312">
        <f t="shared" si="0"/>
        <v>0</v>
      </c>
      <c r="J14" s="312">
        <f t="shared" si="0"/>
        <v>99980</v>
      </c>
      <c r="K14" s="312">
        <f t="shared" si="0"/>
        <v>99980</v>
      </c>
      <c r="L14" s="312">
        <f t="shared" si="0"/>
        <v>0</v>
      </c>
      <c r="M14" s="312">
        <f t="shared" si="0"/>
        <v>45946</v>
      </c>
      <c r="N14" s="312">
        <f t="shared" si="0"/>
        <v>0</v>
      </c>
      <c r="O14" s="312">
        <f t="shared" si="0"/>
        <v>0</v>
      </c>
      <c r="P14" s="312">
        <f t="shared" si="0"/>
        <v>0</v>
      </c>
      <c r="Q14" s="312">
        <f t="shared" si="0"/>
        <v>45946</v>
      </c>
      <c r="R14" s="312">
        <f t="shared" si="0"/>
        <v>45946</v>
      </c>
      <c r="S14" s="312">
        <f t="shared" si="0"/>
        <v>0</v>
      </c>
      <c r="T14" s="312">
        <f t="shared" si="0"/>
        <v>1810</v>
      </c>
      <c r="U14" s="312">
        <f t="shared" si="0"/>
        <v>0</v>
      </c>
      <c r="V14" s="312">
        <f t="shared" si="0"/>
        <v>0</v>
      </c>
      <c r="W14" s="312">
        <f t="shared" si="0"/>
        <v>0</v>
      </c>
      <c r="X14" s="312">
        <f t="shared" si="0"/>
        <v>1810</v>
      </c>
      <c r="Y14" s="312">
        <f t="shared" si="0"/>
        <v>1810</v>
      </c>
      <c r="Z14" s="312">
        <f t="shared" si="0"/>
        <v>0</v>
      </c>
      <c r="AA14" s="313">
        <f>47926+65161</f>
        <v>113087</v>
      </c>
      <c r="AB14" s="313" t="s">
        <v>227</v>
      </c>
    </row>
    <row r="15" spans="1:28" s="313" customFormat="1" ht="21" customHeight="1">
      <c r="A15" s="310" t="s">
        <v>20</v>
      </c>
      <c r="B15" s="311" t="s">
        <v>153</v>
      </c>
      <c r="C15" s="312">
        <f>SUM(C16:C25)</f>
        <v>115201</v>
      </c>
      <c r="D15" s="312">
        <f>SUM(D16:D25)</f>
        <v>0</v>
      </c>
      <c r="E15" s="312">
        <f aca="true" t="shared" si="1" ref="E15:Z15">SUM(E16:E25)</f>
        <v>115201</v>
      </c>
      <c r="F15" s="312">
        <f t="shared" si="1"/>
        <v>88903</v>
      </c>
      <c r="G15" s="312">
        <f t="shared" si="1"/>
        <v>0</v>
      </c>
      <c r="H15" s="312">
        <f t="shared" si="1"/>
        <v>0</v>
      </c>
      <c r="I15" s="312">
        <f t="shared" si="1"/>
        <v>0</v>
      </c>
      <c r="J15" s="312">
        <f t="shared" si="1"/>
        <v>88903</v>
      </c>
      <c r="K15" s="312">
        <f t="shared" si="1"/>
        <v>88903</v>
      </c>
      <c r="L15" s="312">
        <f t="shared" si="1"/>
        <v>0</v>
      </c>
      <c r="M15" s="312">
        <f t="shared" si="1"/>
        <v>25568</v>
      </c>
      <c r="N15" s="312">
        <f t="shared" si="1"/>
        <v>0</v>
      </c>
      <c r="O15" s="312">
        <f t="shared" si="1"/>
        <v>0</v>
      </c>
      <c r="P15" s="312">
        <f t="shared" si="1"/>
        <v>0</v>
      </c>
      <c r="Q15" s="312">
        <f t="shared" si="1"/>
        <v>25568</v>
      </c>
      <c r="R15" s="312">
        <f t="shared" si="1"/>
        <v>25568</v>
      </c>
      <c r="S15" s="312">
        <f t="shared" si="1"/>
        <v>0</v>
      </c>
      <c r="T15" s="312">
        <f t="shared" si="1"/>
        <v>730</v>
      </c>
      <c r="U15" s="312">
        <f t="shared" si="1"/>
        <v>0</v>
      </c>
      <c r="V15" s="312">
        <f t="shared" si="1"/>
        <v>0</v>
      </c>
      <c r="W15" s="312">
        <f t="shared" si="1"/>
        <v>0</v>
      </c>
      <c r="X15" s="312">
        <f t="shared" si="1"/>
        <v>730</v>
      </c>
      <c r="Y15" s="312">
        <f t="shared" si="1"/>
        <v>730</v>
      </c>
      <c r="Z15" s="312">
        <f t="shared" si="1"/>
        <v>0</v>
      </c>
      <c r="AA15" s="313">
        <f>15230+10671</f>
        <v>25901</v>
      </c>
      <c r="AB15" s="313" t="s">
        <v>228</v>
      </c>
    </row>
    <row r="16" spans="1:26" s="317" customFormat="1" ht="21" customHeight="1" hidden="1">
      <c r="A16" s="293">
        <v>1</v>
      </c>
      <c r="B16" s="314" t="s">
        <v>369</v>
      </c>
      <c r="C16" s="315">
        <f aca="true" t="shared" si="2" ref="C16:C23">D16+E16</f>
        <v>0</v>
      </c>
      <c r="D16" s="315">
        <f>+G16+N16+U16</f>
        <v>0</v>
      </c>
      <c r="E16" s="315">
        <f>J16+Q16+X16</f>
        <v>0</v>
      </c>
      <c r="F16" s="315">
        <f>G16+J16</f>
        <v>0</v>
      </c>
      <c r="G16" s="315">
        <f>H16+I16</f>
        <v>0</v>
      </c>
      <c r="H16" s="315"/>
      <c r="I16" s="315"/>
      <c r="J16" s="315">
        <f aca="true" t="shared" si="3" ref="J16:J25">K16+L16</f>
        <v>0</v>
      </c>
      <c r="K16" s="316"/>
      <c r="L16" s="315"/>
      <c r="M16" s="315">
        <f>N16+Q16</f>
        <v>0</v>
      </c>
      <c r="N16" s="315">
        <f aca="true" t="shared" si="4" ref="N16:N25">O16+P16</f>
        <v>0</v>
      </c>
      <c r="O16" s="315"/>
      <c r="P16" s="315"/>
      <c r="Q16" s="315">
        <f aca="true" t="shared" si="5" ref="Q16:Q25">R16+S16</f>
        <v>0</v>
      </c>
      <c r="R16" s="316"/>
      <c r="S16" s="315"/>
      <c r="T16" s="315">
        <f>U16+X16</f>
        <v>0</v>
      </c>
      <c r="U16" s="315">
        <f aca="true" t="shared" si="6" ref="U16:U25">V16+W16</f>
        <v>0</v>
      </c>
      <c r="V16" s="315"/>
      <c r="W16" s="315"/>
      <c r="X16" s="315">
        <f aca="true" t="shared" si="7" ref="X16:X25">Y16+Z16</f>
        <v>0</v>
      </c>
      <c r="Y16" s="316"/>
      <c r="Z16" s="315"/>
    </row>
    <row r="17" spans="1:26" s="317" customFormat="1" ht="21" customHeight="1">
      <c r="A17" s="293">
        <v>1</v>
      </c>
      <c r="B17" s="314" t="s">
        <v>331</v>
      </c>
      <c r="C17" s="315">
        <f t="shared" si="2"/>
        <v>230</v>
      </c>
      <c r="D17" s="315">
        <f aca="true" t="shared" si="8" ref="D17:D25">+G17+N17+U17</f>
        <v>0</v>
      </c>
      <c r="E17" s="315">
        <f aca="true" t="shared" si="9" ref="E17:E23">J17+Q17+X17</f>
        <v>230</v>
      </c>
      <c r="F17" s="315">
        <f aca="true" t="shared" si="10" ref="F17:F25">G17+J17</f>
        <v>0</v>
      </c>
      <c r="G17" s="315">
        <f aca="true" t="shared" si="11" ref="G17:G25">H17+I17</f>
        <v>0</v>
      </c>
      <c r="H17" s="315"/>
      <c r="I17" s="315"/>
      <c r="J17" s="315">
        <f t="shared" si="3"/>
        <v>0</v>
      </c>
      <c r="K17" s="316"/>
      <c r="L17" s="315"/>
      <c r="M17" s="315">
        <f aca="true" t="shared" si="12" ref="M17:M25">N17+Q17</f>
        <v>0</v>
      </c>
      <c r="N17" s="315">
        <f t="shared" si="4"/>
        <v>0</v>
      </c>
      <c r="O17" s="315"/>
      <c r="P17" s="315"/>
      <c r="Q17" s="315">
        <f t="shared" si="5"/>
        <v>0</v>
      </c>
      <c r="R17" s="316"/>
      <c r="S17" s="315"/>
      <c r="T17" s="315">
        <f aca="true" t="shared" si="13" ref="T17:T25">U17+X17</f>
        <v>230</v>
      </c>
      <c r="U17" s="315">
        <f t="shared" si="6"/>
        <v>0</v>
      </c>
      <c r="V17" s="315"/>
      <c r="W17" s="315"/>
      <c r="X17" s="315">
        <f t="shared" si="7"/>
        <v>230</v>
      </c>
      <c r="Y17" s="316">
        <v>230</v>
      </c>
      <c r="Z17" s="315"/>
    </row>
    <row r="18" spans="1:26" s="317" customFormat="1" ht="21" customHeight="1" hidden="1">
      <c r="A18" s="293">
        <v>3</v>
      </c>
      <c r="B18" s="314" t="s">
        <v>168</v>
      </c>
      <c r="C18" s="315">
        <f t="shared" si="2"/>
        <v>0</v>
      </c>
      <c r="D18" s="315">
        <f t="shared" si="8"/>
        <v>0</v>
      </c>
      <c r="E18" s="315">
        <f t="shared" si="9"/>
        <v>0</v>
      </c>
      <c r="F18" s="315">
        <f t="shared" si="10"/>
        <v>0</v>
      </c>
      <c r="G18" s="315">
        <f t="shared" si="11"/>
        <v>0</v>
      </c>
      <c r="H18" s="315"/>
      <c r="I18" s="315"/>
      <c r="J18" s="315">
        <f t="shared" si="3"/>
        <v>0</v>
      </c>
      <c r="K18" s="316"/>
      <c r="L18" s="315"/>
      <c r="M18" s="315">
        <f t="shared" si="12"/>
        <v>0</v>
      </c>
      <c r="N18" s="315">
        <f t="shared" si="4"/>
        <v>0</v>
      </c>
      <c r="O18" s="315"/>
      <c r="P18" s="315"/>
      <c r="Q18" s="315">
        <f t="shared" si="5"/>
        <v>0</v>
      </c>
      <c r="R18" s="316"/>
      <c r="S18" s="315"/>
      <c r="T18" s="315">
        <f t="shared" si="13"/>
        <v>0</v>
      </c>
      <c r="U18" s="315">
        <f t="shared" si="6"/>
        <v>0</v>
      </c>
      <c r="V18" s="315"/>
      <c r="W18" s="315"/>
      <c r="X18" s="315">
        <f t="shared" si="7"/>
        <v>0</v>
      </c>
      <c r="Y18" s="316"/>
      <c r="Z18" s="315"/>
    </row>
    <row r="19" spans="1:26" s="317" customFormat="1" ht="21" customHeight="1">
      <c r="A19" s="293">
        <v>2</v>
      </c>
      <c r="B19" s="314" t="s">
        <v>169</v>
      </c>
      <c r="C19" s="315">
        <f t="shared" si="2"/>
        <v>1886</v>
      </c>
      <c r="D19" s="315">
        <f t="shared" si="8"/>
        <v>0</v>
      </c>
      <c r="E19" s="315">
        <f t="shared" si="9"/>
        <v>1886</v>
      </c>
      <c r="F19" s="315">
        <f t="shared" si="10"/>
        <v>0</v>
      </c>
      <c r="G19" s="315">
        <f t="shared" si="11"/>
        <v>0</v>
      </c>
      <c r="H19" s="315"/>
      <c r="I19" s="315"/>
      <c r="J19" s="315">
        <f t="shared" si="3"/>
        <v>0</v>
      </c>
      <c r="K19" s="316"/>
      <c r="L19" s="315"/>
      <c r="M19" s="315">
        <f t="shared" si="12"/>
        <v>1886</v>
      </c>
      <c r="N19" s="315">
        <f t="shared" si="4"/>
        <v>0</v>
      </c>
      <c r="O19" s="315"/>
      <c r="P19" s="315"/>
      <c r="Q19" s="315">
        <f t="shared" si="5"/>
        <v>1886</v>
      </c>
      <c r="R19" s="316">
        <v>1886</v>
      </c>
      <c r="S19" s="315"/>
      <c r="T19" s="315">
        <f t="shared" si="13"/>
        <v>0</v>
      </c>
      <c r="U19" s="315">
        <f t="shared" si="6"/>
        <v>0</v>
      </c>
      <c r="V19" s="315"/>
      <c r="W19" s="315"/>
      <c r="X19" s="315">
        <f t="shared" si="7"/>
        <v>0</v>
      </c>
      <c r="Y19" s="316"/>
      <c r="Z19" s="315"/>
    </row>
    <row r="20" spans="1:26" s="317" customFormat="1" ht="21" customHeight="1">
      <c r="A20" s="293">
        <v>3</v>
      </c>
      <c r="B20" s="314" t="s">
        <v>368</v>
      </c>
      <c r="C20" s="315">
        <f t="shared" si="2"/>
        <v>1476</v>
      </c>
      <c r="D20" s="315">
        <f t="shared" si="8"/>
        <v>0</v>
      </c>
      <c r="E20" s="315">
        <f t="shared" si="9"/>
        <v>1476</v>
      </c>
      <c r="F20" s="315">
        <f t="shared" si="10"/>
        <v>0</v>
      </c>
      <c r="G20" s="315">
        <f t="shared" si="11"/>
        <v>0</v>
      </c>
      <c r="H20" s="315"/>
      <c r="I20" s="315"/>
      <c r="J20" s="315">
        <f t="shared" si="3"/>
        <v>0</v>
      </c>
      <c r="K20" s="316"/>
      <c r="L20" s="315"/>
      <c r="M20" s="315">
        <f t="shared" si="12"/>
        <v>1476</v>
      </c>
      <c r="N20" s="315">
        <f t="shared" si="4"/>
        <v>0</v>
      </c>
      <c r="O20" s="315"/>
      <c r="P20" s="315"/>
      <c r="Q20" s="315">
        <f t="shared" si="5"/>
        <v>1476</v>
      </c>
      <c r="R20" s="316">
        <v>1476</v>
      </c>
      <c r="S20" s="315"/>
      <c r="T20" s="315">
        <f t="shared" si="13"/>
        <v>0</v>
      </c>
      <c r="U20" s="315">
        <f t="shared" si="6"/>
        <v>0</v>
      </c>
      <c r="V20" s="315"/>
      <c r="W20" s="315"/>
      <c r="X20" s="315">
        <f t="shared" si="7"/>
        <v>0</v>
      </c>
      <c r="Y20" s="316"/>
      <c r="Z20" s="315"/>
    </row>
    <row r="21" spans="1:26" s="317" customFormat="1" ht="21" customHeight="1">
      <c r="A21" s="293">
        <v>4</v>
      </c>
      <c r="B21" s="314" t="s">
        <v>172</v>
      </c>
      <c r="C21" s="315">
        <f t="shared" si="2"/>
        <v>8978</v>
      </c>
      <c r="D21" s="315">
        <f t="shared" si="8"/>
        <v>0</v>
      </c>
      <c r="E21" s="315">
        <f t="shared" si="9"/>
        <v>8978</v>
      </c>
      <c r="F21" s="315">
        <f t="shared" si="10"/>
        <v>8978</v>
      </c>
      <c r="G21" s="315">
        <f t="shared" si="11"/>
        <v>0</v>
      </c>
      <c r="H21" s="315"/>
      <c r="I21" s="315"/>
      <c r="J21" s="315">
        <f t="shared" si="3"/>
        <v>8978</v>
      </c>
      <c r="K21" s="316">
        <v>8978</v>
      </c>
      <c r="L21" s="315"/>
      <c r="M21" s="315">
        <f t="shared" si="12"/>
        <v>0</v>
      </c>
      <c r="N21" s="315">
        <f t="shared" si="4"/>
        <v>0</v>
      </c>
      <c r="O21" s="315"/>
      <c r="P21" s="315"/>
      <c r="Q21" s="315">
        <f t="shared" si="5"/>
        <v>0</v>
      </c>
      <c r="R21" s="316"/>
      <c r="S21" s="315"/>
      <c r="T21" s="315">
        <f t="shared" si="13"/>
        <v>0</v>
      </c>
      <c r="U21" s="315">
        <f t="shared" si="6"/>
        <v>0</v>
      </c>
      <c r="V21" s="315"/>
      <c r="W21" s="315"/>
      <c r="X21" s="315">
        <f t="shared" si="7"/>
        <v>0</v>
      </c>
      <c r="Y21" s="316"/>
      <c r="Z21" s="315"/>
    </row>
    <row r="22" spans="1:26" s="317" customFormat="1" ht="21" customHeight="1">
      <c r="A22" s="293">
        <v>5</v>
      </c>
      <c r="B22" s="314" t="s">
        <v>335</v>
      </c>
      <c r="C22" s="315">
        <f t="shared" si="2"/>
        <v>2712</v>
      </c>
      <c r="D22" s="315">
        <f t="shared" si="8"/>
        <v>0</v>
      </c>
      <c r="E22" s="315">
        <f t="shared" si="9"/>
        <v>2712</v>
      </c>
      <c r="F22" s="315">
        <f t="shared" si="10"/>
        <v>626</v>
      </c>
      <c r="G22" s="315">
        <f t="shared" si="11"/>
        <v>0</v>
      </c>
      <c r="H22" s="315"/>
      <c r="I22" s="315"/>
      <c r="J22" s="315">
        <f t="shared" si="3"/>
        <v>626</v>
      </c>
      <c r="K22" s="316">
        <v>626</v>
      </c>
      <c r="L22" s="315"/>
      <c r="M22" s="315">
        <f t="shared" si="12"/>
        <v>1586</v>
      </c>
      <c r="N22" s="315">
        <f t="shared" si="4"/>
        <v>0</v>
      </c>
      <c r="O22" s="315"/>
      <c r="P22" s="315"/>
      <c r="Q22" s="315">
        <f t="shared" si="5"/>
        <v>1586</v>
      </c>
      <c r="R22" s="316">
        <v>1586</v>
      </c>
      <c r="S22" s="315"/>
      <c r="T22" s="315">
        <f t="shared" si="13"/>
        <v>500</v>
      </c>
      <c r="U22" s="315">
        <f t="shared" si="6"/>
        <v>0</v>
      </c>
      <c r="V22" s="315"/>
      <c r="W22" s="315"/>
      <c r="X22" s="315">
        <f t="shared" si="7"/>
        <v>500</v>
      </c>
      <c r="Y22" s="316">
        <v>500</v>
      </c>
      <c r="Z22" s="315"/>
    </row>
    <row r="23" spans="1:26" s="317" customFormat="1" ht="21" customHeight="1">
      <c r="A23" s="293">
        <v>6</v>
      </c>
      <c r="B23" s="314" t="s">
        <v>219</v>
      </c>
      <c r="C23" s="315">
        <f t="shared" si="2"/>
        <v>5108</v>
      </c>
      <c r="D23" s="315">
        <f t="shared" si="8"/>
        <v>0</v>
      </c>
      <c r="E23" s="315">
        <f t="shared" si="9"/>
        <v>5108</v>
      </c>
      <c r="F23" s="315">
        <f t="shared" si="10"/>
        <v>2580</v>
      </c>
      <c r="G23" s="315">
        <f t="shared" si="11"/>
        <v>0</v>
      </c>
      <c r="H23" s="315"/>
      <c r="I23" s="315"/>
      <c r="J23" s="315">
        <f t="shared" si="3"/>
        <v>2580</v>
      </c>
      <c r="K23" s="316">
        <v>2580</v>
      </c>
      <c r="L23" s="315"/>
      <c r="M23" s="315">
        <f t="shared" si="12"/>
        <v>2528</v>
      </c>
      <c r="N23" s="315">
        <f t="shared" si="4"/>
        <v>0</v>
      </c>
      <c r="O23" s="315"/>
      <c r="P23" s="315"/>
      <c r="Q23" s="315">
        <f t="shared" si="5"/>
        <v>2528</v>
      </c>
      <c r="R23" s="316">
        <v>2528</v>
      </c>
      <c r="S23" s="315"/>
      <c r="T23" s="315">
        <f t="shared" si="13"/>
        <v>0</v>
      </c>
      <c r="U23" s="315">
        <f t="shared" si="6"/>
        <v>0</v>
      </c>
      <c r="V23" s="315"/>
      <c r="W23" s="315"/>
      <c r="X23" s="315">
        <f t="shared" si="7"/>
        <v>0</v>
      </c>
      <c r="Y23" s="316"/>
      <c r="Z23" s="315"/>
    </row>
    <row r="24" spans="1:26" s="317" customFormat="1" ht="21" customHeight="1">
      <c r="A24" s="293">
        <v>7</v>
      </c>
      <c r="B24" s="314" t="s">
        <v>371</v>
      </c>
      <c r="C24" s="315">
        <f>D24+E24</f>
        <v>92324</v>
      </c>
      <c r="D24" s="315">
        <f>+G24+N24+U24</f>
        <v>0</v>
      </c>
      <c r="E24" s="315">
        <f>J24+Q24+X24</f>
        <v>92324</v>
      </c>
      <c r="F24" s="315">
        <f>G24+J24</f>
        <v>76719</v>
      </c>
      <c r="G24" s="315">
        <f>H24+I24</f>
        <v>0</v>
      </c>
      <c r="H24" s="315"/>
      <c r="I24" s="315"/>
      <c r="J24" s="315">
        <f>K24+L24</f>
        <v>76719</v>
      </c>
      <c r="K24" s="316">
        <v>76719</v>
      </c>
      <c r="L24" s="315"/>
      <c r="M24" s="315">
        <f>N24+Q24</f>
        <v>15605</v>
      </c>
      <c r="N24" s="315">
        <f>O24+P24</f>
        <v>0</v>
      </c>
      <c r="O24" s="315"/>
      <c r="P24" s="315"/>
      <c r="Q24" s="315">
        <f>R24+S24</f>
        <v>15605</v>
      </c>
      <c r="R24" s="316">
        <v>15605</v>
      </c>
      <c r="S24" s="315"/>
      <c r="T24" s="315">
        <f>U24+X24</f>
        <v>0</v>
      </c>
      <c r="U24" s="315">
        <f>V24+W24</f>
        <v>0</v>
      </c>
      <c r="V24" s="315"/>
      <c r="W24" s="315"/>
      <c r="X24" s="315">
        <f>Y24+Z24</f>
        <v>0</v>
      </c>
      <c r="Y24" s="316"/>
      <c r="Z24" s="315"/>
    </row>
    <row r="25" spans="1:26" s="317" customFormat="1" ht="21" customHeight="1">
      <c r="A25" s="293">
        <v>8</v>
      </c>
      <c r="B25" s="314" t="s">
        <v>370</v>
      </c>
      <c r="C25" s="315">
        <f>D25+E25</f>
        <v>2487</v>
      </c>
      <c r="D25" s="315">
        <f t="shared" si="8"/>
        <v>0</v>
      </c>
      <c r="E25" s="315">
        <f>J25+Q25+X25</f>
        <v>2487</v>
      </c>
      <c r="F25" s="315">
        <f t="shared" si="10"/>
        <v>0</v>
      </c>
      <c r="G25" s="315">
        <f t="shared" si="11"/>
        <v>0</v>
      </c>
      <c r="H25" s="315"/>
      <c r="I25" s="315"/>
      <c r="J25" s="315">
        <f t="shared" si="3"/>
        <v>0</v>
      </c>
      <c r="K25" s="316"/>
      <c r="L25" s="315"/>
      <c r="M25" s="315">
        <f t="shared" si="12"/>
        <v>2487</v>
      </c>
      <c r="N25" s="315">
        <f t="shared" si="4"/>
        <v>0</v>
      </c>
      <c r="O25" s="315"/>
      <c r="P25" s="315"/>
      <c r="Q25" s="315">
        <f t="shared" si="5"/>
        <v>2487</v>
      </c>
      <c r="R25" s="316">
        <v>2487</v>
      </c>
      <c r="S25" s="315"/>
      <c r="T25" s="315">
        <f t="shared" si="13"/>
        <v>0</v>
      </c>
      <c r="U25" s="315">
        <f t="shared" si="6"/>
        <v>0</v>
      </c>
      <c r="V25" s="315"/>
      <c r="W25" s="315"/>
      <c r="X25" s="315">
        <f t="shared" si="7"/>
        <v>0</v>
      </c>
      <c r="Y25" s="316"/>
      <c r="Z25" s="315"/>
    </row>
    <row r="26" spans="1:26" s="320" customFormat="1" ht="21" customHeight="1">
      <c r="A26" s="318" t="s">
        <v>21</v>
      </c>
      <c r="B26" s="319" t="s">
        <v>154</v>
      </c>
      <c r="C26" s="312">
        <f>SUM(C27:C45)</f>
        <v>32535</v>
      </c>
      <c r="D26" s="312">
        <f aca="true" t="shared" si="14" ref="D26:Z26">SUM(D27:D45)</f>
        <v>0</v>
      </c>
      <c r="E26" s="312">
        <f t="shared" si="14"/>
        <v>32535</v>
      </c>
      <c r="F26" s="312">
        <f>SUM(F27:F45)</f>
        <v>11077</v>
      </c>
      <c r="G26" s="312">
        <f aca="true" t="shared" si="15" ref="G26:L26">SUM(G27:G45)</f>
        <v>0</v>
      </c>
      <c r="H26" s="312">
        <f t="shared" si="15"/>
        <v>0</v>
      </c>
      <c r="I26" s="312">
        <f t="shared" si="15"/>
        <v>0</v>
      </c>
      <c r="J26" s="312">
        <f t="shared" si="15"/>
        <v>11077</v>
      </c>
      <c r="K26" s="312">
        <f t="shared" si="15"/>
        <v>11077</v>
      </c>
      <c r="L26" s="312">
        <f t="shared" si="15"/>
        <v>0</v>
      </c>
      <c r="M26" s="312">
        <f t="shared" si="14"/>
        <v>20378</v>
      </c>
      <c r="N26" s="312">
        <f t="shared" si="14"/>
        <v>0</v>
      </c>
      <c r="O26" s="312">
        <f t="shared" si="14"/>
        <v>0</v>
      </c>
      <c r="P26" s="312">
        <f t="shared" si="14"/>
        <v>0</v>
      </c>
      <c r="Q26" s="312">
        <f t="shared" si="14"/>
        <v>20378</v>
      </c>
      <c r="R26" s="312">
        <f t="shared" si="14"/>
        <v>20378</v>
      </c>
      <c r="S26" s="312">
        <f t="shared" si="14"/>
        <v>0</v>
      </c>
      <c r="T26" s="312">
        <f t="shared" si="14"/>
        <v>1080</v>
      </c>
      <c r="U26" s="312">
        <f t="shared" si="14"/>
        <v>0</v>
      </c>
      <c r="V26" s="312">
        <f t="shared" si="14"/>
        <v>0</v>
      </c>
      <c r="W26" s="312">
        <f t="shared" si="14"/>
        <v>0</v>
      </c>
      <c r="X26" s="312">
        <f t="shared" si="14"/>
        <v>1080</v>
      </c>
      <c r="Y26" s="312">
        <f t="shared" si="14"/>
        <v>1080</v>
      </c>
      <c r="Z26" s="312">
        <f t="shared" si="14"/>
        <v>0</v>
      </c>
    </row>
    <row r="27" spans="1:26" s="320" customFormat="1" ht="21" customHeight="1">
      <c r="A27" s="321">
        <v>1</v>
      </c>
      <c r="B27" s="322" t="s">
        <v>287</v>
      </c>
      <c r="C27" s="315">
        <f aca="true" t="shared" si="16" ref="C27:C45">D27+E27</f>
        <v>3268</v>
      </c>
      <c r="D27" s="315">
        <f>I27+P27+W27</f>
        <v>0</v>
      </c>
      <c r="E27" s="315">
        <f>J27+Q27+X27</f>
        <v>3268</v>
      </c>
      <c r="F27" s="315">
        <f>G27+J27</f>
        <v>60</v>
      </c>
      <c r="G27" s="315">
        <f aca="true" t="shared" si="17" ref="G27:G45">H27+I27</f>
        <v>0</v>
      </c>
      <c r="H27" s="315"/>
      <c r="I27" s="315"/>
      <c r="J27" s="315">
        <f aca="true" t="shared" si="18" ref="J27:J45">K27+L27</f>
        <v>60</v>
      </c>
      <c r="K27" s="316">
        <v>60</v>
      </c>
      <c r="L27" s="315"/>
      <c r="M27" s="315">
        <f>N27+Q27</f>
        <v>3183</v>
      </c>
      <c r="N27" s="315">
        <f aca="true" t="shared" si="19" ref="N27:N45">O27+P27</f>
        <v>0</v>
      </c>
      <c r="O27" s="315"/>
      <c r="P27" s="315"/>
      <c r="Q27" s="315">
        <f aca="true" t="shared" si="20" ref="Q27:Q45">R27+S27</f>
        <v>3183</v>
      </c>
      <c r="R27" s="316">
        <v>3183</v>
      </c>
      <c r="S27" s="315"/>
      <c r="T27" s="315">
        <f>U27+X27</f>
        <v>25</v>
      </c>
      <c r="U27" s="315">
        <f aca="true" t="shared" si="21" ref="U27:U45">V27+W27</f>
        <v>0</v>
      </c>
      <c r="V27" s="315"/>
      <c r="W27" s="315"/>
      <c r="X27" s="315">
        <f aca="true" t="shared" si="22" ref="X27:X45">Y27+Z27</f>
        <v>25</v>
      </c>
      <c r="Y27" s="316">
        <v>25</v>
      </c>
      <c r="Z27" s="315"/>
    </row>
    <row r="28" spans="1:26" s="320" customFormat="1" ht="21" customHeight="1">
      <c r="A28" s="321">
        <v>2</v>
      </c>
      <c r="B28" s="322" t="s">
        <v>288</v>
      </c>
      <c r="C28" s="315">
        <f t="shared" si="16"/>
        <v>1312</v>
      </c>
      <c r="D28" s="315">
        <f aca="true" t="shared" si="23" ref="D28:D45">I28+P28+W28</f>
        <v>0</v>
      </c>
      <c r="E28" s="315">
        <f aca="true" t="shared" si="24" ref="E28:E45">J28+Q28+X28</f>
        <v>1312</v>
      </c>
      <c r="F28" s="315">
        <f aca="true" t="shared" si="25" ref="F28:F45">G28+J28</f>
        <v>622</v>
      </c>
      <c r="G28" s="315">
        <f t="shared" si="17"/>
        <v>0</v>
      </c>
      <c r="H28" s="315"/>
      <c r="I28" s="315"/>
      <c r="J28" s="315">
        <f t="shared" si="18"/>
        <v>622</v>
      </c>
      <c r="K28" s="316">
        <v>622</v>
      </c>
      <c r="L28" s="315"/>
      <c r="M28" s="315">
        <f aca="true" t="shared" si="26" ref="M28:M45">N28+Q28</f>
        <v>680</v>
      </c>
      <c r="N28" s="315">
        <f t="shared" si="19"/>
        <v>0</v>
      </c>
      <c r="O28" s="315"/>
      <c r="P28" s="315"/>
      <c r="Q28" s="315">
        <f t="shared" si="20"/>
        <v>680</v>
      </c>
      <c r="R28" s="316">
        <v>680</v>
      </c>
      <c r="S28" s="315"/>
      <c r="T28" s="315">
        <f aca="true" t="shared" si="27" ref="T28:T45">U28+X28</f>
        <v>10</v>
      </c>
      <c r="U28" s="315">
        <f t="shared" si="21"/>
        <v>0</v>
      </c>
      <c r="V28" s="315"/>
      <c r="W28" s="315"/>
      <c r="X28" s="315">
        <f t="shared" si="22"/>
        <v>10</v>
      </c>
      <c r="Y28" s="316">
        <v>10</v>
      </c>
      <c r="Z28" s="315"/>
    </row>
    <row r="29" spans="1:26" s="313" customFormat="1" ht="21" customHeight="1">
      <c r="A29" s="321">
        <v>3</v>
      </c>
      <c r="B29" s="322" t="s">
        <v>289</v>
      </c>
      <c r="C29" s="315">
        <f t="shared" si="16"/>
        <v>1561</v>
      </c>
      <c r="D29" s="315">
        <f t="shared" si="23"/>
        <v>0</v>
      </c>
      <c r="E29" s="315">
        <f t="shared" si="24"/>
        <v>1561</v>
      </c>
      <c r="F29" s="315">
        <f t="shared" si="25"/>
        <v>576</v>
      </c>
      <c r="G29" s="315">
        <f t="shared" si="17"/>
        <v>0</v>
      </c>
      <c r="H29" s="315"/>
      <c r="I29" s="315"/>
      <c r="J29" s="315">
        <f t="shared" si="18"/>
        <v>576</v>
      </c>
      <c r="K29" s="316">
        <v>576</v>
      </c>
      <c r="L29" s="315"/>
      <c r="M29" s="315">
        <f t="shared" si="26"/>
        <v>975</v>
      </c>
      <c r="N29" s="315">
        <f t="shared" si="19"/>
        <v>0</v>
      </c>
      <c r="O29" s="315"/>
      <c r="P29" s="315"/>
      <c r="Q29" s="315">
        <f t="shared" si="20"/>
        <v>975</v>
      </c>
      <c r="R29" s="316">
        <v>975</v>
      </c>
      <c r="S29" s="315"/>
      <c r="T29" s="315">
        <f t="shared" si="27"/>
        <v>10</v>
      </c>
      <c r="U29" s="315">
        <f t="shared" si="21"/>
        <v>0</v>
      </c>
      <c r="V29" s="315"/>
      <c r="W29" s="315"/>
      <c r="X29" s="315">
        <f t="shared" si="22"/>
        <v>10</v>
      </c>
      <c r="Y29" s="316">
        <v>10</v>
      </c>
      <c r="Z29" s="315"/>
    </row>
    <row r="30" spans="1:26" s="313" customFormat="1" ht="21" customHeight="1">
      <c r="A30" s="321">
        <v>4</v>
      </c>
      <c r="B30" s="322" t="s">
        <v>290</v>
      </c>
      <c r="C30" s="315">
        <f t="shared" si="16"/>
        <v>4075</v>
      </c>
      <c r="D30" s="315">
        <f t="shared" si="23"/>
        <v>0</v>
      </c>
      <c r="E30" s="315">
        <f t="shared" si="24"/>
        <v>4075</v>
      </c>
      <c r="F30" s="315">
        <f t="shared" si="25"/>
        <v>590</v>
      </c>
      <c r="G30" s="315">
        <f t="shared" si="17"/>
        <v>0</v>
      </c>
      <c r="H30" s="315"/>
      <c r="I30" s="315"/>
      <c r="J30" s="315">
        <f t="shared" si="18"/>
        <v>590</v>
      </c>
      <c r="K30" s="316">
        <v>590</v>
      </c>
      <c r="L30" s="315"/>
      <c r="M30" s="315">
        <f t="shared" si="26"/>
        <v>3175</v>
      </c>
      <c r="N30" s="315">
        <f t="shared" si="19"/>
        <v>0</v>
      </c>
      <c r="O30" s="315"/>
      <c r="P30" s="315"/>
      <c r="Q30" s="315">
        <f t="shared" si="20"/>
        <v>3175</v>
      </c>
      <c r="R30" s="316">
        <v>3175</v>
      </c>
      <c r="S30" s="315"/>
      <c r="T30" s="315">
        <f t="shared" si="27"/>
        <v>310</v>
      </c>
      <c r="U30" s="315">
        <f t="shared" si="21"/>
        <v>0</v>
      </c>
      <c r="V30" s="315"/>
      <c r="W30" s="315"/>
      <c r="X30" s="315">
        <f t="shared" si="22"/>
        <v>310</v>
      </c>
      <c r="Y30" s="316">
        <v>310</v>
      </c>
      <c r="Z30" s="315"/>
    </row>
    <row r="31" spans="1:26" s="313" customFormat="1" ht="21" customHeight="1">
      <c r="A31" s="321">
        <v>5</v>
      </c>
      <c r="B31" s="322" t="s">
        <v>291</v>
      </c>
      <c r="C31" s="315">
        <f t="shared" si="16"/>
        <v>1360</v>
      </c>
      <c r="D31" s="315">
        <f t="shared" si="23"/>
        <v>0</v>
      </c>
      <c r="E31" s="315">
        <f t="shared" si="24"/>
        <v>1360</v>
      </c>
      <c r="F31" s="315">
        <f t="shared" si="25"/>
        <v>650</v>
      </c>
      <c r="G31" s="315">
        <f t="shared" si="17"/>
        <v>0</v>
      </c>
      <c r="H31" s="315"/>
      <c r="I31" s="315"/>
      <c r="J31" s="315">
        <f t="shared" si="18"/>
        <v>650</v>
      </c>
      <c r="K31" s="316">
        <v>650</v>
      </c>
      <c r="L31" s="315"/>
      <c r="M31" s="315">
        <f t="shared" si="26"/>
        <v>685</v>
      </c>
      <c r="N31" s="315">
        <f t="shared" si="19"/>
        <v>0</v>
      </c>
      <c r="O31" s="315"/>
      <c r="P31" s="315"/>
      <c r="Q31" s="315">
        <f t="shared" si="20"/>
        <v>685</v>
      </c>
      <c r="R31" s="316">
        <v>685</v>
      </c>
      <c r="S31" s="315"/>
      <c r="T31" s="315">
        <f t="shared" si="27"/>
        <v>25</v>
      </c>
      <c r="U31" s="315">
        <f t="shared" si="21"/>
        <v>0</v>
      </c>
      <c r="V31" s="315"/>
      <c r="W31" s="315"/>
      <c r="X31" s="315">
        <f t="shared" si="22"/>
        <v>25</v>
      </c>
      <c r="Y31" s="316">
        <v>25</v>
      </c>
      <c r="Z31" s="315"/>
    </row>
    <row r="32" spans="1:26" s="313" customFormat="1" ht="21" customHeight="1">
      <c r="A32" s="321">
        <v>6</v>
      </c>
      <c r="B32" s="322" t="s">
        <v>207</v>
      </c>
      <c r="C32" s="315">
        <f t="shared" si="16"/>
        <v>110</v>
      </c>
      <c r="D32" s="315">
        <f t="shared" si="23"/>
        <v>0</v>
      </c>
      <c r="E32" s="315">
        <f t="shared" si="24"/>
        <v>110</v>
      </c>
      <c r="F32" s="315">
        <f t="shared" si="25"/>
        <v>0</v>
      </c>
      <c r="G32" s="315">
        <f t="shared" si="17"/>
        <v>0</v>
      </c>
      <c r="H32" s="315"/>
      <c r="I32" s="315"/>
      <c r="J32" s="315">
        <f t="shared" si="18"/>
        <v>0</v>
      </c>
      <c r="K32" s="316"/>
      <c r="L32" s="315"/>
      <c r="M32" s="315">
        <f t="shared" si="26"/>
        <v>110</v>
      </c>
      <c r="N32" s="315">
        <f t="shared" si="19"/>
        <v>0</v>
      </c>
      <c r="O32" s="315"/>
      <c r="P32" s="315"/>
      <c r="Q32" s="315">
        <f t="shared" si="20"/>
        <v>110</v>
      </c>
      <c r="R32" s="316">
        <v>110</v>
      </c>
      <c r="S32" s="315"/>
      <c r="T32" s="315">
        <f t="shared" si="27"/>
        <v>0</v>
      </c>
      <c r="U32" s="315">
        <f t="shared" si="21"/>
        <v>0</v>
      </c>
      <c r="V32" s="315"/>
      <c r="W32" s="315"/>
      <c r="X32" s="315">
        <f t="shared" si="22"/>
        <v>0</v>
      </c>
      <c r="Y32" s="316"/>
      <c r="Z32" s="315"/>
    </row>
    <row r="33" spans="1:26" s="313" customFormat="1" ht="21" customHeight="1">
      <c r="A33" s="321">
        <v>7</v>
      </c>
      <c r="B33" s="322" t="s">
        <v>292</v>
      </c>
      <c r="C33" s="315">
        <f t="shared" si="16"/>
        <v>1842</v>
      </c>
      <c r="D33" s="315">
        <f t="shared" si="23"/>
        <v>0</v>
      </c>
      <c r="E33" s="315">
        <f t="shared" si="24"/>
        <v>1842</v>
      </c>
      <c r="F33" s="315">
        <f t="shared" si="25"/>
        <v>651</v>
      </c>
      <c r="G33" s="315">
        <f t="shared" si="17"/>
        <v>0</v>
      </c>
      <c r="H33" s="315"/>
      <c r="I33" s="315"/>
      <c r="J33" s="315">
        <f t="shared" si="18"/>
        <v>651</v>
      </c>
      <c r="K33" s="316">
        <v>651</v>
      </c>
      <c r="L33" s="315"/>
      <c r="M33" s="315">
        <f t="shared" si="26"/>
        <v>1165</v>
      </c>
      <c r="N33" s="315">
        <f t="shared" si="19"/>
        <v>0</v>
      </c>
      <c r="O33" s="315"/>
      <c r="P33" s="315"/>
      <c r="Q33" s="315">
        <f t="shared" si="20"/>
        <v>1165</v>
      </c>
      <c r="R33" s="316">
        <v>1165</v>
      </c>
      <c r="S33" s="315"/>
      <c r="T33" s="315">
        <f t="shared" si="27"/>
        <v>26</v>
      </c>
      <c r="U33" s="315">
        <f t="shared" si="21"/>
        <v>0</v>
      </c>
      <c r="V33" s="315"/>
      <c r="W33" s="315"/>
      <c r="X33" s="315">
        <f t="shared" si="22"/>
        <v>26</v>
      </c>
      <c r="Y33" s="316">
        <v>26</v>
      </c>
      <c r="Z33" s="315"/>
    </row>
    <row r="34" spans="1:26" s="313" customFormat="1" ht="21" customHeight="1">
      <c r="A34" s="321">
        <v>8</v>
      </c>
      <c r="B34" s="322" t="s">
        <v>293</v>
      </c>
      <c r="C34" s="315">
        <f t="shared" si="16"/>
        <v>1479</v>
      </c>
      <c r="D34" s="315">
        <f t="shared" si="23"/>
        <v>0</v>
      </c>
      <c r="E34" s="315">
        <f t="shared" si="24"/>
        <v>1479</v>
      </c>
      <c r="F34" s="315">
        <f t="shared" si="25"/>
        <v>696</v>
      </c>
      <c r="G34" s="315">
        <f t="shared" si="17"/>
        <v>0</v>
      </c>
      <c r="H34" s="315"/>
      <c r="I34" s="315"/>
      <c r="J34" s="315">
        <f t="shared" si="18"/>
        <v>696</v>
      </c>
      <c r="K34" s="316">
        <v>696</v>
      </c>
      <c r="L34" s="315"/>
      <c r="M34" s="315">
        <f t="shared" si="26"/>
        <v>725</v>
      </c>
      <c r="N34" s="315">
        <f t="shared" si="19"/>
        <v>0</v>
      </c>
      <c r="O34" s="315"/>
      <c r="P34" s="315"/>
      <c r="Q34" s="315">
        <f t="shared" si="20"/>
        <v>725</v>
      </c>
      <c r="R34" s="316">
        <v>725</v>
      </c>
      <c r="S34" s="315"/>
      <c r="T34" s="315">
        <f t="shared" si="27"/>
        <v>58</v>
      </c>
      <c r="U34" s="315">
        <f t="shared" si="21"/>
        <v>0</v>
      </c>
      <c r="V34" s="315"/>
      <c r="W34" s="315"/>
      <c r="X34" s="315">
        <f t="shared" si="22"/>
        <v>58</v>
      </c>
      <c r="Y34" s="316">
        <v>58</v>
      </c>
      <c r="Z34" s="315"/>
    </row>
    <row r="35" spans="1:26" s="313" customFormat="1" ht="21" customHeight="1">
      <c r="A35" s="321">
        <v>9</v>
      </c>
      <c r="B35" s="322" t="s">
        <v>294</v>
      </c>
      <c r="C35" s="315">
        <f t="shared" si="16"/>
        <v>1830</v>
      </c>
      <c r="D35" s="315">
        <f t="shared" si="23"/>
        <v>0</v>
      </c>
      <c r="E35" s="315">
        <f t="shared" si="24"/>
        <v>1830</v>
      </c>
      <c r="F35" s="315">
        <f t="shared" si="25"/>
        <v>614</v>
      </c>
      <c r="G35" s="315">
        <f t="shared" si="17"/>
        <v>0</v>
      </c>
      <c r="H35" s="315"/>
      <c r="I35" s="315"/>
      <c r="J35" s="315">
        <f t="shared" si="18"/>
        <v>614</v>
      </c>
      <c r="K35" s="316">
        <v>614</v>
      </c>
      <c r="L35" s="315"/>
      <c r="M35" s="315">
        <f t="shared" si="26"/>
        <v>1174</v>
      </c>
      <c r="N35" s="315">
        <f t="shared" si="19"/>
        <v>0</v>
      </c>
      <c r="O35" s="315"/>
      <c r="P35" s="315"/>
      <c r="Q35" s="315">
        <f t="shared" si="20"/>
        <v>1174</v>
      </c>
      <c r="R35" s="316">
        <v>1174</v>
      </c>
      <c r="S35" s="315"/>
      <c r="T35" s="315">
        <f t="shared" si="27"/>
        <v>42</v>
      </c>
      <c r="U35" s="315">
        <f t="shared" si="21"/>
        <v>0</v>
      </c>
      <c r="V35" s="315"/>
      <c r="W35" s="315"/>
      <c r="X35" s="315">
        <f t="shared" si="22"/>
        <v>42</v>
      </c>
      <c r="Y35" s="316">
        <v>42</v>
      </c>
      <c r="Z35" s="315"/>
    </row>
    <row r="36" spans="1:26" s="313" customFormat="1" ht="21" customHeight="1">
      <c r="A36" s="321">
        <v>10</v>
      </c>
      <c r="B36" s="322" t="s">
        <v>295</v>
      </c>
      <c r="C36" s="315">
        <f t="shared" si="16"/>
        <v>1705</v>
      </c>
      <c r="D36" s="315">
        <f t="shared" si="23"/>
        <v>0</v>
      </c>
      <c r="E36" s="315">
        <f t="shared" si="24"/>
        <v>1705</v>
      </c>
      <c r="F36" s="315">
        <f t="shared" si="25"/>
        <v>623</v>
      </c>
      <c r="G36" s="315">
        <f t="shared" si="17"/>
        <v>0</v>
      </c>
      <c r="H36" s="315"/>
      <c r="I36" s="315"/>
      <c r="J36" s="315">
        <f t="shared" si="18"/>
        <v>623</v>
      </c>
      <c r="K36" s="316">
        <v>623</v>
      </c>
      <c r="L36" s="315"/>
      <c r="M36" s="315">
        <f t="shared" si="26"/>
        <v>1040</v>
      </c>
      <c r="N36" s="315">
        <f t="shared" si="19"/>
        <v>0</v>
      </c>
      <c r="O36" s="315"/>
      <c r="P36" s="315"/>
      <c r="Q36" s="315">
        <f t="shared" si="20"/>
        <v>1040</v>
      </c>
      <c r="R36" s="316">
        <v>1040</v>
      </c>
      <c r="S36" s="315"/>
      <c r="T36" s="315">
        <f t="shared" si="27"/>
        <v>42</v>
      </c>
      <c r="U36" s="315">
        <f t="shared" si="21"/>
        <v>0</v>
      </c>
      <c r="V36" s="315"/>
      <c r="W36" s="315"/>
      <c r="X36" s="315">
        <f t="shared" si="22"/>
        <v>42</v>
      </c>
      <c r="Y36" s="316">
        <v>42</v>
      </c>
      <c r="Z36" s="315"/>
    </row>
    <row r="37" spans="1:26" s="313" customFormat="1" ht="21" customHeight="1">
      <c r="A37" s="321">
        <v>11</v>
      </c>
      <c r="B37" s="322" t="s">
        <v>296</v>
      </c>
      <c r="C37" s="315">
        <f t="shared" si="16"/>
        <v>1443</v>
      </c>
      <c r="D37" s="315">
        <f t="shared" si="23"/>
        <v>0</v>
      </c>
      <c r="E37" s="315">
        <f t="shared" si="24"/>
        <v>1443</v>
      </c>
      <c r="F37" s="315">
        <f t="shared" si="25"/>
        <v>668</v>
      </c>
      <c r="G37" s="315">
        <f t="shared" si="17"/>
        <v>0</v>
      </c>
      <c r="H37" s="315"/>
      <c r="I37" s="315"/>
      <c r="J37" s="315">
        <f t="shared" si="18"/>
        <v>668</v>
      </c>
      <c r="K37" s="316">
        <v>668</v>
      </c>
      <c r="L37" s="315"/>
      <c r="M37" s="315">
        <f t="shared" si="26"/>
        <v>765</v>
      </c>
      <c r="N37" s="315">
        <f t="shared" si="19"/>
        <v>0</v>
      </c>
      <c r="O37" s="315"/>
      <c r="P37" s="315"/>
      <c r="Q37" s="315">
        <f t="shared" si="20"/>
        <v>765</v>
      </c>
      <c r="R37" s="316">
        <v>765</v>
      </c>
      <c r="S37" s="315"/>
      <c r="T37" s="315">
        <f t="shared" si="27"/>
        <v>10</v>
      </c>
      <c r="U37" s="315">
        <f t="shared" si="21"/>
        <v>0</v>
      </c>
      <c r="V37" s="315"/>
      <c r="W37" s="315"/>
      <c r="X37" s="315">
        <f t="shared" si="22"/>
        <v>10</v>
      </c>
      <c r="Y37" s="316">
        <v>10</v>
      </c>
      <c r="Z37" s="315"/>
    </row>
    <row r="38" spans="1:26" s="313" customFormat="1" ht="21" customHeight="1">
      <c r="A38" s="321">
        <v>12</v>
      </c>
      <c r="B38" s="322" t="s">
        <v>297</v>
      </c>
      <c r="C38" s="315">
        <f t="shared" si="16"/>
        <v>1459</v>
      </c>
      <c r="D38" s="315">
        <f t="shared" si="23"/>
        <v>0</v>
      </c>
      <c r="E38" s="315">
        <f t="shared" si="24"/>
        <v>1459</v>
      </c>
      <c r="F38" s="315">
        <f t="shared" si="25"/>
        <v>689</v>
      </c>
      <c r="G38" s="315">
        <f t="shared" si="17"/>
        <v>0</v>
      </c>
      <c r="H38" s="315"/>
      <c r="I38" s="315"/>
      <c r="J38" s="315">
        <f t="shared" si="18"/>
        <v>689</v>
      </c>
      <c r="K38" s="316">
        <v>689</v>
      </c>
      <c r="L38" s="315"/>
      <c r="M38" s="315">
        <f t="shared" si="26"/>
        <v>760</v>
      </c>
      <c r="N38" s="315">
        <f t="shared" si="19"/>
        <v>0</v>
      </c>
      <c r="O38" s="315"/>
      <c r="P38" s="315"/>
      <c r="Q38" s="315">
        <f t="shared" si="20"/>
        <v>760</v>
      </c>
      <c r="R38" s="316">
        <v>760</v>
      </c>
      <c r="S38" s="315"/>
      <c r="T38" s="315">
        <f t="shared" si="27"/>
        <v>10</v>
      </c>
      <c r="U38" s="315">
        <f t="shared" si="21"/>
        <v>0</v>
      </c>
      <c r="V38" s="315"/>
      <c r="W38" s="315"/>
      <c r="X38" s="315">
        <f t="shared" si="22"/>
        <v>10</v>
      </c>
      <c r="Y38" s="316">
        <v>10</v>
      </c>
      <c r="Z38" s="315"/>
    </row>
    <row r="39" spans="1:26" s="313" customFormat="1" ht="21" customHeight="1">
      <c r="A39" s="321">
        <v>13</v>
      </c>
      <c r="B39" s="322" t="s">
        <v>298</v>
      </c>
      <c r="C39" s="315">
        <f t="shared" si="16"/>
        <v>1090</v>
      </c>
      <c r="D39" s="315">
        <f t="shared" si="23"/>
        <v>0</v>
      </c>
      <c r="E39" s="315">
        <f t="shared" si="24"/>
        <v>1090</v>
      </c>
      <c r="F39" s="315">
        <f t="shared" si="25"/>
        <v>700</v>
      </c>
      <c r="G39" s="315">
        <f t="shared" si="17"/>
        <v>0</v>
      </c>
      <c r="H39" s="315"/>
      <c r="I39" s="315"/>
      <c r="J39" s="315">
        <f t="shared" si="18"/>
        <v>700</v>
      </c>
      <c r="K39" s="316">
        <v>700</v>
      </c>
      <c r="L39" s="315"/>
      <c r="M39" s="315">
        <f t="shared" si="26"/>
        <v>365</v>
      </c>
      <c r="N39" s="315">
        <f t="shared" si="19"/>
        <v>0</v>
      </c>
      <c r="O39" s="315"/>
      <c r="P39" s="315"/>
      <c r="Q39" s="315">
        <f t="shared" si="20"/>
        <v>365</v>
      </c>
      <c r="R39" s="316">
        <v>365</v>
      </c>
      <c r="S39" s="315"/>
      <c r="T39" s="315">
        <f t="shared" si="27"/>
        <v>25</v>
      </c>
      <c r="U39" s="315">
        <f t="shared" si="21"/>
        <v>0</v>
      </c>
      <c r="V39" s="315"/>
      <c r="W39" s="315"/>
      <c r="X39" s="315">
        <f t="shared" si="22"/>
        <v>25</v>
      </c>
      <c r="Y39" s="316">
        <v>25</v>
      </c>
      <c r="Z39" s="315"/>
    </row>
    <row r="40" spans="1:26" s="313" customFormat="1" ht="21" customHeight="1">
      <c r="A40" s="321">
        <v>14</v>
      </c>
      <c r="B40" s="322" t="s">
        <v>299</v>
      </c>
      <c r="C40" s="315">
        <f t="shared" si="16"/>
        <v>1775</v>
      </c>
      <c r="D40" s="315">
        <f t="shared" si="23"/>
        <v>0</v>
      </c>
      <c r="E40" s="315">
        <f t="shared" si="24"/>
        <v>1775</v>
      </c>
      <c r="F40" s="315">
        <f t="shared" si="25"/>
        <v>711</v>
      </c>
      <c r="G40" s="315">
        <f t="shared" si="17"/>
        <v>0</v>
      </c>
      <c r="H40" s="315"/>
      <c r="I40" s="315"/>
      <c r="J40" s="315">
        <f t="shared" si="18"/>
        <v>711</v>
      </c>
      <c r="K40" s="316">
        <v>711</v>
      </c>
      <c r="L40" s="315"/>
      <c r="M40" s="315">
        <f t="shared" si="26"/>
        <v>1039</v>
      </c>
      <c r="N40" s="315">
        <f t="shared" si="19"/>
        <v>0</v>
      </c>
      <c r="O40" s="315"/>
      <c r="P40" s="315"/>
      <c r="Q40" s="315">
        <f t="shared" si="20"/>
        <v>1039</v>
      </c>
      <c r="R40" s="316">
        <v>1039</v>
      </c>
      <c r="S40" s="315"/>
      <c r="T40" s="315">
        <f t="shared" si="27"/>
        <v>25</v>
      </c>
      <c r="U40" s="315">
        <f t="shared" si="21"/>
        <v>0</v>
      </c>
      <c r="V40" s="315"/>
      <c r="W40" s="315"/>
      <c r="X40" s="315">
        <f t="shared" si="22"/>
        <v>25</v>
      </c>
      <c r="Y40" s="316">
        <v>25</v>
      </c>
      <c r="Z40" s="315"/>
    </row>
    <row r="41" spans="1:26" s="313" customFormat="1" ht="21" customHeight="1">
      <c r="A41" s="321">
        <v>15</v>
      </c>
      <c r="B41" s="322" t="s">
        <v>300</v>
      </c>
      <c r="C41" s="315">
        <f t="shared" si="16"/>
        <v>1464</v>
      </c>
      <c r="D41" s="315">
        <f t="shared" si="23"/>
        <v>0</v>
      </c>
      <c r="E41" s="315">
        <f t="shared" si="24"/>
        <v>1464</v>
      </c>
      <c r="F41" s="315">
        <f t="shared" si="25"/>
        <v>726</v>
      </c>
      <c r="G41" s="315">
        <f t="shared" si="17"/>
        <v>0</v>
      </c>
      <c r="H41" s="315"/>
      <c r="I41" s="315"/>
      <c r="J41" s="315">
        <f t="shared" si="18"/>
        <v>726</v>
      </c>
      <c r="K41" s="316">
        <v>726</v>
      </c>
      <c r="L41" s="315"/>
      <c r="M41" s="315">
        <f t="shared" si="26"/>
        <v>680</v>
      </c>
      <c r="N41" s="315">
        <f t="shared" si="19"/>
        <v>0</v>
      </c>
      <c r="O41" s="315"/>
      <c r="P41" s="315"/>
      <c r="Q41" s="315">
        <f t="shared" si="20"/>
        <v>680</v>
      </c>
      <c r="R41" s="316">
        <v>680</v>
      </c>
      <c r="S41" s="315"/>
      <c r="T41" s="315">
        <f t="shared" si="27"/>
        <v>58</v>
      </c>
      <c r="U41" s="315">
        <f t="shared" si="21"/>
        <v>0</v>
      </c>
      <c r="V41" s="315"/>
      <c r="W41" s="315"/>
      <c r="X41" s="315">
        <f t="shared" si="22"/>
        <v>58</v>
      </c>
      <c r="Y41" s="316">
        <v>58</v>
      </c>
      <c r="Z41" s="315"/>
    </row>
    <row r="42" spans="1:26" s="313" customFormat="1" ht="21" customHeight="1">
      <c r="A42" s="321">
        <v>16</v>
      </c>
      <c r="B42" s="322" t="s">
        <v>301</v>
      </c>
      <c r="C42" s="315">
        <f t="shared" si="16"/>
        <v>1125</v>
      </c>
      <c r="D42" s="315">
        <f t="shared" si="23"/>
        <v>0</v>
      </c>
      <c r="E42" s="315">
        <f t="shared" si="24"/>
        <v>1125</v>
      </c>
      <c r="F42" s="315">
        <f t="shared" si="25"/>
        <v>688</v>
      </c>
      <c r="G42" s="315">
        <f t="shared" si="17"/>
        <v>0</v>
      </c>
      <c r="H42" s="315"/>
      <c r="I42" s="315"/>
      <c r="J42" s="315">
        <f t="shared" si="18"/>
        <v>688</v>
      </c>
      <c r="K42" s="316">
        <v>688</v>
      </c>
      <c r="L42" s="315"/>
      <c r="M42" s="315">
        <f t="shared" si="26"/>
        <v>363</v>
      </c>
      <c r="N42" s="315">
        <f t="shared" si="19"/>
        <v>0</v>
      </c>
      <c r="O42" s="315"/>
      <c r="P42" s="315"/>
      <c r="Q42" s="315">
        <f t="shared" si="20"/>
        <v>363</v>
      </c>
      <c r="R42" s="316">
        <v>363</v>
      </c>
      <c r="S42" s="315"/>
      <c r="T42" s="315">
        <f t="shared" si="27"/>
        <v>74</v>
      </c>
      <c r="U42" s="315">
        <f t="shared" si="21"/>
        <v>0</v>
      </c>
      <c r="V42" s="315"/>
      <c r="W42" s="315"/>
      <c r="X42" s="315">
        <f t="shared" si="22"/>
        <v>74</v>
      </c>
      <c r="Y42" s="316">
        <v>74</v>
      </c>
      <c r="Z42" s="315"/>
    </row>
    <row r="43" spans="1:26" s="313" customFormat="1" ht="21" customHeight="1">
      <c r="A43" s="321">
        <v>17</v>
      </c>
      <c r="B43" s="322" t="s">
        <v>302</v>
      </c>
      <c r="C43" s="315">
        <f t="shared" si="16"/>
        <v>1197</v>
      </c>
      <c r="D43" s="315">
        <f t="shared" si="23"/>
        <v>0</v>
      </c>
      <c r="E43" s="315">
        <f t="shared" si="24"/>
        <v>1197</v>
      </c>
      <c r="F43" s="315">
        <f t="shared" si="25"/>
        <v>627</v>
      </c>
      <c r="G43" s="315">
        <f t="shared" si="17"/>
        <v>0</v>
      </c>
      <c r="H43" s="315"/>
      <c r="I43" s="315"/>
      <c r="J43" s="315">
        <f t="shared" si="18"/>
        <v>627</v>
      </c>
      <c r="K43" s="316">
        <v>627</v>
      </c>
      <c r="L43" s="315"/>
      <c r="M43" s="315">
        <f t="shared" si="26"/>
        <v>560</v>
      </c>
      <c r="N43" s="315">
        <f t="shared" si="19"/>
        <v>0</v>
      </c>
      <c r="O43" s="315"/>
      <c r="P43" s="315"/>
      <c r="Q43" s="315">
        <f t="shared" si="20"/>
        <v>560</v>
      </c>
      <c r="R43" s="316">
        <v>560</v>
      </c>
      <c r="S43" s="315"/>
      <c r="T43" s="315">
        <f t="shared" si="27"/>
        <v>10</v>
      </c>
      <c r="U43" s="315">
        <f t="shared" si="21"/>
        <v>0</v>
      </c>
      <c r="V43" s="315"/>
      <c r="W43" s="315"/>
      <c r="X43" s="315">
        <f t="shared" si="22"/>
        <v>10</v>
      </c>
      <c r="Y43" s="316">
        <v>10</v>
      </c>
      <c r="Z43" s="315"/>
    </row>
    <row r="44" spans="1:26" s="313" customFormat="1" ht="21" customHeight="1">
      <c r="A44" s="321">
        <v>18</v>
      </c>
      <c r="B44" s="322" t="s">
        <v>303</v>
      </c>
      <c r="C44" s="315">
        <f>D44+E44</f>
        <v>2874</v>
      </c>
      <c r="D44" s="315">
        <f t="shared" si="23"/>
        <v>0</v>
      </c>
      <c r="E44" s="315">
        <f t="shared" si="24"/>
        <v>2874</v>
      </c>
      <c r="F44" s="315">
        <f t="shared" si="25"/>
        <v>589</v>
      </c>
      <c r="G44" s="315">
        <f t="shared" si="17"/>
        <v>0</v>
      </c>
      <c r="H44" s="315"/>
      <c r="I44" s="315"/>
      <c r="J44" s="315">
        <f t="shared" si="18"/>
        <v>589</v>
      </c>
      <c r="K44" s="316">
        <v>589</v>
      </c>
      <c r="L44" s="315"/>
      <c r="M44" s="315">
        <f t="shared" si="26"/>
        <v>1975</v>
      </c>
      <c r="N44" s="315">
        <f t="shared" si="19"/>
        <v>0</v>
      </c>
      <c r="O44" s="315"/>
      <c r="P44" s="315"/>
      <c r="Q44" s="315">
        <f t="shared" si="20"/>
        <v>1975</v>
      </c>
      <c r="R44" s="316">
        <v>1975</v>
      </c>
      <c r="S44" s="315"/>
      <c r="T44" s="315">
        <f t="shared" si="27"/>
        <v>310</v>
      </c>
      <c r="U44" s="315">
        <f t="shared" si="21"/>
        <v>0</v>
      </c>
      <c r="V44" s="315"/>
      <c r="W44" s="315"/>
      <c r="X44" s="315">
        <f t="shared" si="22"/>
        <v>310</v>
      </c>
      <c r="Y44" s="316">
        <v>310</v>
      </c>
      <c r="Z44" s="315"/>
    </row>
    <row r="45" spans="1:26" s="313" customFormat="1" ht="21" customHeight="1" thickBot="1">
      <c r="A45" s="321">
        <v>19</v>
      </c>
      <c r="B45" s="323" t="s">
        <v>304</v>
      </c>
      <c r="C45" s="324">
        <f t="shared" si="16"/>
        <v>1566</v>
      </c>
      <c r="D45" s="324">
        <f t="shared" si="23"/>
        <v>0</v>
      </c>
      <c r="E45" s="324">
        <f t="shared" si="24"/>
        <v>1566</v>
      </c>
      <c r="F45" s="324">
        <f t="shared" si="25"/>
        <v>597</v>
      </c>
      <c r="G45" s="324">
        <f t="shared" si="17"/>
        <v>0</v>
      </c>
      <c r="H45" s="324"/>
      <c r="I45" s="324"/>
      <c r="J45" s="324">
        <f t="shared" si="18"/>
        <v>597</v>
      </c>
      <c r="K45" s="325">
        <v>597</v>
      </c>
      <c r="L45" s="324"/>
      <c r="M45" s="324">
        <f t="shared" si="26"/>
        <v>959</v>
      </c>
      <c r="N45" s="324">
        <f t="shared" si="19"/>
        <v>0</v>
      </c>
      <c r="O45" s="324"/>
      <c r="P45" s="324"/>
      <c r="Q45" s="324">
        <f t="shared" si="20"/>
        <v>959</v>
      </c>
      <c r="R45" s="325">
        <v>959</v>
      </c>
      <c r="S45" s="324"/>
      <c r="T45" s="324">
        <f t="shared" si="27"/>
        <v>10</v>
      </c>
      <c r="U45" s="324">
        <f t="shared" si="21"/>
        <v>0</v>
      </c>
      <c r="V45" s="324"/>
      <c r="W45" s="324"/>
      <c r="X45" s="324">
        <f t="shared" si="22"/>
        <v>10</v>
      </c>
      <c r="Y45" s="325">
        <v>10</v>
      </c>
      <c r="Z45" s="324"/>
    </row>
    <row r="46" spans="1:26" ht="22.5" customHeight="1" thickTop="1">
      <c r="A46" s="6"/>
      <c r="B46" s="326"/>
      <c r="C46" s="6"/>
      <c r="D46" s="6"/>
      <c r="E46" s="6"/>
      <c r="F46" s="6"/>
      <c r="G46" s="6"/>
      <c r="H46" s="6"/>
      <c r="I46" s="6"/>
      <c r="J46" s="6"/>
      <c r="K46" s="6"/>
      <c r="L46" s="6"/>
      <c r="M46" s="6"/>
      <c r="N46" s="6"/>
      <c r="O46" s="6"/>
      <c r="P46" s="6"/>
      <c r="Q46" s="6"/>
      <c r="R46" s="6"/>
      <c r="S46" s="6"/>
      <c r="T46" s="6"/>
      <c r="U46" s="6"/>
      <c r="V46" s="6"/>
      <c r="W46" s="6"/>
      <c r="X46" s="6"/>
      <c r="Y46" s="6"/>
      <c r="Z46" s="6"/>
    </row>
    <row r="47" spans="1:26" ht="18.75">
      <c r="A47" s="6"/>
      <c r="B47" s="326"/>
      <c r="C47" s="6"/>
      <c r="D47" s="6"/>
      <c r="E47" s="6"/>
      <c r="F47" s="6"/>
      <c r="G47" s="6"/>
      <c r="H47" s="6"/>
      <c r="I47" s="6"/>
      <c r="J47" s="6"/>
      <c r="K47" s="6"/>
      <c r="L47" s="6"/>
      <c r="M47" s="6"/>
      <c r="N47" s="6"/>
      <c r="O47" s="6"/>
      <c r="P47" s="6"/>
      <c r="Q47" s="6"/>
      <c r="R47" s="6"/>
      <c r="S47" s="6"/>
      <c r="T47" s="6"/>
      <c r="U47" s="6"/>
      <c r="V47" s="6"/>
      <c r="W47" s="6"/>
      <c r="X47" s="6"/>
      <c r="Y47" s="6"/>
      <c r="Z47" s="6"/>
    </row>
    <row r="48" spans="1:26" ht="18.75">
      <c r="A48" s="6"/>
      <c r="B48" s="326"/>
      <c r="C48" s="6"/>
      <c r="D48" s="6"/>
      <c r="E48" s="6"/>
      <c r="F48" s="6"/>
      <c r="G48" s="6"/>
      <c r="H48" s="6"/>
      <c r="I48" s="6"/>
      <c r="J48" s="6"/>
      <c r="K48" s="6"/>
      <c r="L48" s="6"/>
      <c r="M48" s="6"/>
      <c r="N48" s="6"/>
      <c r="O48" s="6"/>
      <c r="P48" s="6"/>
      <c r="Q48" s="6"/>
      <c r="R48" s="6"/>
      <c r="S48" s="6"/>
      <c r="T48" s="6"/>
      <c r="U48" s="6"/>
      <c r="V48" s="6"/>
      <c r="W48" s="6"/>
      <c r="X48" s="6"/>
      <c r="Y48" s="6"/>
      <c r="Z48" s="6"/>
    </row>
    <row r="49" spans="1:26" ht="18.75">
      <c r="A49" s="6"/>
      <c r="B49" s="326"/>
      <c r="C49" s="6"/>
      <c r="D49" s="6"/>
      <c r="E49" s="6"/>
      <c r="F49" s="6"/>
      <c r="G49" s="6"/>
      <c r="H49" s="6"/>
      <c r="I49" s="6"/>
      <c r="J49" s="6"/>
      <c r="K49" s="6"/>
      <c r="L49" s="6"/>
      <c r="M49" s="6"/>
      <c r="N49" s="6"/>
      <c r="O49" s="6"/>
      <c r="P49" s="6"/>
      <c r="Q49" s="6"/>
      <c r="R49" s="6"/>
      <c r="S49" s="6"/>
      <c r="T49" s="6"/>
      <c r="U49" s="6"/>
      <c r="V49" s="6"/>
      <c r="W49" s="6"/>
      <c r="X49" s="6"/>
      <c r="Y49" s="6"/>
      <c r="Z49" s="6"/>
    </row>
    <row r="50" spans="1:26" ht="18.75">
      <c r="A50" s="6"/>
      <c r="B50" s="326"/>
      <c r="C50" s="6"/>
      <c r="D50" s="6"/>
      <c r="E50" s="6"/>
      <c r="F50" s="6"/>
      <c r="G50" s="6"/>
      <c r="H50" s="6"/>
      <c r="I50" s="6"/>
      <c r="J50" s="6"/>
      <c r="K50" s="6"/>
      <c r="L50" s="6"/>
      <c r="M50" s="6"/>
      <c r="N50" s="6"/>
      <c r="O50" s="6"/>
      <c r="P50" s="6"/>
      <c r="Q50" s="6"/>
      <c r="R50" s="6"/>
      <c r="S50" s="6"/>
      <c r="T50" s="6"/>
      <c r="U50" s="6"/>
      <c r="V50" s="6"/>
      <c r="W50" s="6"/>
      <c r="X50" s="6"/>
      <c r="Y50" s="6"/>
      <c r="Z50" s="6"/>
    </row>
  </sheetData>
  <sheetProtection/>
  <mergeCells count="41">
    <mergeCell ref="T1:Z1"/>
    <mergeCell ref="R7:S7"/>
    <mergeCell ref="T7:Z7"/>
    <mergeCell ref="X10:X12"/>
    <mergeCell ref="T8:Z8"/>
    <mergeCell ref="R10:R12"/>
    <mergeCell ref="M8:S8"/>
    <mergeCell ref="P10:P12"/>
    <mergeCell ref="Q9:S9"/>
    <mergeCell ref="T9:T12"/>
    <mergeCell ref="G9:I9"/>
    <mergeCell ref="G10:G12"/>
    <mergeCell ref="N9:P9"/>
    <mergeCell ref="W10:W12"/>
    <mergeCell ref="U9:W9"/>
    <mergeCell ref="A4:Z4"/>
    <mergeCell ref="Z10:Z12"/>
    <mergeCell ref="X9:Z9"/>
    <mergeCell ref="Q10:Q12"/>
    <mergeCell ref="S10:S12"/>
    <mergeCell ref="U10:U12"/>
    <mergeCell ref="Y10:Y12"/>
    <mergeCell ref="V10:V12"/>
    <mergeCell ref="O10:O12"/>
    <mergeCell ref="K7:L7"/>
    <mergeCell ref="F8:L8"/>
    <mergeCell ref="L10:L12"/>
    <mergeCell ref="E9:E12"/>
    <mergeCell ref="F9:F12"/>
    <mergeCell ref="H10:H12"/>
    <mergeCell ref="J10:J12"/>
    <mergeCell ref="M9:M12"/>
    <mergeCell ref="N10:N12"/>
    <mergeCell ref="A8:A12"/>
    <mergeCell ref="B8:B12"/>
    <mergeCell ref="C8:C12"/>
    <mergeCell ref="D8:E8"/>
    <mergeCell ref="K10:K12"/>
    <mergeCell ref="I10:I12"/>
    <mergeCell ref="J9:L9"/>
    <mergeCell ref="D9:D12"/>
  </mergeCells>
  <printOptions horizontalCentered="1"/>
  <pageMargins left="0.3" right="0.22" top="0.35" bottom="0.35" header="0.2" footer="0.16"/>
  <pageSetup fitToHeight="0" fitToWidth="1" horizontalDpi="600" verticalDpi="600" orientation="landscape" paperSize="9" scale="56" r:id="rId1"/>
  <headerFooter alignWithMargins="0">
    <oddFooter>&amp;C&amp;".VnTime,Italic"&amp;8
</oddFooter>
  </headerFooter>
  <colBreaks count="1" manualBreakCount="1">
    <brk id="26"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workbookViewId="0" topLeftCell="A1">
      <selection activeCell="A6" sqref="A6:A10"/>
    </sheetView>
  </sheetViews>
  <sheetFormatPr defaultColWidth="9" defaultRowHeight="15"/>
  <cols>
    <col min="1" max="1" width="8.296875" style="5" customWidth="1"/>
    <col min="2" max="2" width="19.69921875" style="5" customWidth="1"/>
    <col min="3" max="3" width="9.69921875" style="5" customWidth="1"/>
    <col min="4" max="4" width="12.19921875" style="5" customWidth="1"/>
    <col min="5" max="5" width="11.69921875" style="5" customWidth="1"/>
    <col min="6" max="6" width="10" style="5" customWidth="1"/>
    <col min="7" max="7" width="18.296875" style="5" customWidth="1"/>
    <col min="8" max="8" width="12.09765625" style="5" customWidth="1"/>
    <col min="9" max="10" width="10" style="5" hidden="1" customWidth="1"/>
    <col min="11" max="11" width="11.69921875" style="5" customWidth="1"/>
    <col min="12" max="12" width="9" style="5" customWidth="1"/>
    <col min="13" max="13" width="10" style="5" bestFit="1" customWidth="1"/>
    <col min="14" max="16384" width="9" style="5" customWidth="1"/>
  </cols>
  <sheetData>
    <row r="1" spans="1:13" ht="21" customHeight="1">
      <c r="A1" s="170"/>
      <c r="B1" s="170"/>
      <c r="C1" s="171"/>
      <c r="D1" s="171"/>
      <c r="E1" s="171"/>
      <c r="F1" s="171"/>
      <c r="G1" s="171"/>
      <c r="H1" s="171"/>
      <c r="I1" s="172"/>
      <c r="J1" s="171"/>
      <c r="K1" s="173" t="s">
        <v>183</v>
      </c>
      <c r="L1" s="172"/>
      <c r="M1" s="172"/>
    </row>
    <row r="2" spans="1:13" s="11" customFormat="1" ht="27" customHeight="1">
      <c r="A2" s="174" t="s">
        <v>131</v>
      </c>
      <c r="B2" s="174"/>
      <c r="C2" s="175"/>
      <c r="D2" s="175"/>
      <c r="E2" s="175"/>
      <c r="F2" s="175"/>
      <c r="G2" s="175"/>
      <c r="H2" s="175"/>
      <c r="I2" s="175"/>
      <c r="J2" s="175"/>
      <c r="K2" s="175"/>
      <c r="L2" s="176"/>
      <c r="M2" s="176"/>
    </row>
    <row r="3" spans="1:13" s="11" customFormat="1" ht="21" customHeight="1">
      <c r="A3" s="447" t="s">
        <v>305</v>
      </c>
      <c r="B3" s="447"/>
      <c r="C3" s="447"/>
      <c r="D3" s="447"/>
      <c r="E3" s="447"/>
      <c r="F3" s="447"/>
      <c r="G3" s="447"/>
      <c r="H3" s="447"/>
      <c r="I3" s="447"/>
      <c r="J3" s="447"/>
      <c r="K3" s="447"/>
      <c r="L3" s="176"/>
      <c r="M3" s="176"/>
    </row>
    <row r="4" spans="1:13" ht="21.75" customHeight="1">
      <c r="A4" s="177" t="str">
        <f>PL15!A3</f>
        <v>(Kèm theo Nghị quyết số                /NQ-HĐND ngày          tháng 12 năm 2023 của HĐND huyện Tuần Giáo)</v>
      </c>
      <c r="B4" s="178"/>
      <c r="C4" s="171"/>
      <c r="D4" s="171"/>
      <c r="E4" s="171"/>
      <c r="F4" s="171"/>
      <c r="G4" s="171"/>
      <c r="H4" s="171"/>
      <c r="I4" s="171"/>
      <c r="J4" s="171"/>
      <c r="K4" s="171"/>
      <c r="L4" s="172"/>
      <c r="M4" s="172"/>
    </row>
    <row r="5" spans="1:13" ht="32.25" customHeight="1">
      <c r="A5" s="179"/>
      <c r="B5" s="179"/>
      <c r="C5" s="180"/>
      <c r="D5" s="180"/>
      <c r="E5" s="180"/>
      <c r="F5" s="180"/>
      <c r="G5" s="180"/>
      <c r="H5" s="180"/>
      <c r="I5" s="180"/>
      <c r="J5" s="180"/>
      <c r="K5" s="181" t="s">
        <v>90</v>
      </c>
      <c r="L5" s="172"/>
      <c r="M5" s="172"/>
    </row>
    <row r="6" spans="1:13" s="6" customFormat="1" ht="22.5" customHeight="1">
      <c r="A6" s="448" t="s">
        <v>60</v>
      </c>
      <c r="B6" s="445" t="s">
        <v>31</v>
      </c>
      <c r="C6" s="439" t="s">
        <v>54</v>
      </c>
      <c r="D6" s="439" t="s">
        <v>55</v>
      </c>
      <c r="E6" s="439" t="s">
        <v>52</v>
      </c>
      <c r="F6" s="439"/>
      <c r="G6" s="439"/>
      <c r="H6" s="439" t="s">
        <v>57</v>
      </c>
      <c r="I6" s="439" t="s">
        <v>78</v>
      </c>
      <c r="J6" s="439" t="s">
        <v>72</v>
      </c>
      <c r="K6" s="439" t="s">
        <v>58</v>
      </c>
      <c r="L6" s="180"/>
      <c r="M6" s="180"/>
    </row>
    <row r="7" spans="1:13" s="6" customFormat="1" ht="22.5" customHeight="1">
      <c r="A7" s="449"/>
      <c r="B7" s="445"/>
      <c r="C7" s="439"/>
      <c r="D7" s="439"/>
      <c r="E7" s="439" t="s">
        <v>56</v>
      </c>
      <c r="F7" s="439" t="s">
        <v>67</v>
      </c>
      <c r="G7" s="446"/>
      <c r="H7" s="439"/>
      <c r="I7" s="439"/>
      <c r="J7" s="439"/>
      <c r="K7" s="439"/>
      <c r="L7" s="180"/>
      <c r="M7" s="180"/>
    </row>
    <row r="8" spans="1:13" s="6" customFormat="1" ht="13.5" customHeight="1">
      <c r="A8" s="449"/>
      <c r="B8" s="445"/>
      <c r="C8" s="439"/>
      <c r="D8" s="439"/>
      <c r="E8" s="439"/>
      <c r="F8" s="439" t="s">
        <v>68</v>
      </c>
      <c r="G8" s="439" t="s">
        <v>129</v>
      </c>
      <c r="H8" s="439"/>
      <c r="I8" s="439"/>
      <c r="J8" s="439"/>
      <c r="K8" s="439"/>
      <c r="L8" s="180"/>
      <c r="M8" s="180"/>
    </row>
    <row r="9" spans="1:13" s="6" customFormat="1" ht="13.5" customHeight="1">
      <c r="A9" s="449"/>
      <c r="B9" s="445"/>
      <c r="C9" s="439"/>
      <c r="D9" s="439"/>
      <c r="E9" s="439"/>
      <c r="F9" s="439"/>
      <c r="G9" s="446"/>
      <c r="H9" s="439"/>
      <c r="I9" s="439"/>
      <c r="J9" s="439"/>
      <c r="K9" s="439"/>
      <c r="L9" s="180"/>
      <c r="M9" s="180"/>
    </row>
    <row r="10" spans="1:13" s="6" customFormat="1" ht="13.5" customHeight="1">
      <c r="A10" s="450"/>
      <c r="B10" s="445"/>
      <c r="C10" s="439"/>
      <c r="D10" s="439"/>
      <c r="E10" s="439"/>
      <c r="F10" s="439"/>
      <c r="G10" s="446"/>
      <c r="H10" s="439"/>
      <c r="I10" s="439"/>
      <c r="J10" s="439"/>
      <c r="K10" s="439"/>
      <c r="L10" s="180"/>
      <c r="M10" s="180"/>
    </row>
    <row r="11" spans="1:13" s="6" customFormat="1" ht="18.75" customHeight="1">
      <c r="A11" s="7" t="s">
        <v>10</v>
      </c>
      <c r="B11" s="7" t="s">
        <v>11</v>
      </c>
      <c r="C11" s="7">
        <v>1</v>
      </c>
      <c r="D11" s="7" t="s">
        <v>130</v>
      </c>
      <c r="E11" s="7">
        <v>3</v>
      </c>
      <c r="F11" s="7">
        <f>E11+1</f>
        <v>4</v>
      </c>
      <c r="G11" s="7">
        <f>F11+1</f>
        <v>5</v>
      </c>
      <c r="H11" s="7">
        <f>G11+1</f>
        <v>6</v>
      </c>
      <c r="I11" s="7"/>
      <c r="J11" s="7"/>
      <c r="K11" s="7" t="s">
        <v>229</v>
      </c>
      <c r="L11" s="180"/>
      <c r="M11" s="180"/>
    </row>
    <row r="12" spans="1:13" s="6" customFormat="1" ht="27.75" customHeight="1">
      <c r="A12" s="182"/>
      <c r="B12" s="183" t="s">
        <v>30</v>
      </c>
      <c r="C12" s="184">
        <f aca="true" t="shared" si="0" ref="C12:J12">SUM(C13:C31)</f>
        <v>3665</v>
      </c>
      <c r="D12" s="184">
        <f t="shared" si="0"/>
        <v>3665</v>
      </c>
      <c r="E12" s="184">
        <f t="shared" si="0"/>
        <v>1145</v>
      </c>
      <c r="F12" s="184">
        <f t="shared" si="0"/>
        <v>14000</v>
      </c>
      <c r="G12" s="184">
        <f t="shared" si="0"/>
        <v>2520</v>
      </c>
      <c r="H12" s="184">
        <f t="shared" si="0"/>
        <v>108925</v>
      </c>
      <c r="I12" s="184">
        <f t="shared" si="0"/>
        <v>0</v>
      </c>
      <c r="J12" s="184">
        <f t="shared" si="0"/>
        <v>0</v>
      </c>
      <c r="K12" s="184">
        <f>SUM(K13:K31)</f>
        <v>112590</v>
      </c>
      <c r="L12" s="185"/>
      <c r="M12" s="186"/>
    </row>
    <row r="13" spans="1:13" s="6" customFormat="1" ht="25.5" customHeight="1">
      <c r="A13" s="187">
        <v>1</v>
      </c>
      <c r="B13" s="188" t="s">
        <v>287</v>
      </c>
      <c r="C13" s="96">
        <v>80</v>
      </c>
      <c r="D13" s="96">
        <v>80</v>
      </c>
      <c r="E13" s="96">
        <v>80</v>
      </c>
      <c r="F13" s="189"/>
      <c r="G13" s="189"/>
      <c r="H13" s="189">
        <v>8154</v>
      </c>
      <c r="I13" s="189"/>
      <c r="J13" s="189"/>
      <c r="K13" s="189">
        <f>D13+H13+I13+J13</f>
        <v>8234</v>
      </c>
      <c r="L13" s="186"/>
      <c r="M13" s="180"/>
    </row>
    <row r="14" spans="1:13" s="6" customFormat="1" ht="25.5" customHeight="1">
      <c r="A14" s="187">
        <v>2</v>
      </c>
      <c r="B14" s="188" t="s">
        <v>288</v>
      </c>
      <c r="C14" s="96">
        <v>18</v>
      </c>
      <c r="D14" s="96">
        <v>18</v>
      </c>
      <c r="E14" s="96">
        <v>18</v>
      </c>
      <c r="F14" s="189"/>
      <c r="G14" s="189"/>
      <c r="H14" s="189">
        <v>5370</v>
      </c>
      <c r="I14" s="189"/>
      <c r="J14" s="189"/>
      <c r="K14" s="189">
        <f>D14+H14+I14+J14</f>
        <v>5388</v>
      </c>
      <c r="L14" s="180"/>
      <c r="M14" s="180"/>
    </row>
    <row r="15" spans="1:13" s="6" customFormat="1" ht="25.5" customHeight="1">
      <c r="A15" s="187">
        <v>3</v>
      </c>
      <c r="B15" s="188" t="s">
        <v>289</v>
      </c>
      <c r="C15" s="96">
        <v>45</v>
      </c>
      <c r="D15" s="96">
        <v>45</v>
      </c>
      <c r="E15" s="96">
        <v>45</v>
      </c>
      <c r="F15" s="189"/>
      <c r="G15" s="189"/>
      <c r="H15" s="189">
        <v>5371</v>
      </c>
      <c r="I15" s="189"/>
      <c r="J15" s="189"/>
      <c r="K15" s="189">
        <f aca="true" t="shared" si="1" ref="K15:K30">D15+H15+I15+J15</f>
        <v>5416</v>
      </c>
      <c r="L15" s="180"/>
      <c r="M15" s="180"/>
    </row>
    <row r="16" spans="1:13" s="6" customFormat="1" ht="25.5" customHeight="1">
      <c r="A16" s="187">
        <v>4</v>
      </c>
      <c r="B16" s="188" t="s">
        <v>290</v>
      </c>
      <c r="C16" s="96">
        <v>50</v>
      </c>
      <c r="D16" s="96">
        <v>50</v>
      </c>
      <c r="E16" s="96">
        <v>50</v>
      </c>
      <c r="F16" s="189"/>
      <c r="G16" s="189"/>
      <c r="H16" s="189">
        <v>7205</v>
      </c>
      <c r="I16" s="189"/>
      <c r="J16" s="189"/>
      <c r="K16" s="189">
        <f t="shared" si="1"/>
        <v>7255</v>
      </c>
      <c r="L16" s="180"/>
      <c r="M16" s="180"/>
    </row>
    <row r="17" spans="1:13" s="6" customFormat="1" ht="25.5" customHeight="1">
      <c r="A17" s="187">
        <v>5</v>
      </c>
      <c r="B17" s="188" t="s">
        <v>291</v>
      </c>
      <c r="C17" s="96">
        <v>35</v>
      </c>
      <c r="D17" s="96">
        <v>35</v>
      </c>
      <c r="E17" s="96">
        <v>35</v>
      </c>
      <c r="F17" s="189"/>
      <c r="G17" s="189"/>
      <c r="H17" s="189">
        <v>5418</v>
      </c>
      <c r="I17" s="189"/>
      <c r="J17" s="189"/>
      <c r="K17" s="189">
        <f t="shared" si="1"/>
        <v>5453</v>
      </c>
      <c r="L17" s="180"/>
      <c r="M17" s="180"/>
    </row>
    <row r="18" spans="1:13" s="6" customFormat="1" ht="25.5" customHeight="1">
      <c r="A18" s="121">
        <v>6</v>
      </c>
      <c r="B18" s="122" t="s">
        <v>207</v>
      </c>
      <c r="C18" s="96">
        <v>3085</v>
      </c>
      <c r="D18" s="96">
        <v>3085</v>
      </c>
      <c r="E18" s="122">
        <v>565</v>
      </c>
      <c r="F18" s="123">
        <v>14000</v>
      </c>
      <c r="G18" s="123">
        <f>F18*18%</f>
        <v>2520</v>
      </c>
      <c r="H18" s="123">
        <v>5897</v>
      </c>
      <c r="I18" s="123"/>
      <c r="J18" s="123"/>
      <c r="K18" s="123">
        <f t="shared" si="1"/>
        <v>8982</v>
      </c>
      <c r="L18" s="180"/>
      <c r="M18" s="180"/>
    </row>
    <row r="19" spans="1:13" s="6" customFormat="1" ht="25.5" customHeight="1">
      <c r="A19" s="187">
        <v>7</v>
      </c>
      <c r="B19" s="188" t="s">
        <v>292</v>
      </c>
      <c r="C19" s="96">
        <v>65</v>
      </c>
      <c r="D19" s="96">
        <v>65</v>
      </c>
      <c r="E19" s="96">
        <v>65</v>
      </c>
      <c r="F19" s="189"/>
      <c r="G19" s="189" t="s">
        <v>387</v>
      </c>
      <c r="H19" s="189">
        <v>6223</v>
      </c>
      <c r="I19" s="189"/>
      <c r="J19" s="189"/>
      <c r="K19" s="189">
        <f t="shared" si="1"/>
        <v>6288</v>
      </c>
      <c r="L19" s="180"/>
      <c r="M19" s="180"/>
    </row>
    <row r="20" spans="1:13" s="6" customFormat="1" ht="25.5" customHeight="1">
      <c r="A20" s="187">
        <v>8</v>
      </c>
      <c r="B20" s="188" t="s">
        <v>293</v>
      </c>
      <c r="C20" s="96">
        <v>25</v>
      </c>
      <c r="D20" s="96">
        <v>25</v>
      </c>
      <c r="E20" s="96">
        <v>25</v>
      </c>
      <c r="F20" s="189"/>
      <c r="G20" s="189"/>
      <c r="H20" s="189">
        <v>6016</v>
      </c>
      <c r="I20" s="189"/>
      <c r="J20" s="189"/>
      <c r="K20" s="189">
        <f t="shared" si="1"/>
        <v>6041</v>
      </c>
      <c r="L20" s="180"/>
      <c r="M20" s="180"/>
    </row>
    <row r="21" spans="1:13" s="6" customFormat="1" ht="25.5" customHeight="1">
      <c r="A21" s="187">
        <v>9</v>
      </c>
      <c r="B21" s="188" t="s">
        <v>294</v>
      </c>
      <c r="C21" s="96">
        <v>35</v>
      </c>
      <c r="D21" s="96">
        <v>35</v>
      </c>
      <c r="E21" s="96">
        <v>35</v>
      </c>
      <c r="F21" s="189"/>
      <c r="G21" s="189"/>
      <c r="H21" s="189">
        <v>5989</v>
      </c>
      <c r="I21" s="189"/>
      <c r="J21" s="189"/>
      <c r="K21" s="189">
        <f t="shared" si="1"/>
        <v>6024</v>
      </c>
      <c r="L21" s="180"/>
      <c r="M21" s="180"/>
    </row>
    <row r="22" spans="1:13" s="6" customFormat="1" ht="25.5" customHeight="1">
      <c r="A22" s="187">
        <v>10</v>
      </c>
      <c r="B22" s="188" t="s">
        <v>295</v>
      </c>
      <c r="C22" s="96">
        <v>15</v>
      </c>
      <c r="D22" s="96">
        <v>15</v>
      </c>
      <c r="E22" s="96">
        <v>15</v>
      </c>
      <c r="F22" s="189"/>
      <c r="G22" s="189"/>
      <c r="H22" s="189">
        <v>5229</v>
      </c>
      <c r="I22" s="189"/>
      <c r="J22" s="189"/>
      <c r="K22" s="189">
        <f t="shared" si="1"/>
        <v>5244</v>
      </c>
      <c r="L22" s="180"/>
      <c r="M22" s="180"/>
    </row>
    <row r="23" spans="1:13" s="6" customFormat="1" ht="25.5" customHeight="1">
      <c r="A23" s="187">
        <v>11</v>
      </c>
      <c r="B23" s="188" t="s">
        <v>296</v>
      </c>
      <c r="C23" s="96">
        <v>25</v>
      </c>
      <c r="D23" s="96">
        <v>25</v>
      </c>
      <c r="E23" s="96">
        <v>25</v>
      </c>
      <c r="F23" s="189"/>
      <c r="G23" s="189"/>
      <c r="H23" s="189">
        <v>5118</v>
      </c>
      <c r="I23" s="189"/>
      <c r="J23" s="189"/>
      <c r="K23" s="189">
        <f t="shared" si="1"/>
        <v>5143</v>
      </c>
      <c r="L23" s="180"/>
      <c r="M23" s="180"/>
    </row>
    <row r="24" spans="1:13" s="6" customFormat="1" ht="25.5" customHeight="1">
      <c r="A24" s="187">
        <v>12</v>
      </c>
      <c r="B24" s="188" t="s">
        <v>297</v>
      </c>
      <c r="C24" s="96">
        <v>17</v>
      </c>
      <c r="D24" s="96">
        <v>17</v>
      </c>
      <c r="E24" s="96">
        <v>17</v>
      </c>
      <c r="F24" s="189"/>
      <c r="G24" s="189"/>
      <c r="H24" s="189">
        <v>4862</v>
      </c>
      <c r="I24" s="189"/>
      <c r="J24" s="189"/>
      <c r="K24" s="189">
        <f t="shared" si="1"/>
        <v>4879</v>
      </c>
      <c r="L24" s="180"/>
      <c r="M24" s="180"/>
    </row>
    <row r="25" spans="1:13" s="6" customFormat="1" ht="25.5" customHeight="1">
      <c r="A25" s="187">
        <v>13</v>
      </c>
      <c r="B25" s="188" t="s">
        <v>298</v>
      </c>
      <c r="C25" s="96">
        <v>15</v>
      </c>
      <c r="D25" s="96">
        <v>15</v>
      </c>
      <c r="E25" s="96">
        <v>15</v>
      </c>
      <c r="F25" s="189"/>
      <c r="G25" s="189"/>
      <c r="H25" s="189">
        <v>5177</v>
      </c>
      <c r="I25" s="189"/>
      <c r="J25" s="189"/>
      <c r="K25" s="189">
        <f t="shared" si="1"/>
        <v>5192</v>
      </c>
      <c r="L25" s="180"/>
      <c r="M25" s="180"/>
    </row>
    <row r="26" spans="1:13" s="6" customFormat="1" ht="25.5" customHeight="1">
      <c r="A26" s="187">
        <v>14</v>
      </c>
      <c r="B26" s="188" t="s">
        <v>299</v>
      </c>
      <c r="C26" s="96">
        <v>20</v>
      </c>
      <c r="D26" s="96">
        <v>20</v>
      </c>
      <c r="E26" s="96">
        <v>20</v>
      </c>
      <c r="F26" s="189"/>
      <c r="G26" s="189"/>
      <c r="H26" s="189">
        <v>5084</v>
      </c>
      <c r="I26" s="189"/>
      <c r="J26" s="189"/>
      <c r="K26" s="189">
        <f t="shared" si="1"/>
        <v>5104</v>
      </c>
      <c r="L26" s="180"/>
      <c r="M26" s="180"/>
    </row>
    <row r="27" spans="1:13" s="6" customFormat="1" ht="25.5" customHeight="1">
      <c r="A27" s="187">
        <v>15</v>
      </c>
      <c r="B27" s="188" t="s">
        <v>300</v>
      </c>
      <c r="C27" s="96">
        <v>15</v>
      </c>
      <c r="D27" s="96">
        <v>15</v>
      </c>
      <c r="E27" s="96">
        <v>15</v>
      </c>
      <c r="F27" s="189"/>
      <c r="G27" s="189"/>
      <c r="H27" s="189">
        <v>5617</v>
      </c>
      <c r="I27" s="189"/>
      <c r="J27" s="189"/>
      <c r="K27" s="189">
        <f t="shared" si="1"/>
        <v>5632</v>
      </c>
      <c r="L27" s="180"/>
      <c r="M27" s="180"/>
    </row>
    <row r="28" spans="1:13" ht="25.5" customHeight="1">
      <c r="A28" s="187">
        <v>16</v>
      </c>
      <c r="B28" s="188" t="s">
        <v>301</v>
      </c>
      <c r="C28" s="96">
        <v>15</v>
      </c>
      <c r="D28" s="96">
        <v>15</v>
      </c>
      <c r="E28" s="96">
        <v>15</v>
      </c>
      <c r="F28" s="189"/>
      <c r="G28" s="189"/>
      <c r="H28" s="189">
        <v>4829</v>
      </c>
      <c r="I28" s="189"/>
      <c r="J28" s="189"/>
      <c r="K28" s="189">
        <f t="shared" si="1"/>
        <v>4844</v>
      </c>
      <c r="L28" s="180"/>
      <c r="M28" s="172"/>
    </row>
    <row r="29" spans="1:13" ht="25.5" customHeight="1">
      <c r="A29" s="187">
        <v>17</v>
      </c>
      <c r="B29" s="188" t="s">
        <v>302</v>
      </c>
      <c r="C29" s="96">
        <v>20</v>
      </c>
      <c r="D29" s="96">
        <v>20</v>
      </c>
      <c r="E29" s="96">
        <v>20</v>
      </c>
      <c r="F29" s="189"/>
      <c r="G29" s="189"/>
      <c r="H29" s="189">
        <v>5563</v>
      </c>
      <c r="I29" s="189"/>
      <c r="J29" s="189"/>
      <c r="K29" s="189">
        <f t="shared" si="1"/>
        <v>5583</v>
      </c>
      <c r="L29" s="180"/>
      <c r="M29" s="172"/>
    </row>
    <row r="30" spans="1:13" ht="25.5" customHeight="1">
      <c r="A30" s="187">
        <v>18</v>
      </c>
      <c r="B30" s="188" t="s">
        <v>303</v>
      </c>
      <c r="C30" s="96">
        <v>65</v>
      </c>
      <c r="D30" s="96">
        <v>65</v>
      </c>
      <c r="E30" s="96">
        <v>65</v>
      </c>
      <c r="F30" s="189">
        <f>+G30/80*100</f>
        <v>0</v>
      </c>
      <c r="G30" s="189"/>
      <c r="H30" s="189">
        <v>6592</v>
      </c>
      <c r="I30" s="189"/>
      <c r="J30" s="189"/>
      <c r="K30" s="189">
        <f t="shared" si="1"/>
        <v>6657</v>
      </c>
      <c r="L30" s="180"/>
      <c r="M30" s="172"/>
    </row>
    <row r="31" spans="1:13" ht="25.5" customHeight="1" thickBot="1">
      <c r="A31" s="270">
        <v>19</v>
      </c>
      <c r="B31" s="271" t="s">
        <v>304</v>
      </c>
      <c r="C31" s="258">
        <v>20</v>
      </c>
      <c r="D31" s="258">
        <v>20</v>
      </c>
      <c r="E31" s="258">
        <v>20</v>
      </c>
      <c r="F31" s="272"/>
      <c r="G31" s="272"/>
      <c r="H31" s="272">
        <v>5211</v>
      </c>
      <c r="I31" s="272"/>
      <c r="J31" s="272"/>
      <c r="K31" s="272">
        <f>D31+H31+I31+J31</f>
        <v>5231</v>
      </c>
      <c r="L31" s="180"/>
      <c r="M31" s="172"/>
    </row>
    <row r="32" spans="1:12" ht="19.5" thickTop="1">
      <c r="A32" s="6"/>
      <c r="B32" s="6"/>
      <c r="C32" s="6"/>
      <c r="D32" s="6"/>
      <c r="E32" s="6"/>
      <c r="F32" s="6"/>
      <c r="G32" s="6"/>
      <c r="H32" s="6"/>
      <c r="I32" s="6"/>
      <c r="J32" s="6"/>
      <c r="K32" s="6"/>
      <c r="L32" s="6"/>
    </row>
    <row r="33" spans="1:12" ht="18.75">
      <c r="A33" s="8"/>
      <c r="B33" s="6"/>
      <c r="C33" s="6"/>
      <c r="D33" s="6"/>
      <c r="E33" s="6"/>
      <c r="F33" s="6"/>
      <c r="G33" s="6"/>
      <c r="H33" s="6"/>
      <c r="I33" s="6"/>
      <c r="J33" s="6"/>
      <c r="K33" s="6"/>
      <c r="L33" s="6"/>
    </row>
    <row r="34" spans="1:11" ht="18.75">
      <c r="A34" s="6"/>
      <c r="B34" s="6"/>
      <c r="C34" s="6"/>
      <c r="D34" s="6"/>
      <c r="E34" s="6"/>
      <c r="F34" s="6"/>
      <c r="G34" s="6"/>
      <c r="H34" s="6"/>
      <c r="I34" s="6"/>
      <c r="J34" s="6"/>
      <c r="K34" s="6"/>
    </row>
    <row r="35" spans="1:11" ht="18.75">
      <c r="A35" s="6"/>
      <c r="B35" s="6"/>
      <c r="C35" s="6"/>
      <c r="D35" s="6"/>
      <c r="E35" s="6"/>
      <c r="F35" s="6"/>
      <c r="G35" s="6"/>
      <c r="H35" s="6"/>
      <c r="I35" s="6"/>
      <c r="J35" s="6"/>
      <c r="K35" s="6"/>
    </row>
    <row r="36" spans="1:11" ht="18.75">
      <c r="A36" s="6"/>
      <c r="B36" s="6"/>
      <c r="C36" s="6"/>
      <c r="D36" s="6"/>
      <c r="E36" s="6"/>
      <c r="F36" s="6"/>
      <c r="G36" s="6"/>
      <c r="H36" s="6"/>
      <c r="I36" s="6"/>
      <c r="J36" s="6"/>
      <c r="K36" s="6"/>
    </row>
    <row r="37" spans="1:11" ht="18.75">
      <c r="A37" s="6"/>
      <c r="B37" s="6"/>
      <c r="C37" s="6"/>
      <c r="D37" s="6"/>
      <c r="E37" s="6"/>
      <c r="F37" s="6"/>
      <c r="G37" s="6"/>
      <c r="H37" s="6"/>
      <c r="I37" s="6"/>
      <c r="J37" s="6"/>
      <c r="K37" s="6"/>
    </row>
    <row r="38" spans="1:11" ht="18.75">
      <c r="A38" s="6"/>
      <c r="B38" s="6"/>
      <c r="C38" s="6"/>
      <c r="D38" s="6"/>
      <c r="E38" s="6"/>
      <c r="F38" s="6"/>
      <c r="G38" s="6"/>
      <c r="H38" s="6"/>
      <c r="I38" s="6"/>
      <c r="J38" s="6"/>
      <c r="K38" s="6"/>
    </row>
    <row r="39" spans="1:11" ht="18.75">
      <c r="A39" s="6"/>
      <c r="B39" s="6"/>
      <c r="C39" s="6"/>
      <c r="D39" s="6"/>
      <c r="E39" s="6"/>
      <c r="F39" s="6"/>
      <c r="G39" s="6"/>
      <c r="H39" s="6"/>
      <c r="I39" s="6"/>
      <c r="J39" s="6"/>
      <c r="K39" s="6"/>
    </row>
    <row r="40" spans="1:11" ht="22.5" customHeight="1">
      <c r="A40" s="6"/>
      <c r="B40" s="6"/>
      <c r="C40" s="6"/>
      <c r="D40" s="6"/>
      <c r="E40" s="6"/>
      <c r="F40" s="6"/>
      <c r="G40" s="6"/>
      <c r="H40" s="6"/>
      <c r="I40" s="6"/>
      <c r="J40" s="6"/>
      <c r="K40" s="6"/>
    </row>
    <row r="41" spans="1:11" ht="18.75">
      <c r="A41" s="6"/>
      <c r="B41" s="6"/>
      <c r="C41" s="6"/>
      <c r="D41" s="6"/>
      <c r="E41" s="6"/>
      <c r="F41" s="6"/>
      <c r="G41" s="6"/>
      <c r="H41" s="6"/>
      <c r="I41" s="6"/>
      <c r="J41" s="6"/>
      <c r="K41" s="6"/>
    </row>
    <row r="42" spans="1:11" ht="18.75">
      <c r="A42" s="6"/>
      <c r="B42" s="6"/>
      <c r="C42" s="6"/>
      <c r="D42" s="6"/>
      <c r="E42" s="6"/>
      <c r="F42" s="6"/>
      <c r="G42" s="6"/>
      <c r="H42" s="6"/>
      <c r="I42" s="6"/>
      <c r="J42" s="6"/>
      <c r="K42" s="6"/>
    </row>
    <row r="43" spans="1:11" ht="18.75">
      <c r="A43" s="6"/>
      <c r="B43" s="6"/>
      <c r="C43" s="6"/>
      <c r="D43" s="6"/>
      <c r="E43" s="6"/>
      <c r="F43" s="6"/>
      <c r="G43" s="6"/>
      <c r="H43" s="6"/>
      <c r="I43" s="6"/>
      <c r="J43" s="6"/>
      <c r="K43" s="6"/>
    </row>
    <row r="44" spans="1:11" ht="18.75">
      <c r="A44" s="6"/>
      <c r="B44" s="6"/>
      <c r="C44" s="6"/>
      <c r="D44" s="6"/>
      <c r="E44" s="6"/>
      <c r="F44" s="6"/>
      <c r="G44" s="6"/>
      <c r="H44" s="6"/>
      <c r="I44" s="6"/>
      <c r="J44" s="6"/>
      <c r="K44" s="6"/>
    </row>
  </sheetData>
  <sheetProtection/>
  <mergeCells count="14">
    <mergeCell ref="A3:K3"/>
    <mergeCell ref="H6:H10"/>
    <mergeCell ref="I6:I10"/>
    <mergeCell ref="J6:J10"/>
    <mergeCell ref="K6:K10"/>
    <mergeCell ref="A6:A10"/>
    <mergeCell ref="B6:B10"/>
    <mergeCell ref="C6:C10"/>
    <mergeCell ref="D6:D10"/>
    <mergeCell ref="E6:G6"/>
    <mergeCell ref="E7:E10"/>
    <mergeCell ref="F7:G7"/>
    <mergeCell ref="F8:F10"/>
    <mergeCell ref="G8:G10"/>
  </mergeCells>
  <printOptions horizontalCentered="1"/>
  <pageMargins left="0.56" right="0.23" top="0.9" bottom="0.17" header="0.53" footer="0.26"/>
  <pageSetup fitToHeight="0" fitToWidth="1" horizontalDpi="600" verticalDpi="600" orientation="portrait" paperSize="9" scale="70" r:id="rId1"/>
  <headerFooter alignWithMargins="0">
    <oddFooter>&amp;C&amp;".VnTime,Italic"&amp;8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39"/>
  <sheetViews>
    <sheetView view="pageBreakPreview" zoomScale="80" zoomScaleNormal="70" zoomScaleSheetLayoutView="80" zoomScalePageLayoutView="0" workbookViewId="0" topLeftCell="A16">
      <selection activeCell="V40" sqref="V40"/>
    </sheetView>
  </sheetViews>
  <sheetFormatPr defaultColWidth="9" defaultRowHeight="15"/>
  <cols>
    <col min="1" max="1" width="5.69921875" style="65" customWidth="1"/>
    <col min="2" max="2" width="14.8984375" style="65" customWidth="1"/>
    <col min="3" max="3" width="10.69921875" style="65" customWidth="1"/>
    <col min="4" max="4" width="10.19921875" style="65" customWidth="1"/>
    <col min="5" max="5" width="9.69921875" style="65" customWidth="1"/>
    <col min="6" max="6" width="7.09765625" style="65" customWidth="1"/>
    <col min="7" max="7" width="6.69921875" style="65" customWidth="1"/>
    <col min="8" max="8" width="6.8984375" style="65" customWidth="1"/>
    <col min="9" max="9" width="6.19921875" style="65" customWidth="1"/>
    <col min="10" max="10" width="8.296875" style="65" customWidth="1"/>
    <col min="11" max="11" width="10.19921875" style="65" customWidth="1"/>
    <col min="12" max="12" width="7.3984375" style="113" customWidth="1"/>
    <col min="13" max="13" width="7.19921875" style="65" customWidth="1"/>
    <col min="14" max="14" width="6.296875" style="65" customWidth="1"/>
    <col min="15" max="15" width="9.69921875" style="65" customWidth="1"/>
    <col min="16" max="16" width="8.09765625" style="65" customWidth="1"/>
    <col min="17" max="17" width="9.8984375" style="65" customWidth="1"/>
    <col min="18" max="19" width="9.19921875" style="65" customWidth="1"/>
    <col min="20" max="20" width="11" style="65" customWidth="1"/>
    <col min="21" max="21" width="7.19921875" style="65" hidden="1" customWidth="1"/>
    <col min="22" max="16384" width="9" style="65" customWidth="1"/>
  </cols>
  <sheetData>
    <row r="1" spans="1:21" ht="18.75">
      <c r="A1" s="82"/>
      <c r="B1" s="82"/>
      <c r="C1" s="84"/>
      <c r="D1" s="84"/>
      <c r="E1" s="84"/>
      <c r="F1" s="129"/>
      <c r="G1" s="129"/>
      <c r="H1" s="129"/>
      <c r="I1" s="84"/>
      <c r="J1" s="84"/>
      <c r="K1" s="84"/>
      <c r="L1" s="112"/>
      <c r="M1" s="129"/>
      <c r="N1" s="101"/>
      <c r="O1" s="84"/>
      <c r="P1" s="101"/>
      <c r="Q1" s="129"/>
      <c r="S1" s="127"/>
      <c r="T1" s="128" t="s">
        <v>214</v>
      </c>
      <c r="U1" s="127"/>
    </row>
    <row r="2" spans="1:21" s="88" customFormat="1" ht="18.75">
      <c r="A2" s="412" t="s">
        <v>306</v>
      </c>
      <c r="B2" s="412"/>
      <c r="C2" s="412"/>
      <c r="D2" s="412"/>
      <c r="E2" s="412"/>
      <c r="F2" s="412"/>
      <c r="G2" s="412"/>
      <c r="H2" s="412"/>
      <c r="I2" s="412"/>
      <c r="J2" s="412"/>
      <c r="K2" s="412"/>
      <c r="L2" s="412"/>
      <c r="M2" s="412"/>
      <c r="N2" s="412"/>
      <c r="O2" s="412"/>
      <c r="P2" s="412"/>
      <c r="Q2" s="412"/>
      <c r="R2" s="412"/>
      <c r="S2" s="412"/>
      <c r="T2" s="412"/>
      <c r="U2" s="126"/>
    </row>
    <row r="3" spans="1:21" ht="15.75">
      <c r="A3" s="147" t="str">
        <f>PL15!A3</f>
        <v>(Kèm theo Nghị quyết số                /NQ-HĐND ngày          tháng 12 năm 2023 của HĐND huyện Tuần Giáo)</v>
      </c>
      <c r="B3" s="82"/>
      <c r="C3" s="84"/>
      <c r="D3" s="84"/>
      <c r="E3" s="84"/>
      <c r="F3" s="84"/>
      <c r="G3" s="84"/>
      <c r="H3" s="84"/>
      <c r="I3" s="84"/>
      <c r="J3" s="84"/>
      <c r="K3" s="84"/>
      <c r="L3" s="112"/>
      <c r="M3" s="84"/>
      <c r="N3" s="84"/>
      <c r="O3" s="84"/>
      <c r="P3" s="84"/>
      <c r="Q3" s="84"/>
      <c r="R3" s="84"/>
      <c r="S3" s="84"/>
      <c r="T3" s="84"/>
      <c r="U3" s="84"/>
    </row>
    <row r="4" spans="1:21" s="31" customFormat="1" ht="15">
      <c r="A4" s="130"/>
      <c r="B4" s="130"/>
      <c r="F4" s="131"/>
      <c r="G4" s="453"/>
      <c r="H4" s="453"/>
      <c r="I4" s="453"/>
      <c r="J4" s="131"/>
      <c r="K4" s="453"/>
      <c r="L4" s="453"/>
      <c r="M4" s="453"/>
      <c r="N4" s="131"/>
      <c r="Q4" s="163"/>
      <c r="R4" s="163"/>
      <c r="S4" s="163"/>
      <c r="T4" s="164" t="s">
        <v>90</v>
      </c>
      <c r="U4" s="163"/>
    </row>
    <row r="5" spans="1:21" s="31" customFormat="1" ht="18" customHeight="1">
      <c r="A5" s="432" t="s">
        <v>60</v>
      </c>
      <c r="B5" s="433" t="s">
        <v>31</v>
      </c>
      <c r="C5" s="432" t="s">
        <v>222</v>
      </c>
      <c r="D5" s="433" t="s">
        <v>45</v>
      </c>
      <c r="E5" s="433"/>
      <c r="F5" s="433"/>
      <c r="G5" s="433"/>
      <c r="H5" s="433"/>
      <c r="I5" s="433"/>
      <c r="J5" s="433"/>
      <c r="K5" s="433"/>
      <c r="L5" s="433"/>
      <c r="M5" s="433"/>
      <c r="N5" s="433"/>
      <c r="O5" s="433"/>
      <c r="P5" s="433"/>
      <c r="Q5" s="432" t="s">
        <v>62</v>
      </c>
      <c r="R5" s="432"/>
      <c r="S5" s="432"/>
      <c r="T5" s="432"/>
      <c r="U5" s="432" t="s">
        <v>66</v>
      </c>
    </row>
    <row r="6" spans="1:21" s="31" customFormat="1" ht="7.5" customHeight="1">
      <c r="A6" s="432"/>
      <c r="B6" s="433"/>
      <c r="C6" s="432"/>
      <c r="D6" s="433"/>
      <c r="E6" s="433"/>
      <c r="F6" s="433"/>
      <c r="G6" s="433"/>
      <c r="H6" s="433"/>
      <c r="I6" s="433"/>
      <c r="J6" s="433"/>
      <c r="K6" s="433"/>
      <c r="L6" s="433"/>
      <c r="M6" s="433"/>
      <c r="N6" s="433"/>
      <c r="O6" s="433"/>
      <c r="P6" s="433"/>
      <c r="Q6" s="432"/>
      <c r="R6" s="432"/>
      <c r="S6" s="432"/>
      <c r="T6" s="432"/>
      <c r="U6" s="432"/>
    </row>
    <row r="7" spans="1:21" s="31" customFormat="1" ht="27" customHeight="1">
      <c r="A7" s="432"/>
      <c r="B7" s="433"/>
      <c r="C7" s="432"/>
      <c r="D7" s="432" t="s">
        <v>68</v>
      </c>
      <c r="E7" s="433" t="s">
        <v>24</v>
      </c>
      <c r="F7" s="433"/>
      <c r="G7" s="433"/>
      <c r="H7" s="433"/>
      <c r="I7" s="433"/>
      <c r="J7" s="433"/>
      <c r="K7" s="433" t="s">
        <v>26</v>
      </c>
      <c r="L7" s="433"/>
      <c r="M7" s="433"/>
      <c r="N7" s="432" t="s">
        <v>28</v>
      </c>
      <c r="O7" s="432" t="s">
        <v>29</v>
      </c>
      <c r="P7" s="432" t="s">
        <v>75</v>
      </c>
      <c r="Q7" s="432" t="s">
        <v>79</v>
      </c>
      <c r="R7" s="432" t="s">
        <v>132</v>
      </c>
      <c r="S7" s="432" t="s">
        <v>230</v>
      </c>
      <c r="T7" s="432" t="s">
        <v>133</v>
      </c>
      <c r="U7" s="432"/>
    </row>
    <row r="8" spans="1:21" s="31" customFormat="1" ht="18.75" customHeight="1">
      <c r="A8" s="432"/>
      <c r="B8" s="433"/>
      <c r="C8" s="432"/>
      <c r="D8" s="432"/>
      <c r="E8" s="432" t="s">
        <v>79</v>
      </c>
      <c r="F8" s="433" t="s">
        <v>32</v>
      </c>
      <c r="G8" s="433"/>
      <c r="H8" s="432" t="s">
        <v>125</v>
      </c>
      <c r="I8" s="432" t="s">
        <v>342</v>
      </c>
      <c r="J8" s="432" t="s">
        <v>25</v>
      </c>
      <c r="K8" s="432" t="s">
        <v>79</v>
      </c>
      <c r="L8" s="433" t="s">
        <v>32</v>
      </c>
      <c r="M8" s="433"/>
      <c r="N8" s="432"/>
      <c r="O8" s="432"/>
      <c r="P8" s="432"/>
      <c r="Q8" s="432"/>
      <c r="R8" s="432"/>
      <c r="S8" s="432"/>
      <c r="T8" s="432"/>
      <c r="U8" s="432"/>
    </row>
    <row r="9" spans="1:21" s="31" customFormat="1" ht="17.25" customHeight="1">
      <c r="A9" s="432"/>
      <c r="B9" s="433"/>
      <c r="C9" s="432"/>
      <c r="D9" s="432"/>
      <c r="E9" s="432"/>
      <c r="F9" s="451" t="s">
        <v>98</v>
      </c>
      <c r="G9" s="451" t="s">
        <v>87</v>
      </c>
      <c r="H9" s="432"/>
      <c r="I9" s="432"/>
      <c r="J9" s="432"/>
      <c r="K9" s="432"/>
      <c r="L9" s="452" t="s">
        <v>98</v>
      </c>
      <c r="M9" s="451" t="s">
        <v>87</v>
      </c>
      <c r="N9" s="432"/>
      <c r="O9" s="432"/>
      <c r="P9" s="432"/>
      <c r="Q9" s="432"/>
      <c r="R9" s="432"/>
      <c r="S9" s="432"/>
      <c r="T9" s="432"/>
      <c r="U9" s="432"/>
    </row>
    <row r="10" spans="1:21" s="31" customFormat="1" ht="17.25" customHeight="1">
      <c r="A10" s="432"/>
      <c r="B10" s="433"/>
      <c r="C10" s="432"/>
      <c r="D10" s="432"/>
      <c r="E10" s="432"/>
      <c r="F10" s="451"/>
      <c r="G10" s="451"/>
      <c r="H10" s="432"/>
      <c r="I10" s="432"/>
      <c r="J10" s="432"/>
      <c r="K10" s="432"/>
      <c r="L10" s="452"/>
      <c r="M10" s="451"/>
      <c r="N10" s="432"/>
      <c r="O10" s="432"/>
      <c r="P10" s="432"/>
      <c r="Q10" s="432"/>
      <c r="R10" s="432"/>
      <c r="S10" s="432"/>
      <c r="T10" s="432"/>
      <c r="U10" s="432"/>
    </row>
    <row r="11" spans="1:21" s="31" customFormat="1" ht="17.25" customHeight="1">
      <c r="A11" s="432"/>
      <c r="B11" s="433"/>
      <c r="C11" s="432"/>
      <c r="D11" s="432"/>
      <c r="E11" s="432"/>
      <c r="F11" s="451"/>
      <c r="G11" s="451"/>
      <c r="H11" s="432"/>
      <c r="I11" s="432"/>
      <c r="J11" s="432"/>
      <c r="K11" s="432"/>
      <c r="L11" s="452"/>
      <c r="M11" s="451"/>
      <c r="N11" s="432"/>
      <c r="O11" s="432"/>
      <c r="P11" s="432"/>
      <c r="Q11" s="432"/>
      <c r="R11" s="432"/>
      <c r="S11" s="432"/>
      <c r="T11" s="432"/>
      <c r="U11" s="432"/>
    </row>
    <row r="12" spans="1:21" s="31" customFormat="1" ht="17.25" customHeight="1">
      <c r="A12" s="432"/>
      <c r="B12" s="433"/>
      <c r="C12" s="432"/>
      <c r="D12" s="432"/>
      <c r="E12" s="432"/>
      <c r="F12" s="451"/>
      <c r="G12" s="451"/>
      <c r="H12" s="432"/>
      <c r="I12" s="432"/>
      <c r="J12" s="432"/>
      <c r="K12" s="432"/>
      <c r="L12" s="452"/>
      <c r="M12" s="451"/>
      <c r="N12" s="432"/>
      <c r="O12" s="432"/>
      <c r="P12" s="432"/>
      <c r="Q12" s="432"/>
      <c r="R12" s="432"/>
      <c r="S12" s="432"/>
      <c r="T12" s="432"/>
      <c r="U12" s="432"/>
    </row>
    <row r="13" spans="1:21" s="31" customFormat="1" ht="17.25" customHeight="1">
      <c r="A13" s="432"/>
      <c r="B13" s="433"/>
      <c r="C13" s="432"/>
      <c r="D13" s="432"/>
      <c r="E13" s="432"/>
      <c r="F13" s="451"/>
      <c r="G13" s="451"/>
      <c r="H13" s="432"/>
      <c r="I13" s="432"/>
      <c r="J13" s="432"/>
      <c r="K13" s="432"/>
      <c r="L13" s="452"/>
      <c r="M13" s="451"/>
      <c r="N13" s="432"/>
      <c r="O13" s="432"/>
      <c r="P13" s="432"/>
      <c r="Q13" s="432"/>
      <c r="R13" s="432"/>
      <c r="S13" s="432"/>
      <c r="T13" s="432"/>
      <c r="U13" s="432"/>
    </row>
    <row r="14" spans="1:21" s="31" customFormat="1" ht="17.25" customHeight="1">
      <c r="A14" s="432"/>
      <c r="B14" s="433"/>
      <c r="C14" s="432"/>
      <c r="D14" s="432"/>
      <c r="E14" s="432"/>
      <c r="F14" s="451"/>
      <c r="G14" s="451"/>
      <c r="H14" s="432"/>
      <c r="I14" s="432"/>
      <c r="J14" s="432"/>
      <c r="K14" s="432"/>
      <c r="L14" s="452"/>
      <c r="M14" s="451"/>
      <c r="N14" s="432"/>
      <c r="O14" s="432"/>
      <c r="P14" s="432"/>
      <c r="Q14" s="432"/>
      <c r="R14" s="432"/>
      <c r="S14" s="432"/>
      <c r="T14" s="432"/>
      <c r="U14" s="432"/>
    </row>
    <row r="15" spans="1:21" s="31" customFormat="1" ht="17.25" customHeight="1">
      <c r="A15" s="432"/>
      <c r="B15" s="433"/>
      <c r="C15" s="432"/>
      <c r="D15" s="432"/>
      <c r="E15" s="432"/>
      <c r="F15" s="451"/>
      <c r="G15" s="451"/>
      <c r="H15" s="432"/>
      <c r="I15" s="432"/>
      <c r="J15" s="432"/>
      <c r="K15" s="432"/>
      <c r="L15" s="452"/>
      <c r="M15" s="451"/>
      <c r="N15" s="432"/>
      <c r="O15" s="432"/>
      <c r="P15" s="432"/>
      <c r="Q15" s="432"/>
      <c r="R15" s="432"/>
      <c r="S15" s="432"/>
      <c r="T15" s="432"/>
      <c r="U15" s="432"/>
    </row>
    <row r="16" spans="1:21" s="31" customFormat="1" ht="17.25" customHeight="1">
      <c r="A16" s="30" t="s">
        <v>10</v>
      </c>
      <c r="B16" s="30" t="s">
        <v>11</v>
      </c>
      <c r="C16" s="69" t="s">
        <v>232</v>
      </c>
      <c r="D16" s="70" t="s">
        <v>135</v>
      </c>
      <c r="E16" s="71" t="s">
        <v>134</v>
      </c>
      <c r="F16" s="30">
        <v>4</v>
      </c>
      <c r="G16" s="30">
        <f aca="true" t="shared" si="0" ref="G16:U16">F16+1</f>
        <v>5</v>
      </c>
      <c r="H16" s="30">
        <f t="shared" si="0"/>
        <v>6</v>
      </c>
      <c r="I16" s="30">
        <f t="shared" si="0"/>
        <v>7</v>
      </c>
      <c r="J16" s="30">
        <f t="shared" si="0"/>
        <v>8</v>
      </c>
      <c r="K16" s="30">
        <f t="shared" si="0"/>
        <v>9</v>
      </c>
      <c r="L16" s="293">
        <f t="shared" si="0"/>
        <v>10</v>
      </c>
      <c r="M16" s="30">
        <f t="shared" si="0"/>
        <v>11</v>
      </c>
      <c r="N16" s="30">
        <f t="shared" si="0"/>
        <v>12</v>
      </c>
      <c r="O16" s="30">
        <f>N16+1</f>
        <v>13</v>
      </c>
      <c r="P16" s="30">
        <f t="shared" si="0"/>
        <v>14</v>
      </c>
      <c r="Q16" s="69" t="s">
        <v>136</v>
      </c>
      <c r="R16" s="30">
        <v>16</v>
      </c>
      <c r="S16" s="30">
        <f>R16+1</f>
        <v>17</v>
      </c>
      <c r="T16" s="30">
        <f t="shared" si="0"/>
        <v>18</v>
      </c>
      <c r="U16" s="30">
        <f t="shared" si="0"/>
        <v>19</v>
      </c>
    </row>
    <row r="17" spans="1:21" s="87" customFormat="1" ht="24" customHeight="1">
      <c r="A17" s="286"/>
      <c r="B17" s="132" t="s">
        <v>30</v>
      </c>
      <c r="C17" s="165">
        <f>D17+Q17+U17</f>
        <v>146775</v>
      </c>
      <c r="D17" s="165">
        <f>SUM(D18:D36)</f>
        <v>112590</v>
      </c>
      <c r="E17" s="165">
        <f>SUM(E18:E36)</f>
        <v>2520</v>
      </c>
      <c r="F17" s="165">
        <f aca="true" t="shared" si="1" ref="F17:P17">SUM(F18:F36)</f>
        <v>0</v>
      </c>
      <c r="G17" s="165">
        <f t="shared" si="1"/>
        <v>0</v>
      </c>
      <c r="H17" s="165">
        <f t="shared" si="1"/>
        <v>0</v>
      </c>
      <c r="I17" s="165">
        <f t="shared" si="1"/>
        <v>0</v>
      </c>
      <c r="J17" s="165">
        <f>SUM(J18:J36)</f>
        <v>2520</v>
      </c>
      <c r="K17" s="165">
        <f>SUM(K18:K36)</f>
        <v>107815</v>
      </c>
      <c r="L17" s="294">
        <f t="shared" si="1"/>
        <v>1273</v>
      </c>
      <c r="M17" s="165">
        <f t="shared" si="1"/>
        <v>0</v>
      </c>
      <c r="N17" s="165">
        <f t="shared" si="1"/>
        <v>0</v>
      </c>
      <c r="O17" s="165">
        <f>SUM(O18:O36)</f>
        <v>2255</v>
      </c>
      <c r="P17" s="165">
        <f t="shared" si="1"/>
        <v>0</v>
      </c>
      <c r="Q17" s="165">
        <f>SUM(Q18:Q36)</f>
        <v>34185</v>
      </c>
      <c r="R17" s="165">
        <f>SUM(R18:R36)</f>
        <v>0</v>
      </c>
      <c r="S17" s="165">
        <f>SUM(S18:S36)</f>
        <v>1650</v>
      </c>
      <c r="T17" s="165">
        <f>SUM(T18:T36)</f>
        <v>32535</v>
      </c>
      <c r="U17" s="166">
        <f>SUM(U18:U36)</f>
        <v>0</v>
      </c>
    </row>
    <row r="18" spans="1:21" s="87" customFormat="1" ht="21" customHeight="1">
      <c r="A18" s="148">
        <v>1</v>
      </c>
      <c r="B18" s="133" t="s">
        <v>287</v>
      </c>
      <c r="C18" s="167">
        <f>D18+Q18+U18</f>
        <v>11624</v>
      </c>
      <c r="D18" s="167">
        <f>+E18+K18+N18+O18</f>
        <v>8234</v>
      </c>
      <c r="E18" s="167">
        <f>H18+I18+J18</f>
        <v>0</v>
      </c>
      <c r="F18" s="167"/>
      <c r="G18" s="167"/>
      <c r="H18" s="167"/>
      <c r="I18" s="167"/>
      <c r="J18" s="167"/>
      <c r="K18" s="167">
        <v>8069</v>
      </c>
      <c r="L18" s="295">
        <v>67</v>
      </c>
      <c r="M18" s="167"/>
      <c r="N18" s="167"/>
      <c r="O18" s="167">
        <v>165</v>
      </c>
      <c r="P18" s="167"/>
      <c r="Q18" s="167">
        <f>+R18+S18+T18</f>
        <v>3390</v>
      </c>
      <c r="R18" s="167"/>
      <c r="S18" s="167">
        <v>122</v>
      </c>
      <c r="T18" s="167">
        <v>3268</v>
      </c>
      <c r="U18" s="168"/>
    </row>
    <row r="19" spans="1:21" s="87" customFormat="1" ht="21" customHeight="1">
      <c r="A19" s="148">
        <v>2</v>
      </c>
      <c r="B19" s="133" t="s">
        <v>288</v>
      </c>
      <c r="C19" s="167">
        <f aca="true" t="shared" si="2" ref="C19:C36">D19+Q19+U19</f>
        <v>6845</v>
      </c>
      <c r="D19" s="167">
        <f aca="true" t="shared" si="3" ref="D19:D36">+E19+K19+N19+O19</f>
        <v>5388</v>
      </c>
      <c r="E19" s="167">
        <f aca="true" t="shared" si="4" ref="E19:E36">H19+I19+J19</f>
        <v>0</v>
      </c>
      <c r="F19" s="167"/>
      <c r="G19" s="167"/>
      <c r="H19" s="167"/>
      <c r="I19" s="167"/>
      <c r="J19" s="167"/>
      <c r="K19" s="167">
        <v>5280</v>
      </c>
      <c r="L19" s="295">
        <v>67</v>
      </c>
      <c r="M19" s="167"/>
      <c r="N19" s="167"/>
      <c r="O19" s="167">
        <v>108</v>
      </c>
      <c r="P19" s="167"/>
      <c r="Q19" s="167">
        <f>+R19+S19+T19</f>
        <v>1457</v>
      </c>
      <c r="R19" s="167"/>
      <c r="S19" s="167">
        <v>145</v>
      </c>
      <c r="T19" s="167">
        <v>1312</v>
      </c>
      <c r="U19" s="168"/>
    </row>
    <row r="20" spans="1:21" s="87" customFormat="1" ht="21" customHeight="1">
      <c r="A20" s="148">
        <v>3</v>
      </c>
      <c r="B20" s="133" t="s">
        <v>289</v>
      </c>
      <c r="C20" s="167">
        <f t="shared" si="2"/>
        <v>7055</v>
      </c>
      <c r="D20" s="167">
        <f t="shared" si="3"/>
        <v>5416</v>
      </c>
      <c r="E20" s="167">
        <f t="shared" si="4"/>
        <v>0</v>
      </c>
      <c r="F20" s="167"/>
      <c r="G20" s="167"/>
      <c r="H20" s="167"/>
      <c r="I20" s="167"/>
      <c r="J20" s="167"/>
      <c r="K20" s="167">
        <v>5307</v>
      </c>
      <c r="L20" s="295">
        <v>67</v>
      </c>
      <c r="M20" s="167"/>
      <c r="N20" s="167"/>
      <c r="O20" s="167">
        <v>109</v>
      </c>
      <c r="P20" s="167"/>
      <c r="Q20" s="167">
        <f aca="true" t="shared" si="5" ref="Q20:Q36">+R20+S20+T20</f>
        <v>1639</v>
      </c>
      <c r="R20" s="167"/>
      <c r="S20" s="167">
        <v>78</v>
      </c>
      <c r="T20" s="167">
        <v>1561</v>
      </c>
      <c r="U20" s="168"/>
    </row>
    <row r="21" spans="1:21" s="87" customFormat="1" ht="21" customHeight="1">
      <c r="A21" s="148">
        <v>4</v>
      </c>
      <c r="B21" s="133" t="s">
        <v>290</v>
      </c>
      <c r="C21" s="167">
        <f t="shared" si="2"/>
        <v>11568</v>
      </c>
      <c r="D21" s="167">
        <f t="shared" si="3"/>
        <v>7255</v>
      </c>
      <c r="E21" s="167">
        <f t="shared" si="4"/>
        <v>0</v>
      </c>
      <c r="F21" s="167"/>
      <c r="G21" s="167"/>
      <c r="H21" s="167"/>
      <c r="I21" s="167"/>
      <c r="J21" s="167"/>
      <c r="K21" s="167">
        <v>7109</v>
      </c>
      <c r="L21" s="295">
        <v>67</v>
      </c>
      <c r="M21" s="167"/>
      <c r="N21" s="167"/>
      <c r="O21" s="167">
        <v>146</v>
      </c>
      <c r="P21" s="167"/>
      <c r="Q21" s="167">
        <f t="shared" si="5"/>
        <v>4313</v>
      </c>
      <c r="R21" s="167"/>
      <c r="S21" s="167">
        <v>238</v>
      </c>
      <c r="T21" s="167">
        <v>4075</v>
      </c>
      <c r="U21" s="168"/>
    </row>
    <row r="22" spans="1:21" ht="21" customHeight="1">
      <c r="A22" s="148">
        <v>5</v>
      </c>
      <c r="B22" s="133" t="s">
        <v>291</v>
      </c>
      <c r="C22" s="167">
        <f t="shared" si="2"/>
        <v>6813</v>
      </c>
      <c r="D22" s="167">
        <f t="shared" si="3"/>
        <v>5453</v>
      </c>
      <c r="E22" s="167">
        <f t="shared" si="4"/>
        <v>0</v>
      </c>
      <c r="F22" s="167"/>
      <c r="G22" s="167"/>
      <c r="H22" s="167"/>
      <c r="I22" s="167"/>
      <c r="J22" s="167"/>
      <c r="K22" s="167">
        <v>5343</v>
      </c>
      <c r="L22" s="295">
        <v>67</v>
      </c>
      <c r="M22" s="167"/>
      <c r="N22" s="167"/>
      <c r="O22" s="167">
        <v>110</v>
      </c>
      <c r="P22" s="167"/>
      <c r="Q22" s="167">
        <f t="shared" si="5"/>
        <v>1360</v>
      </c>
      <c r="R22" s="167"/>
      <c r="S22" s="167"/>
      <c r="T22" s="167">
        <v>1360</v>
      </c>
      <c r="U22" s="168"/>
    </row>
    <row r="23" spans="1:21" ht="21" customHeight="1">
      <c r="A23" s="148">
        <v>6</v>
      </c>
      <c r="B23" s="133" t="s">
        <v>207</v>
      </c>
      <c r="C23" s="167">
        <f t="shared" si="2"/>
        <v>9092</v>
      </c>
      <c r="D23" s="167">
        <f t="shared" si="3"/>
        <v>8982</v>
      </c>
      <c r="E23" s="167">
        <f t="shared" si="4"/>
        <v>2520</v>
      </c>
      <c r="F23" s="167"/>
      <c r="G23" s="167"/>
      <c r="H23" s="167"/>
      <c r="I23" s="167"/>
      <c r="J23" s="167">
        <v>2520</v>
      </c>
      <c r="K23" s="167">
        <v>6288</v>
      </c>
      <c r="L23" s="295">
        <v>67</v>
      </c>
      <c r="M23" s="167"/>
      <c r="N23" s="167"/>
      <c r="O23" s="167">
        <v>174</v>
      </c>
      <c r="P23" s="167"/>
      <c r="Q23" s="167">
        <f t="shared" si="5"/>
        <v>110</v>
      </c>
      <c r="R23" s="167"/>
      <c r="S23" s="167"/>
      <c r="T23" s="167">
        <v>110</v>
      </c>
      <c r="U23" s="168"/>
    </row>
    <row r="24" spans="1:21" ht="21" customHeight="1">
      <c r="A24" s="148">
        <v>7</v>
      </c>
      <c r="B24" s="133" t="s">
        <v>292</v>
      </c>
      <c r="C24" s="167">
        <f t="shared" si="2"/>
        <v>8312</v>
      </c>
      <c r="D24" s="167">
        <f t="shared" si="3"/>
        <v>6288</v>
      </c>
      <c r="E24" s="167">
        <f t="shared" si="4"/>
        <v>0</v>
      </c>
      <c r="F24" s="167"/>
      <c r="G24" s="167"/>
      <c r="H24" s="167"/>
      <c r="I24" s="167"/>
      <c r="J24" s="167"/>
      <c r="K24" s="167">
        <v>6162</v>
      </c>
      <c r="L24" s="295">
        <v>67</v>
      </c>
      <c r="M24" s="167"/>
      <c r="N24" s="167"/>
      <c r="O24" s="167">
        <v>126</v>
      </c>
      <c r="P24" s="167"/>
      <c r="Q24" s="167">
        <f t="shared" si="5"/>
        <v>2024</v>
      </c>
      <c r="R24" s="167"/>
      <c r="S24" s="167">
        <v>182</v>
      </c>
      <c r="T24" s="167">
        <v>1842</v>
      </c>
      <c r="U24" s="168"/>
    </row>
    <row r="25" spans="1:21" ht="21" customHeight="1">
      <c r="A25" s="148">
        <v>8</v>
      </c>
      <c r="B25" s="133" t="s">
        <v>293</v>
      </c>
      <c r="C25" s="167">
        <f t="shared" si="2"/>
        <v>7556</v>
      </c>
      <c r="D25" s="167">
        <f t="shared" si="3"/>
        <v>6041</v>
      </c>
      <c r="E25" s="167">
        <f t="shared" si="4"/>
        <v>0</v>
      </c>
      <c r="F25" s="167"/>
      <c r="G25" s="167"/>
      <c r="H25" s="167"/>
      <c r="I25" s="167"/>
      <c r="J25" s="167"/>
      <c r="K25" s="167">
        <v>5920</v>
      </c>
      <c r="L25" s="295">
        <v>67</v>
      </c>
      <c r="M25" s="167"/>
      <c r="N25" s="167"/>
      <c r="O25" s="167">
        <v>121</v>
      </c>
      <c r="P25" s="167"/>
      <c r="Q25" s="167">
        <f t="shared" si="5"/>
        <v>1515</v>
      </c>
      <c r="R25" s="167"/>
      <c r="S25" s="167">
        <v>36</v>
      </c>
      <c r="T25" s="167">
        <v>1479</v>
      </c>
      <c r="U25" s="168"/>
    </row>
    <row r="26" spans="1:21" ht="21" customHeight="1">
      <c r="A26" s="148">
        <v>9</v>
      </c>
      <c r="B26" s="133" t="s">
        <v>294</v>
      </c>
      <c r="C26" s="167">
        <f t="shared" si="2"/>
        <v>7982</v>
      </c>
      <c r="D26" s="167">
        <f t="shared" si="3"/>
        <v>6024</v>
      </c>
      <c r="E26" s="167">
        <f t="shared" si="4"/>
        <v>0</v>
      </c>
      <c r="F26" s="167"/>
      <c r="G26" s="167"/>
      <c r="H26" s="167"/>
      <c r="I26" s="167"/>
      <c r="J26" s="167"/>
      <c r="K26" s="167">
        <v>5903</v>
      </c>
      <c r="L26" s="295">
        <v>67</v>
      </c>
      <c r="M26" s="167"/>
      <c r="N26" s="167"/>
      <c r="O26" s="167">
        <v>121</v>
      </c>
      <c r="P26" s="167"/>
      <c r="Q26" s="167">
        <f t="shared" si="5"/>
        <v>1958</v>
      </c>
      <c r="R26" s="167"/>
      <c r="S26" s="167">
        <v>128</v>
      </c>
      <c r="T26" s="167">
        <v>1830</v>
      </c>
      <c r="U26" s="168"/>
    </row>
    <row r="27" spans="1:21" ht="21" customHeight="1">
      <c r="A27" s="148">
        <v>10</v>
      </c>
      <c r="B27" s="133" t="s">
        <v>295</v>
      </c>
      <c r="C27" s="167">
        <f t="shared" si="2"/>
        <v>7126</v>
      </c>
      <c r="D27" s="167">
        <f t="shared" si="3"/>
        <v>5244</v>
      </c>
      <c r="E27" s="167">
        <f t="shared" si="4"/>
        <v>0</v>
      </c>
      <c r="F27" s="167"/>
      <c r="G27" s="167"/>
      <c r="H27" s="167"/>
      <c r="I27" s="167"/>
      <c r="J27" s="167"/>
      <c r="K27" s="167">
        <v>5139</v>
      </c>
      <c r="L27" s="295">
        <v>67</v>
      </c>
      <c r="M27" s="167"/>
      <c r="N27" s="167"/>
      <c r="O27" s="167">
        <v>105</v>
      </c>
      <c r="P27" s="167"/>
      <c r="Q27" s="167">
        <f t="shared" si="5"/>
        <v>1882</v>
      </c>
      <c r="R27" s="167"/>
      <c r="S27" s="167">
        <v>177</v>
      </c>
      <c r="T27" s="167">
        <v>1705</v>
      </c>
      <c r="U27" s="168"/>
    </row>
    <row r="28" spans="1:21" ht="21" customHeight="1">
      <c r="A28" s="148">
        <v>11</v>
      </c>
      <c r="B28" s="133" t="s">
        <v>296</v>
      </c>
      <c r="C28" s="167">
        <f t="shared" si="2"/>
        <v>6586</v>
      </c>
      <c r="D28" s="167">
        <f t="shared" si="3"/>
        <v>5143</v>
      </c>
      <c r="E28" s="167">
        <f t="shared" si="4"/>
        <v>0</v>
      </c>
      <c r="F28" s="167"/>
      <c r="G28" s="167"/>
      <c r="H28" s="167"/>
      <c r="I28" s="167"/>
      <c r="J28" s="167"/>
      <c r="K28" s="167">
        <v>5040</v>
      </c>
      <c r="L28" s="295">
        <v>67</v>
      </c>
      <c r="M28" s="167"/>
      <c r="N28" s="167"/>
      <c r="O28" s="167">
        <v>103</v>
      </c>
      <c r="P28" s="167"/>
      <c r="Q28" s="167">
        <f t="shared" si="5"/>
        <v>1443</v>
      </c>
      <c r="R28" s="167"/>
      <c r="S28" s="167"/>
      <c r="T28" s="167">
        <v>1443</v>
      </c>
      <c r="U28" s="168"/>
    </row>
    <row r="29" spans="1:21" ht="21" customHeight="1">
      <c r="A29" s="148">
        <v>12</v>
      </c>
      <c r="B29" s="133" t="s">
        <v>297</v>
      </c>
      <c r="C29" s="167">
        <f t="shared" si="2"/>
        <v>6338</v>
      </c>
      <c r="D29" s="167">
        <f t="shared" si="3"/>
        <v>4879</v>
      </c>
      <c r="E29" s="167">
        <f t="shared" si="4"/>
        <v>0</v>
      </c>
      <c r="F29" s="167"/>
      <c r="G29" s="167"/>
      <c r="H29" s="167"/>
      <c r="I29" s="167"/>
      <c r="J29" s="167"/>
      <c r="K29" s="167">
        <v>4781</v>
      </c>
      <c r="L29" s="295">
        <v>67</v>
      </c>
      <c r="M29" s="167"/>
      <c r="N29" s="167"/>
      <c r="O29" s="167">
        <v>98</v>
      </c>
      <c r="P29" s="167"/>
      <c r="Q29" s="167">
        <f t="shared" si="5"/>
        <v>1459</v>
      </c>
      <c r="R29" s="167"/>
      <c r="S29" s="167">
        <v>0</v>
      </c>
      <c r="T29" s="167">
        <v>1459</v>
      </c>
      <c r="U29" s="168"/>
    </row>
    <row r="30" spans="1:21" ht="21" customHeight="1">
      <c r="A30" s="148">
        <v>13</v>
      </c>
      <c r="B30" s="133" t="s">
        <v>298</v>
      </c>
      <c r="C30" s="167">
        <f t="shared" si="2"/>
        <v>6317</v>
      </c>
      <c r="D30" s="167">
        <f t="shared" si="3"/>
        <v>5192</v>
      </c>
      <c r="E30" s="167">
        <f t="shared" si="4"/>
        <v>0</v>
      </c>
      <c r="F30" s="167"/>
      <c r="G30" s="167"/>
      <c r="H30" s="167"/>
      <c r="I30" s="167"/>
      <c r="J30" s="167"/>
      <c r="K30" s="167">
        <v>5088</v>
      </c>
      <c r="L30" s="295">
        <v>67</v>
      </c>
      <c r="M30" s="167"/>
      <c r="N30" s="167"/>
      <c r="O30" s="167">
        <v>104</v>
      </c>
      <c r="P30" s="167"/>
      <c r="Q30" s="167">
        <f t="shared" si="5"/>
        <v>1125</v>
      </c>
      <c r="R30" s="167"/>
      <c r="S30" s="167">
        <v>35</v>
      </c>
      <c r="T30" s="167">
        <v>1090</v>
      </c>
      <c r="U30" s="168"/>
    </row>
    <row r="31" spans="1:21" ht="21" customHeight="1">
      <c r="A31" s="148">
        <v>14</v>
      </c>
      <c r="B31" s="133" t="s">
        <v>299</v>
      </c>
      <c r="C31" s="167">
        <f t="shared" si="2"/>
        <v>7032</v>
      </c>
      <c r="D31" s="167">
        <f t="shared" si="3"/>
        <v>5104</v>
      </c>
      <c r="E31" s="167">
        <f t="shared" si="4"/>
        <v>0</v>
      </c>
      <c r="F31" s="167"/>
      <c r="G31" s="167"/>
      <c r="H31" s="167"/>
      <c r="I31" s="167"/>
      <c r="J31" s="167"/>
      <c r="K31" s="167">
        <v>5001</v>
      </c>
      <c r="L31" s="295">
        <v>67</v>
      </c>
      <c r="M31" s="167"/>
      <c r="N31" s="167"/>
      <c r="O31" s="167">
        <v>103</v>
      </c>
      <c r="P31" s="167"/>
      <c r="Q31" s="167">
        <f t="shared" si="5"/>
        <v>1928</v>
      </c>
      <c r="R31" s="167"/>
      <c r="S31" s="167">
        <v>153</v>
      </c>
      <c r="T31" s="167">
        <v>1775</v>
      </c>
      <c r="U31" s="168"/>
    </row>
    <row r="32" spans="1:21" ht="21" customHeight="1">
      <c r="A32" s="148">
        <v>15</v>
      </c>
      <c r="B32" s="133" t="s">
        <v>300</v>
      </c>
      <c r="C32" s="167">
        <f t="shared" si="2"/>
        <v>7145</v>
      </c>
      <c r="D32" s="167">
        <f t="shared" si="3"/>
        <v>5632</v>
      </c>
      <c r="E32" s="167">
        <f t="shared" si="4"/>
        <v>0</v>
      </c>
      <c r="F32" s="167"/>
      <c r="G32" s="167"/>
      <c r="H32" s="167"/>
      <c r="I32" s="167"/>
      <c r="J32" s="167"/>
      <c r="K32" s="167">
        <v>5519</v>
      </c>
      <c r="L32" s="295">
        <v>67</v>
      </c>
      <c r="M32" s="167"/>
      <c r="N32" s="167"/>
      <c r="O32" s="167">
        <v>113</v>
      </c>
      <c r="P32" s="167"/>
      <c r="Q32" s="167">
        <f t="shared" si="5"/>
        <v>1513</v>
      </c>
      <c r="R32" s="167"/>
      <c r="S32" s="167">
        <v>49</v>
      </c>
      <c r="T32" s="167">
        <v>1464</v>
      </c>
      <c r="U32" s="168"/>
    </row>
    <row r="33" spans="1:21" ht="21" customHeight="1">
      <c r="A33" s="148">
        <v>16</v>
      </c>
      <c r="B33" s="133" t="s">
        <v>301</v>
      </c>
      <c r="C33" s="167">
        <f t="shared" si="2"/>
        <v>6087</v>
      </c>
      <c r="D33" s="167">
        <f t="shared" si="3"/>
        <v>4844</v>
      </c>
      <c r="E33" s="167">
        <f t="shared" si="4"/>
        <v>0</v>
      </c>
      <c r="F33" s="167"/>
      <c r="G33" s="167"/>
      <c r="H33" s="167"/>
      <c r="I33" s="167"/>
      <c r="J33" s="167"/>
      <c r="K33" s="167">
        <v>4746</v>
      </c>
      <c r="L33" s="295">
        <v>67</v>
      </c>
      <c r="M33" s="167"/>
      <c r="N33" s="167"/>
      <c r="O33" s="167">
        <v>98</v>
      </c>
      <c r="P33" s="167"/>
      <c r="Q33" s="167">
        <f t="shared" si="5"/>
        <v>1243</v>
      </c>
      <c r="R33" s="167"/>
      <c r="S33" s="167">
        <v>118</v>
      </c>
      <c r="T33" s="167">
        <v>1125</v>
      </c>
      <c r="U33" s="168"/>
    </row>
    <row r="34" spans="1:21" ht="21" customHeight="1">
      <c r="A34" s="148">
        <v>17</v>
      </c>
      <c r="B34" s="133" t="s">
        <v>302</v>
      </c>
      <c r="C34" s="167">
        <f t="shared" si="2"/>
        <v>6808</v>
      </c>
      <c r="D34" s="167">
        <f t="shared" si="3"/>
        <v>5583</v>
      </c>
      <c r="E34" s="167">
        <f t="shared" si="4"/>
        <v>0</v>
      </c>
      <c r="F34" s="167"/>
      <c r="G34" s="167"/>
      <c r="H34" s="167"/>
      <c r="I34" s="167"/>
      <c r="J34" s="167"/>
      <c r="K34" s="167">
        <v>5471</v>
      </c>
      <c r="L34" s="295">
        <v>67</v>
      </c>
      <c r="M34" s="167"/>
      <c r="N34" s="167"/>
      <c r="O34" s="167">
        <v>112</v>
      </c>
      <c r="P34" s="167"/>
      <c r="Q34" s="167">
        <f t="shared" si="5"/>
        <v>1225</v>
      </c>
      <c r="R34" s="167"/>
      <c r="S34" s="167">
        <v>28</v>
      </c>
      <c r="T34" s="167">
        <v>1197</v>
      </c>
      <c r="U34" s="168"/>
    </row>
    <row r="35" spans="1:21" ht="21" customHeight="1">
      <c r="A35" s="148">
        <v>18</v>
      </c>
      <c r="B35" s="133" t="s">
        <v>303</v>
      </c>
      <c r="C35" s="167">
        <f t="shared" si="2"/>
        <v>9692</v>
      </c>
      <c r="D35" s="167">
        <f t="shared" si="3"/>
        <v>6657</v>
      </c>
      <c r="E35" s="167">
        <f t="shared" si="4"/>
        <v>0</v>
      </c>
      <c r="F35" s="167"/>
      <c r="G35" s="167"/>
      <c r="H35" s="167"/>
      <c r="I35" s="167"/>
      <c r="J35" s="167"/>
      <c r="K35" s="167">
        <v>6523</v>
      </c>
      <c r="L35" s="295">
        <v>67</v>
      </c>
      <c r="M35" s="167"/>
      <c r="N35" s="167"/>
      <c r="O35" s="167">
        <v>134</v>
      </c>
      <c r="P35" s="167"/>
      <c r="Q35" s="167">
        <f t="shared" si="5"/>
        <v>3035</v>
      </c>
      <c r="R35" s="167"/>
      <c r="S35" s="167">
        <v>161</v>
      </c>
      <c r="T35" s="167">
        <v>2874</v>
      </c>
      <c r="U35" s="168"/>
    </row>
    <row r="36" spans="1:21" ht="21" customHeight="1" thickBot="1">
      <c r="A36" s="538">
        <v>19</v>
      </c>
      <c r="B36" s="539" t="s">
        <v>304</v>
      </c>
      <c r="C36" s="540">
        <f t="shared" si="2"/>
        <v>6797</v>
      </c>
      <c r="D36" s="540">
        <f t="shared" si="3"/>
        <v>5231</v>
      </c>
      <c r="E36" s="540">
        <f t="shared" si="4"/>
        <v>0</v>
      </c>
      <c r="F36" s="540"/>
      <c r="G36" s="540"/>
      <c r="H36" s="540"/>
      <c r="I36" s="540"/>
      <c r="J36" s="540"/>
      <c r="K36" s="540">
        <v>5126</v>
      </c>
      <c r="L36" s="541">
        <v>67</v>
      </c>
      <c r="M36" s="540"/>
      <c r="N36" s="540"/>
      <c r="O36" s="540">
        <v>105</v>
      </c>
      <c r="P36" s="540"/>
      <c r="Q36" s="540">
        <f t="shared" si="5"/>
        <v>1566</v>
      </c>
      <c r="R36" s="540"/>
      <c r="S36" s="540">
        <v>0</v>
      </c>
      <c r="T36" s="540">
        <v>1566</v>
      </c>
      <c r="U36" s="169"/>
    </row>
    <row r="37" spans="1:21" ht="18.75">
      <c r="A37" s="87"/>
      <c r="B37" s="87"/>
      <c r="C37" s="87"/>
      <c r="D37" s="87"/>
      <c r="E37" s="87"/>
      <c r="F37" s="87"/>
      <c r="G37" s="87"/>
      <c r="H37" s="87"/>
      <c r="I37" s="87"/>
      <c r="J37" s="87"/>
      <c r="K37" s="87"/>
      <c r="L37" s="117"/>
      <c r="M37" s="87"/>
      <c r="N37" s="87"/>
      <c r="O37" s="87"/>
      <c r="P37" s="87"/>
      <c r="Q37" s="87"/>
      <c r="R37" s="87"/>
      <c r="S37" s="87"/>
      <c r="T37" s="87"/>
      <c r="U37" s="87"/>
    </row>
    <row r="38" spans="1:21" ht="18.75">
      <c r="A38" s="87"/>
      <c r="B38" s="87"/>
      <c r="C38" s="87"/>
      <c r="D38" s="87"/>
      <c r="E38" s="87"/>
      <c r="F38" s="87"/>
      <c r="G38" s="87"/>
      <c r="H38" s="87"/>
      <c r="I38" s="87"/>
      <c r="J38" s="87"/>
      <c r="K38" s="87"/>
      <c r="L38" s="117"/>
      <c r="M38" s="87"/>
      <c r="N38" s="87"/>
      <c r="O38" s="87"/>
      <c r="P38" s="87"/>
      <c r="Q38" s="87"/>
      <c r="R38" s="87"/>
      <c r="S38" s="87"/>
      <c r="T38" s="87"/>
      <c r="U38" s="87"/>
    </row>
    <row r="39" spans="1:21" ht="18.75">
      <c r="A39" s="87"/>
      <c r="B39" s="87"/>
      <c r="C39" s="87"/>
      <c r="D39" s="87"/>
      <c r="E39" s="87"/>
      <c r="F39" s="87"/>
      <c r="G39" s="87"/>
      <c r="H39" s="87"/>
      <c r="I39" s="87"/>
      <c r="J39" s="87"/>
      <c r="K39" s="87"/>
      <c r="L39" s="117"/>
      <c r="M39" s="87"/>
      <c r="N39" s="87"/>
      <c r="O39" s="87"/>
      <c r="P39" s="87"/>
      <c r="Q39" s="87"/>
      <c r="R39" s="87"/>
      <c r="S39" s="87"/>
      <c r="T39" s="87"/>
      <c r="U39" s="87"/>
    </row>
  </sheetData>
  <sheetProtection/>
  <mergeCells count="30">
    <mergeCell ref="A2:T2"/>
    <mergeCell ref="Q5:T6"/>
    <mergeCell ref="U5:U15"/>
    <mergeCell ref="D7:D15"/>
    <mergeCell ref="S7:S15"/>
    <mergeCell ref="G4:I4"/>
    <mergeCell ref="K4:M4"/>
    <mergeCell ref="K7:M7"/>
    <mergeCell ref="I8:I15"/>
    <mergeCell ref="G9:G15"/>
    <mergeCell ref="C5:C15"/>
    <mergeCell ref="E7:J7"/>
    <mergeCell ref="L8:M8"/>
    <mergeCell ref="O7:O15"/>
    <mergeCell ref="P7:P15"/>
    <mergeCell ref="T7:T15"/>
    <mergeCell ref="Q7:Q15"/>
    <mergeCell ref="L9:L15"/>
    <mergeCell ref="M9:M15"/>
    <mergeCell ref="D5:P6"/>
    <mergeCell ref="B5:B15"/>
    <mergeCell ref="J8:J15"/>
    <mergeCell ref="H8:H15"/>
    <mergeCell ref="R7:R15"/>
    <mergeCell ref="A5:A15"/>
    <mergeCell ref="E8:E15"/>
    <mergeCell ref="F8:G8"/>
    <mergeCell ref="K8:K15"/>
    <mergeCell ref="F9:F15"/>
    <mergeCell ref="N7:N15"/>
  </mergeCells>
  <printOptions/>
  <pageMargins left="0.39" right="0" top="0.33" bottom="0.44" header="0.25" footer="0.25"/>
  <pageSetup fitToHeight="0"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I44"/>
  <sheetViews>
    <sheetView view="pageBreakPreview" zoomScale="80" zoomScaleSheetLayoutView="80" zoomScalePageLayoutView="0" workbookViewId="0" topLeftCell="A1">
      <selection activeCell="A7" sqref="A7:A8"/>
    </sheetView>
  </sheetViews>
  <sheetFormatPr defaultColWidth="9" defaultRowHeight="15"/>
  <cols>
    <col min="1" max="1" width="7.296875" style="28" customWidth="1"/>
    <col min="2" max="2" width="18" style="28" customWidth="1"/>
    <col min="3" max="3" width="12" style="28" customWidth="1"/>
    <col min="4" max="4" width="18.09765625" style="28" customWidth="1"/>
    <col min="5" max="5" width="18.296875" style="28" customWidth="1"/>
    <col min="6" max="6" width="15.19921875" style="28" customWidth="1"/>
    <col min="7" max="7" width="12.3984375" style="28" bestFit="1" customWidth="1"/>
    <col min="8" max="16384" width="9" style="28" customWidth="1"/>
  </cols>
  <sheetData>
    <row r="1" spans="1:9" ht="18.75">
      <c r="A1" s="82"/>
      <c r="B1" s="82"/>
      <c r="C1" s="84"/>
      <c r="D1" s="84"/>
      <c r="E1" s="129"/>
      <c r="F1" s="128" t="s">
        <v>215</v>
      </c>
      <c r="G1" s="67"/>
      <c r="H1" s="67"/>
      <c r="I1" s="67"/>
    </row>
    <row r="2" spans="1:6" ht="18.75">
      <c r="A2" s="149"/>
      <c r="B2" s="149"/>
      <c r="C2" s="84"/>
      <c r="D2" s="84"/>
      <c r="E2" s="84"/>
      <c r="F2" s="84"/>
    </row>
    <row r="3" spans="1:6" s="29" customFormat="1" ht="16.5">
      <c r="A3" s="125" t="s">
        <v>155</v>
      </c>
      <c r="B3" s="125"/>
      <c r="C3" s="126"/>
      <c r="D3" s="126"/>
      <c r="E3" s="126"/>
      <c r="F3" s="126"/>
    </row>
    <row r="4" spans="1:6" s="29" customFormat="1" ht="16.5">
      <c r="A4" s="454" t="s">
        <v>363</v>
      </c>
      <c r="B4" s="454"/>
      <c r="C4" s="454"/>
      <c r="D4" s="454"/>
      <c r="E4" s="454"/>
      <c r="F4" s="454"/>
    </row>
    <row r="5" spans="1:6" ht="15.75">
      <c r="A5" s="147" t="str">
        <f>PL15!A3</f>
        <v>(Kèm theo Nghị quyết số                /NQ-HĐND ngày          tháng 12 năm 2023 của HĐND huyện Tuần Giáo)</v>
      </c>
      <c r="B5" s="82"/>
      <c r="C5" s="84"/>
      <c r="D5" s="84"/>
      <c r="E5" s="84"/>
      <c r="F5" s="84"/>
    </row>
    <row r="6" spans="1:6" ht="19.5" customHeight="1">
      <c r="A6" s="86"/>
      <c r="B6" s="86"/>
      <c r="C6" s="87"/>
      <c r="D6" s="87"/>
      <c r="E6" s="455" t="s">
        <v>90</v>
      </c>
      <c r="F6" s="455"/>
    </row>
    <row r="7" spans="1:6" ht="36.75" customHeight="1">
      <c r="A7" s="416" t="s">
        <v>60</v>
      </c>
      <c r="B7" s="413" t="s">
        <v>31</v>
      </c>
      <c r="C7" s="413" t="s">
        <v>79</v>
      </c>
      <c r="D7" s="416" t="s">
        <v>132</v>
      </c>
      <c r="E7" s="416" t="s">
        <v>230</v>
      </c>
      <c r="F7" s="416" t="s">
        <v>133</v>
      </c>
    </row>
    <row r="8" spans="1:6" ht="48.75" customHeight="1">
      <c r="A8" s="416"/>
      <c r="B8" s="413"/>
      <c r="C8" s="413"/>
      <c r="D8" s="416"/>
      <c r="E8" s="416"/>
      <c r="F8" s="416"/>
    </row>
    <row r="9" spans="1:6" s="65" customFormat="1" ht="21.75" customHeight="1">
      <c r="A9" s="64" t="s">
        <v>10</v>
      </c>
      <c r="B9" s="64" t="s">
        <v>11</v>
      </c>
      <c r="C9" s="64" t="s">
        <v>100</v>
      </c>
      <c r="D9" s="64">
        <v>2</v>
      </c>
      <c r="E9" s="64">
        <f>D9+1</f>
        <v>3</v>
      </c>
      <c r="F9" s="64">
        <f>E9+1</f>
        <v>4</v>
      </c>
    </row>
    <row r="10" spans="1:6" s="12" customFormat="1" ht="24" customHeight="1">
      <c r="A10" s="150"/>
      <c r="B10" s="97" t="s">
        <v>30</v>
      </c>
      <c r="C10" s="292">
        <f>SUM(C11:C29)</f>
        <v>34185</v>
      </c>
      <c r="D10" s="292">
        <f>SUM(D11:D29)</f>
        <v>0</v>
      </c>
      <c r="E10" s="292">
        <f>SUM(E11:E29)</f>
        <v>1650</v>
      </c>
      <c r="F10" s="292">
        <f>SUM(F11:F29)</f>
        <v>32535</v>
      </c>
    </row>
    <row r="11" spans="1:6" ht="24" customHeight="1">
      <c r="A11" s="109">
        <v>1</v>
      </c>
      <c r="B11" s="96" t="s">
        <v>287</v>
      </c>
      <c r="C11" s="95">
        <f>SUM(D11:F11)</f>
        <v>3390</v>
      </c>
      <c r="D11" s="151"/>
      <c r="E11" s="95">
        <v>122</v>
      </c>
      <c r="F11" s="95">
        <v>3268</v>
      </c>
    </row>
    <row r="12" spans="1:6" ht="24" customHeight="1">
      <c r="A12" s="109">
        <v>2</v>
      </c>
      <c r="B12" s="96" t="s">
        <v>288</v>
      </c>
      <c r="C12" s="95">
        <f aca="true" t="shared" si="0" ref="C12:C29">SUM(D12:F12)</f>
        <v>1457</v>
      </c>
      <c r="D12" s="151"/>
      <c r="E12" s="95">
        <v>145</v>
      </c>
      <c r="F12" s="95">
        <v>1312</v>
      </c>
    </row>
    <row r="13" spans="1:6" ht="24" customHeight="1">
      <c r="A13" s="109">
        <v>3</v>
      </c>
      <c r="B13" s="96" t="s">
        <v>289</v>
      </c>
      <c r="C13" s="95">
        <f t="shared" si="0"/>
        <v>1639</v>
      </c>
      <c r="D13" s="151"/>
      <c r="E13" s="95">
        <v>78</v>
      </c>
      <c r="F13" s="95">
        <v>1561</v>
      </c>
    </row>
    <row r="14" spans="1:6" ht="24" customHeight="1">
      <c r="A14" s="109">
        <v>4</v>
      </c>
      <c r="B14" s="96" t="s">
        <v>290</v>
      </c>
      <c r="C14" s="95">
        <f t="shared" si="0"/>
        <v>4313</v>
      </c>
      <c r="D14" s="151"/>
      <c r="E14" s="95">
        <v>238</v>
      </c>
      <c r="F14" s="95">
        <v>4075</v>
      </c>
    </row>
    <row r="15" spans="1:6" ht="24" customHeight="1">
      <c r="A15" s="109">
        <v>5</v>
      </c>
      <c r="B15" s="96" t="s">
        <v>291</v>
      </c>
      <c r="C15" s="95">
        <f t="shared" si="0"/>
        <v>1360</v>
      </c>
      <c r="D15" s="151"/>
      <c r="E15" s="95"/>
      <c r="F15" s="95">
        <v>1360</v>
      </c>
    </row>
    <row r="16" spans="1:6" ht="24" customHeight="1">
      <c r="A16" s="109">
        <v>6</v>
      </c>
      <c r="B16" s="96" t="s">
        <v>207</v>
      </c>
      <c r="C16" s="95">
        <f t="shared" si="0"/>
        <v>110</v>
      </c>
      <c r="D16" s="151"/>
      <c r="E16" s="95"/>
      <c r="F16" s="95">
        <v>110</v>
      </c>
    </row>
    <row r="17" spans="1:6" ht="24" customHeight="1">
      <c r="A17" s="109">
        <v>7</v>
      </c>
      <c r="B17" s="96" t="s">
        <v>292</v>
      </c>
      <c r="C17" s="95">
        <f t="shared" si="0"/>
        <v>2024</v>
      </c>
      <c r="D17" s="151"/>
      <c r="E17" s="95">
        <v>182</v>
      </c>
      <c r="F17" s="95">
        <v>1842</v>
      </c>
    </row>
    <row r="18" spans="1:6" ht="24" customHeight="1">
      <c r="A18" s="109">
        <v>8</v>
      </c>
      <c r="B18" s="96" t="s">
        <v>293</v>
      </c>
      <c r="C18" s="95">
        <f t="shared" si="0"/>
        <v>1515</v>
      </c>
      <c r="D18" s="151"/>
      <c r="E18" s="95">
        <v>36</v>
      </c>
      <c r="F18" s="95">
        <v>1479</v>
      </c>
    </row>
    <row r="19" spans="1:6" ht="24" customHeight="1">
      <c r="A19" s="109">
        <v>9</v>
      </c>
      <c r="B19" s="96" t="s">
        <v>294</v>
      </c>
      <c r="C19" s="95">
        <f t="shared" si="0"/>
        <v>1958</v>
      </c>
      <c r="D19" s="151"/>
      <c r="E19" s="95">
        <v>128</v>
      </c>
      <c r="F19" s="95">
        <v>1830</v>
      </c>
    </row>
    <row r="20" spans="1:6" ht="24" customHeight="1">
      <c r="A20" s="109">
        <v>10</v>
      </c>
      <c r="B20" s="96" t="s">
        <v>295</v>
      </c>
      <c r="C20" s="95">
        <f t="shared" si="0"/>
        <v>1882</v>
      </c>
      <c r="D20" s="151"/>
      <c r="E20" s="95">
        <v>177</v>
      </c>
      <c r="F20" s="95">
        <v>1705</v>
      </c>
    </row>
    <row r="21" spans="1:6" ht="24" customHeight="1">
      <c r="A21" s="109">
        <v>11</v>
      </c>
      <c r="B21" s="96" t="s">
        <v>296</v>
      </c>
      <c r="C21" s="95">
        <f t="shared" si="0"/>
        <v>1443</v>
      </c>
      <c r="D21" s="151"/>
      <c r="E21" s="95"/>
      <c r="F21" s="95">
        <v>1443</v>
      </c>
    </row>
    <row r="22" spans="1:6" ht="24" customHeight="1">
      <c r="A22" s="109">
        <v>12</v>
      </c>
      <c r="B22" s="96" t="s">
        <v>297</v>
      </c>
      <c r="C22" s="95">
        <f t="shared" si="0"/>
        <v>1459</v>
      </c>
      <c r="D22" s="151"/>
      <c r="E22" s="95">
        <v>0</v>
      </c>
      <c r="F22" s="95">
        <v>1459</v>
      </c>
    </row>
    <row r="23" spans="1:6" ht="24" customHeight="1">
      <c r="A23" s="109">
        <v>13</v>
      </c>
      <c r="B23" s="96" t="s">
        <v>298</v>
      </c>
      <c r="C23" s="95">
        <f t="shared" si="0"/>
        <v>1125</v>
      </c>
      <c r="D23" s="151"/>
      <c r="E23" s="95">
        <v>35</v>
      </c>
      <c r="F23" s="95">
        <v>1090</v>
      </c>
    </row>
    <row r="24" spans="1:6" ht="24" customHeight="1">
      <c r="A24" s="109">
        <v>14</v>
      </c>
      <c r="B24" s="96" t="s">
        <v>299</v>
      </c>
      <c r="C24" s="95">
        <f t="shared" si="0"/>
        <v>1928</v>
      </c>
      <c r="D24" s="151"/>
      <c r="E24" s="95">
        <v>153</v>
      </c>
      <c r="F24" s="95">
        <v>1775</v>
      </c>
    </row>
    <row r="25" spans="1:6" ht="24" customHeight="1">
      <c r="A25" s="109">
        <v>15</v>
      </c>
      <c r="B25" s="96" t="s">
        <v>300</v>
      </c>
      <c r="C25" s="95">
        <f t="shared" si="0"/>
        <v>1513</v>
      </c>
      <c r="D25" s="151"/>
      <c r="E25" s="95">
        <v>49</v>
      </c>
      <c r="F25" s="95">
        <v>1464</v>
      </c>
    </row>
    <row r="26" spans="1:6" ht="24" customHeight="1">
      <c r="A26" s="109">
        <v>16</v>
      </c>
      <c r="B26" s="96" t="s">
        <v>301</v>
      </c>
      <c r="C26" s="95">
        <f t="shared" si="0"/>
        <v>1243</v>
      </c>
      <c r="D26" s="151"/>
      <c r="E26" s="95">
        <v>118</v>
      </c>
      <c r="F26" s="95">
        <v>1125</v>
      </c>
    </row>
    <row r="27" spans="1:6" ht="24" customHeight="1">
      <c r="A27" s="109">
        <v>17</v>
      </c>
      <c r="B27" s="96" t="s">
        <v>302</v>
      </c>
      <c r="C27" s="95">
        <f t="shared" si="0"/>
        <v>1225</v>
      </c>
      <c r="D27" s="151"/>
      <c r="E27" s="95">
        <v>28</v>
      </c>
      <c r="F27" s="95">
        <v>1197</v>
      </c>
    </row>
    <row r="28" spans="1:6" ht="24" customHeight="1">
      <c r="A28" s="109">
        <v>18</v>
      </c>
      <c r="B28" s="96" t="s">
        <v>303</v>
      </c>
      <c r="C28" s="95">
        <f t="shared" si="0"/>
        <v>3035</v>
      </c>
      <c r="D28" s="151"/>
      <c r="E28" s="95">
        <v>161</v>
      </c>
      <c r="F28" s="95">
        <v>2874</v>
      </c>
    </row>
    <row r="29" spans="1:6" ht="24" customHeight="1" thickBot="1">
      <c r="A29" s="262">
        <v>19</v>
      </c>
      <c r="B29" s="258" t="s">
        <v>304</v>
      </c>
      <c r="C29" s="275">
        <f t="shared" si="0"/>
        <v>1566</v>
      </c>
      <c r="D29" s="274"/>
      <c r="E29" s="275">
        <v>0</v>
      </c>
      <c r="F29" s="275">
        <v>1566</v>
      </c>
    </row>
    <row r="30" spans="1:6" ht="25.5" customHeight="1" thickTop="1">
      <c r="A30" s="59"/>
      <c r="B30" s="61"/>
      <c r="C30" s="32"/>
      <c r="D30" s="32"/>
      <c r="E30" s="32"/>
      <c r="F30" s="32"/>
    </row>
    <row r="31" spans="1:6" ht="18.75">
      <c r="A31" s="32"/>
      <c r="B31" s="32"/>
      <c r="C31" s="32"/>
      <c r="D31" s="32"/>
      <c r="E31" s="32"/>
      <c r="F31" s="32"/>
    </row>
    <row r="32" spans="1:6" ht="18.75">
      <c r="A32" s="32"/>
      <c r="B32" s="32"/>
      <c r="C32" s="32"/>
      <c r="D32" s="32"/>
      <c r="E32" s="32"/>
      <c r="F32" s="32"/>
    </row>
    <row r="33" spans="1:6" ht="18.75">
      <c r="A33" s="32"/>
      <c r="B33" s="32"/>
      <c r="C33" s="32"/>
      <c r="D33" s="32"/>
      <c r="E33" s="32"/>
      <c r="F33" s="32"/>
    </row>
    <row r="34" spans="1:6" ht="18.75">
      <c r="A34" s="32"/>
      <c r="B34" s="32"/>
      <c r="C34" s="32"/>
      <c r="D34" s="32"/>
      <c r="E34" s="32"/>
      <c r="F34" s="32"/>
    </row>
    <row r="35" spans="1:6" ht="18.75">
      <c r="A35" s="32"/>
      <c r="B35" s="32"/>
      <c r="C35" s="32"/>
      <c r="D35" s="32"/>
      <c r="E35" s="32"/>
      <c r="F35" s="32"/>
    </row>
    <row r="36" spans="1:6" ht="18.75">
      <c r="A36" s="32"/>
      <c r="B36" s="32"/>
      <c r="C36" s="32"/>
      <c r="D36" s="32"/>
      <c r="E36" s="32"/>
      <c r="F36" s="32"/>
    </row>
    <row r="37" spans="1:6" ht="18.75">
      <c r="A37" s="32"/>
      <c r="B37" s="32"/>
      <c r="C37" s="32"/>
      <c r="D37" s="32"/>
      <c r="E37" s="32"/>
      <c r="F37" s="32"/>
    </row>
    <row r="38" spans="1:6" ht="18.75">
      <c r="A38" s="32"/>
      <c r="B38" s="32"/>
      <c r="C38" s="32"/>
      <c r="D38" s="32"/>
      <c r="E38" s="32"/>
      <c r="F38" s="32"/>
    </row>
    <row r="39" spans="1:6" ht="18.75">
      <c r="A39" s="32"/>
      <c r="B39" s="32"/>
      <c r="C39" s="32"/>
      <c r="D39" s="32"/>
      <c r="E39" s="32"/>
      <c r="F39" s="32"/>
    </row>
    <row r="40" spans="1:6" ht="22.5" customHeight="1">
      <c r="A40" s="32"/>
      <c r="B40" s="32"/>
      <c r="C40" s="32"/>
      <c r="D40" s="32"/>
      <c r="E40" s="32"/>
      <c r="F40" s="32"/>
    </row>
    <row r="41" spans="1:6" ht="18.75">
      <c r="A41" s="32"/>
      <c r="B41" s="32"/>
      <c r="C41" s="32"/>
      <c r="D41" s="32"/>
      <c r="E41" s="32"/>
      <c r="F41" s="32"/>
    </row>
    <row r="42" spans="1:6" ht="18.75">
      <c r="A42" s="32"/>
      <c r="B42" s="32"/>
      <c r="C42" s="32"/>
      <c r="D42" s="32"/>
      <c r="E42" s="32"/>
      <c r="F42" s="32"/>
    </row>
    <row r="43" spans="1:6" ht="18.75">
      <c r="A43" s="32"/>
      <c r="B43" s="32"/>
      <c r="C43" s="32"/>
      <c r="D43" s="32"/>
      <c r="E43" s="32"/>
      <c r="F43" s="32"/>
    </row>
    <row r="44" spans="1:6" ht="18.75">
      <c r="A44" s="32"/>
      <c r="B44" s="32"/>
      <c r="C44" s="32"/>
      <c r="D44" s="32"/>
      <c r="E44" s="32"/>
      <c r="F44" s="32"/>
    </row>
  </sheetData>
  <sheetProtection/>
  <mergeCells count="8">
    <mergeCell ref="A4:F4"/>
    <mergeCell ref="E6:F6"/>
    <mergeCell ref="A7:A8"/>
    <mergeCell ref="B7:B8"/>
    <mergeCell ref="C7:C8"/>
    <mergeCell ref="D7:D8"/>
    <mergeCell ref="E7:E8"/>
    <mergeCell ref="F7:F8"/>
  </mergeCells>
  <printOptions/>
  <pageMargins left="0.66" right="0.23" top="0.64" bottom="0.4" header="0.3" footer="0.3"/>
  <pageSetup fitToHeight="0" fitToWidth="1"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Q28"/>
  <sheetViews>
    <sheetView view="pageBreakPreview" zoomScale="85" zoomScaleNormal="70" zoomScaleSheetLayoutView="85" zoomScalePageLayoutView="0" workbookViewId="0" topLeftCell="A1">
      <selection activeCell="A5" sqref="A5:A6"/>
    </sheetView>
  </sheetViews>
  <sheetFormatPr defaultColWidth="9" defaultRowHeight="15"/>
  <cols>
    <col min="1" max="1" width="6.296875" style="28" customWidth="1"/>
    <col min="2" max="2" width="17.3984375" style="28" customWidth="1"/>
    <col min="3" max="17" width="9.296875" style="28" customWidth="1"/>
    <col min="18" max="16384" width="9" style="28" customWidth="1"/>
  </cols>
  <sheetData>
    <row r="1" spans="1:17" ht="18.75" customHeight="1">
      <c r="A1" s="72"/>
      <c r="N1" s="457" t="s">
        <v>251</v>
      </c>
      <c r="O1" s="457"/>
      <c r="P1" s="457"/>
      <c r="Q1" s="457"/>
    </row>
    <row r="2" spans="1:17" ht="63" customHeight="1">
      <c r="A2" s="458" t="s">
        <v>307</v>
      </c>
      <c r="B2" s="458"/>
      <c r="C2" s="458"/>
      <c r="D2" s="458"/>
      <c r="E2" s="458"/>
      <c r="F2" s="458"/>
      <c r="G2" s="458"/>
      <c r="H2" s="458"/>
      <c r="I2" s="458"/>
      <c r="J2" s="458"/>
      <c r="K2" s="458"/>
      <c r="L2" s="458"/>
      <c r="M2" s="458"/>
      <c r="N2" s="458"/>
      <c r="O2" s="458"/>
      <c r="P2" s="458"/>
      <c r="Q2" s="458"/>
    </row>
    <row r="3" spans="1:17" ht="21.75" customHeight="1">
      <c r="A3" s="459" t="str">
        <f>'PL42-NSX'!A5</f>
        <v>(Kèm theo Nghị quyết số                /NQ-HĐND ngày          tháng 12 năm 2023 của HĐND huyện Tuần Giáo)</v>
      </c>
      <c r="B3" s="459"/>
      <c r="C3" s="459"/>
      <c r="D3" s="459"/>
      <c r="E3" s="459"/>
      <c r="F3" s="459"/>
      <c r="G3" s="459"/>
      <c r="H3" s="459"/>
      <c r="I3" s="459"/>
      <c r="J3" s="459"/>
      <c r="K3" s="459"/>
      <c r="L3" s="459"/>
      <c r="M3" s="459"/>
      <c r="N3" s="459"/>
      <c r="O3" s="459"/>
      <c r="P3" s="459"/>
      <c r="Q3" s="459"/>
    </row>
    <row r="4" spans="1:17" ht="21.75" customHeight="1">
      <c r="A4" s="73"/>
      <c r="J4" s="460" t="s">
        <v>90</v>
      </c>
      <c r="K4" s="460"/>
      <c r="L4" s="460"/>
      <c r="M4" s="460"/>
      <c r="N4" s="460"/>
      <c r="O4" s="460"/>
      <c r="P4" s="460"/>
      <c r="Q4" s="460"/>
    </row>
    <row r="5" spans="1:17" ht="75.75" customHeight="1">
      <c r="A5" s="416" t="s">
        <v>60</v>
      </c>
      <c r="B5" s="416" t="s">
        <v>246</v>
      </c>
      <c r="C5" s="416" t="s">
        <v>79</v>
      </c>
      <c r="D5" s="416"/>
      <c r="E5" s="416"/>
      <c r="F5" s="416" t="s">
        <v>308</v>
      </c>
      <c r="G5" s="416"/>
      <c r="H5" s="416"/>
      <c r="I5" s="416" t="s">
        <v>309</v>
      </c>
      <c r="J5" s="416"/>
      <c r="K5" s="416"/>
      <c r="L5" s="416" t="s">
        <v>310</v>
      </c>
      <c r="M5" s="416"/>
      <c r="N5" s="416"/>
      <c r="O5" s="416" t="s">
        <v>311</v>
      </c>
      <c r="P5" s="416"/>
      <c r="Q5" s="416"/>
    </row>
    <row r="6" spans="1:17" ht="61.5" customHeight="1">
      <c r="A6" s="416"/>
      <c r="B6" s="416"/>
      <c r="C6" s="284" t="s">
        <v>79</v>
      </c>
      <c r="D6" s="284" t="s">
        <v>247</v>
      </c>
      <c r="E6" s="284" t="s">
        <v>248</v>
      </c>
      <c r="F6" s="284" t="s">
        <v>79</v>
      </c>
      <c r="G6" s="284" t="s">
        <v>247</v>
      </c>
      <c r="H6" s="284" t="s">
        <v>248</v>
      </c>
      <c r="I6" s="284" t="s">
        <v>79</v>
      </c>
      <c r="J6" s="284" t="s">
        <v>247</v>
      </c>
      <c r="K6" s="284" t="s">
        <v>248</v>
      </c>
      <c r="L6" s="284" t="s">
        <v>79</v>
      </c>
      <c r="M6" s="284" t="s">
        <v>247</v>
      </c>
      <c r="N6" s="284" t="s">
        <v>248</v>
      </c>
      <c r="O6" s="284" t="s">
        <v>79</v>
      </c>
      <c r="P6" s="284" t="s">
        <v>247</v>
      </c>
      <c r="Q6" s="284" t="s">
        <v>248</v>
      </c>
    </row>
    <row r="7" spans="1:17" s="63" customFormat="1" ht="20.25" customHeight="1">
      <c r="A7" s="56" t="s">
        <v>10</v>
      </c>
      <c r="B7" s="56" t="s">
        <v>11</v>
      </c>
      <c r="C7" s="56" t="s">
        <v>48</v>
      </c>
      <c r="D7" s="56">
        <v>2</v>
      </c>
      <c r="E7" s="56">
        <v>3</v>
      </c>
      <c r="F7" s="56" t="s">
        <v>249</v>
      </c>
      <c r="G7" s="56">
        <v>5</v>
      </c>
      <c r="H7" s="56">
        <v>6</v>
      </c>
      <c r="I7" s="56" t="s">
        <v>250</v>
      </c>
      <c r="J7" s="56">
        <v>8</v>
      </c>
      <c r="K7" s="56">
        <v>9</v>
      </c>
      <c r="L7" s="56" t="s">
        <v>312</v>
      </c>
      <c r="M7" s="56">
        <v>11</v>
      </c>
      <c r="N7" s="56">
        <v>12</v>
      </c>
      <c r="O7" s="56" t="s">
        <v>313</v>
      </c>
      <c r="P7" s="56">
        <v>14</v>
      </c>
      <c r="Q7" s="56">
        <v>15</v>
      </c>
    </row>
    <row r="8" spans="1:17" s="12" customFormat="1" ht="20.25" customHeight="1">
      <c r="A8" s="284"/>
      <c r="B8" s="52" t="s">
        <v>30</v>
      </c>
      <c r="C8" s="74">
        <f>SUM(C9:C27)</f>
        <v>34185</v>
      </c>
      <c r="D8" s="74">
        <f aca="true" t="shared" si="0" ref="D8:Q8">SUM(D9:D27)</f>
        <v>34185</v>
      </c>
      <c r="E8" s="74">
        <f t="shared" si="0"/>
        <v>0</v>
      </c>
      <c r="F8" s="74">
        <f t="shared" si="0"/>
        <v>11077</v>
      </c>
      <c r="G8" s="74">
        <f t="shared" si="0"/>
        <v>11077</v>
      </c>
      <c r="H8" s="74">
        <f t="shared" si="0"/>
        <v>0</v>
      </c>
      <c r="I8" s="74">
        <f t="shared" si="0"/>
        <v>20378</v>
      </c>
      <c r="J8" s="74">
        <f t="shared" si="0"/>
        <v>20378</v>
      </c>
      <c r="K8" s="74">
        <f t="shared" si="0"/>
        <v>0</v>
      </c>
      <c r="L8" s="74">
        <f t="shared" si="0"/>
        <v>1080</v>
      </c>
      <c r="M8" s="74">
        <f t="shared" si="0"/>
        <v>1080</v>
      </c>
      <c r="N8" s="74">
        <f t="shared" si="0"/>
        <v>0</v>
      </c>
      <c r="O8" s="74">
        <f t="shared" si="0"/>
        <v>1650</v>
      </c>
      <c r="P8" s="74">
        <f t="shared" si="0"/>
        <v>1650</v>
      </c>
      <c r="Q8" s="74">
        <f t="shared" si="0"/>
        <v>0</v>
      </c>
    </row>
    <row r="9" spans="1:17" ht="20.25" customHeight="1">
      <c r="A9" s="75">
        <v>1</v>
      </c>
      <c r="B9" s="54" t="s">
        <v>287</v>
      </c>
      <c r="C9" s="76">
        <f>+D9+E9</f>
        <v>3390</v>
      </c>
      <c r="D9" s="76">
        <f>+G9+J9+M9+P9</f>
        <v>3390</v>
      </c>
      <c r="E9" s="76">
        <f>+H9+K9+N9+Q9</f>
        <v>0</v>
      </c>
      <c r="F9" s="76">
        <f>G9+H9</f>
        <v>60</v>
      </c>
      <c r="G9" s="76">
        <v>60</v>
      </c>
      <c r="H9" s="76">
        <v>0</v>
      </c>
      <c r="I9" s="76">
        <f>J9+K9</f>
        <v>3183</v>
      </c>
      <c r="J9" s="76">
        <v>3183</v>
      </c>
      <c r="K9" s="76">
        <v>0</v>
      </c>
      <c r="L9" s="76">
        <f>M9+N9</f>
        <v>25</v>
      </c>
      <c r="M9" s="76">
        <v>25</v>
      </c>
      <c r="N9" s="76">
        <v>0</v>
      </c>
      <c r="O9" s="76">
        <f>P9+Q9</f>
        <v>122</v>
      </c>
      <c r="P9" s="66">
        <v>122</v>
      </c>
      <c r="Q9" s="76">
        <v>0</v>
      </c>
    </row>
    <row r="10" spans="1:17" ht="20.25" customHeight="1">
      <c r="A10" s="75">
        <v>2</v>
      </c>
      <c r="B10" s="54" t="s">
        <v>288</v>
      </c>
      <c r="C10" s="76">
        <f aca="true" t="shared" si="1" ref="C10:C27">+D10+E10</f>
        <v>1457</v>
      </c>
      <c r="D10" s="76">
        <f aca="true" t="shared" si="2" ref="D10:E27">+G10+J10+M10+P10</f>
        <v>1457</v>
      </c>
      <c r="E10" s="76">
        <f t="shared" si="2"/>
        <v>0</v>
      </c>
      <c r="F10" s="76">
        <f aca="true" t="shared" si="3" ref="F10:F27">G10+H10</f>
        <v>622</v>
      </c>
      <c r="G10" s="76">
        <v>622</v>
      </c>
      <c r="H10" s="76">
        <v>0</v>
      </c>
      <c r="I10" s="76">
        <f aca="true" t="shared" si="4" ref="I10:I27">J10+K10</f>
        <v>680</v>
      </c>
      <c r="J10" s="76">
        <v>680</v>
      </c>
      <c r="K10" s="76">
        <v>0</v>
      </c>
      <c r="L10" s="76">
        <f aca="true" t="shared" si="5" ref="L10:L27">M10+N10</f>
        <v>10</v>
      </c>
      <c r="M10" s="76">
        <v>10</v>
      </c>
      <c r="N10" s="76">
        <v>0</v>
      </c>
      <c r="O10" s="76">
        <f aca="true" t="shared" si="6" ref="O10:O27">P10+Q10</f>
        <v>145</v>
      </c>
      <c r="P10" s="66">
        <v>145</v>
      </c>
      <c r="Q10" s="76">
        <v>0</v>
      </c>
    </row>
    <row r="11" spans="1:17" ht="20.25" customHeight="1">
      <c r="A11" s="75">
        <v>3</v>
      </c>
      <c r="B11" s="54" t="s">
        <v>289</v>
      </c>
      <c r="C11" s="76">
        <f t="shared" si="1"/>
        <v>1639</v>
      </c>
      <c r="D11" s="76">
        <f t="shared" si="2"/>
        <v>1639</v>
      </c>
      <c r="E11" s="76">
        <f t="shared" si="2"/>
        <v>0</v>
      </c>
      <c r="F11" s="76">
        <f t="shared" si="3"/>
        <v>576</v>
      </c>
      <c r="G11" s="76">
        <v>576</v>
      </c>
      <c r="H11" s="76">
        <v>0</v>
      </c>
      <c r="I11" s="76">
        <f t="shared" si="4"/>
        <v>975</v>
      </c>
      <c r="J11" s="76">
        <v>975</v>
      </c>
      <c r="K11" s="76">
        <v>0</v>
      </c>
      <c r="L11" s="76">
        <f t="shared" si="5"/>
        <v>10</v>
      </c>
      <c r="M11" s="76">
        <v>10</v>
      </c>
      <c r="N11" s="76">
        <v>0</v>
      </c>
      <c r="O11" s="76">
        <f t="shared" si="6"/>
        <v>78</v>
      </c>
      <c r="P11" s="66">
        <v>78</v>
      </c>
      <c r="Q11" s="76">
        <v>0</v>
      </c>
    </row>
    <row r="12" spans="1:17" ht="20.25" customHeight="1">
      <c r="A12" s="75">
        <v>4</v>
      </c>
      <c r="B12" s="54" t="s">
        <v>290</v>
      </c>
      <c r="C12" s="76">
        <f t="shared" si="1"/>
        <v>4313</v>
      </c>
      <c r="D12" s="76">
        <f t="shared" si="2"/>
        <v>4313</v>
      </c>
      <c r="E12" s="76">
        <f t="shared" si="2"/>
        <v>0</v>
      </c>
      <c r="F12" s="76">
        <f t="shared" si="3"/>
        <v>590</v>
      </c>
      <c r="G12" s="76">
        <v>590</v>
      </c>
      <c r="H12" s="76">
        <v>0</v>
      </c>
      <c r="I12" s="76">
        <f t="shared" si="4"/>
        <v>3175</v>
      </c>
      <c r="J12" s="76">
        <v>3175</v>
      </c>
      <c r="K12" s="76">
        <v>0</v>
      </c>
      <c r="L12" s="76">
        <f t="shared" si="5"/>
        <v>310</v>
      </c>
      <c r="M12" s="76">
        <v>310</v>
      </c>
      <c r="N12" s="76">
        <v>0</v>
      </c>
      <c r="O12" s="76">
        <f t="shared" si="6"/>
        <v>238</v>
      </c>
      <c r="P12" s="66">
        <v>238</v>
      </c>
      <c r="Q12" s="76">
        <v>0</v>
      </c>
    </row>
    <row r="13" spans="1:17" ht="20.25" customHeight="1">
      <c r="A13" s="75">
        <v>5</v>
      </c>
      <c r="B13" s="54" t="s">
        <v>291</v>
      </c>
      <c r="C13" s="76">
        <f t="shared" si="1"/>
        <v>1360</v>
      </c>
      <c r="D13" s="76">
        <f t="shared" si="2"/>
        <v>1360</v>
      </c>
      <c r="E13" s="76">
        <f t="shared" si="2"/>
        <v>0</v>
      </c>
      <c r="F13" s="76">
        <f t="shared" si="3"/>
        <v>650</v>
      </c>
      <c r="G13" s="76">
        <v>650</v>
      </c>
      <c r="H13" s="76">
        <v>0</v>
      </c>
      <c r="I13" s="76">
        <f t="shared" si="4"/>
        <v>685</v>
      </c>
      <c r="J13" s="76">
        <v>685</v>
      </c>
      <c r="K13" s="76">
        <v>0</v>
      </c>
      <c r="L13" s="76">
        <f t="shared" si="5"/>
        <v>25</v>
      </c>
      <c r="M13" s="76">
        <v>25</v>
      </c>
      <c r="N13" s="76">
        <v>0</v>
      </c>
      <c r="O13" s="76">
        <f t="shared" si="6"/>
        <v>0</v>
      </c>
      <c r="P13" s="66">
        <v>0</v>
      </c>
      <c r="Q13" s="76">
        <v>0</v>
      </c>
    </row>
    <row r="14" spans="1:17" ht="20.25" customHeight="1">
      <c r="A14" s="75">
        <v>6</v>
      </c>
      <c r="B14" s="54" t="s">
        <v>207</v>
      </c>
      <c r="C14" s="76">
        <f t="shared" si="1"/>
        <v>110</v>
      </c>
      <c r="D14" s="76">
        <f t="shared" si="2"/>
        <v>110</v>
      </c>
      <c r="E14" s="76">
        <f t="shared" si="2"/>
        <v>0</v>
      </c>
      <c r="F14" s="76">
        <f t="shared" si="3"/>
        <v>0</v>
      </c>
      <c r="G14" s="76">
        <v>0</v>
      </c>
      <c r="H14" s="76">
        <v>0</v>
      </c>
      <c r="I14" s="76">
        <f t="shared" si="4"/>
        <v>110</v>
      </c>
      <c r="J14" s="76">
        <v>110</v>
      </c>
      <c r="K14" s="76">
        <v>0</v>
      </c>
      <c r="L14" s="76">
        <f t="shared" si="5"/>
        <v>0</v>
      </c>
      <c r="M14" s="76">
        <v>0</v>
      </c>
      <c r="N14" s="76">
        <v>0</v>
      </c>
      <c r="O14" s="76">
        <f t="shared" si="6"/>
        <v>0</v>
      </c>
      <c r="P14" s="66">
        <v>0</v>
      </c>
      <c r="Q14" s="76">
        <v>0</v>
      </c>
    </row>
    <row r="15" spans="1:17" ht="20.25" customHeight="1">
      <c r="A15" s="75">
        <v>7</v>
      </c>
      <c r="B15" s="54" t="s">
        <v>292</v>
      </c>
      <c r="C15" s="76">
        <f t="shared" si="1"/>
        <v>2024</v>
      </c>
      <c r="D15" s="76">
        <f t="shared" si="2"/>
        <v>2024</v>
      </c>
      <c r="E15" s="76">
        <f t="shared" si="2"/>
        <v>0</v>
      </c>
      <c r="F15" s="76">
        <f t="shared" si="3"/>
        <v>651</v>
      </c>
      <c r="G15" s="76">
        <v>651</v>
      </c>
      <c r="H15" s="76">
        <v>0</v>
      </c>
      <c r="I15" s="76">
        <f t="shared" si="4"/>
        <v>1165</v>
      </c>
      <c r="J15" s="76">
        <v>1165</v>
      </c>
      <c r="K15" s="76">
        <v>0</v>
      </c>
      <c r="L15" s="76">
        <f t="shared" si="5"/>
        <v>26</v>
      </c>
      <c r="M15" s="76">
        <v>26</v>
      </c>
      <c r="N15" s="76">
        <v>0</v>
      </c>
      <c r="O15" s="76">
        <f t="shared" si="6"/>
        <v>182</v>
      </c>
      <c r="P15" s="66">
        <v>182</v>
      </c>
      <c r="Q15" s="76">
        <v>0</v>
      </c>
    </row>
    <row r="16" spans="1:17" ht="20.25" customHeight="1">
      <c r="A16" s="75">
        <v>8</v>
      </c>
      <c r="B16" s="54" t="s">
        <v>293</v>
      </c>
      <c r="C16" s="76">
        <f t="shared" si="1"/>
        <v>1515</v>
      </c>
      <c r="D16" s="76">
        <f t="shared" si="2"/>
        <v>1515</v>
      </c>
      <c r="E16" s="76">
        <f t="shared" si="2"/>
        <v>0</v>
      </c>
      <c r="F16" s="76">
        <f t="shared" si="3"/>
        <v>696</v>
      </c>
      <c r="G16" s="76">
        <v>696</v>
      </c>
      <c r="H16" s="76">
        <v>0</v>
      </c>
      <c r="I16" s="76">
        <f t="shared" si="4"/>
        <v>725</v>
      </c>
      <c r="J16" s="76">
        <v>725</v>
      </c>
      <c r="K16" s="76">
        <v>0</v>
      </c>
      <c r="L16" s="76">
        <f t="shared" si="5"/>
        <v>58</v>
      </c>
      <c r="M16" s="76">
        <v>58</v>
      </c>
      <c r="N16" s="76">
        <v>0</v>
      </c>
      <c r="O16" s="76">
        <f t="shared" si="6"/>
        <v>36</v>
      </c>
      <c r="P16" s="66">
        <v>36</v>
      </c>
      <c r="Q16" s="76">
        <v>0</v>
      </c>
    </row>
    <row r="17" spans="1:17" ht="20.25" customHeight="1">
      <c r="A17" s="75">
        <v>9</v>
      </c>
      <c r="B17" s="54" t="s">
        <v>294</v>
      </c>
      <c r="C17" s="76">
        <f t="shared" si="1"/>
        <v>1958</v>
      </c>
      <c r="D17" s="76">
        <f t="shared" si="2"/>
        <v>1958</v>
      </c>
      <c r="E17" s="76">
        <f t="shared" si="2"/>
        <v>0</v>
      </c>
      <c r="F17" s="76">
        <f t="shared" si="3"/>
        <v>614</v>
      </c>
      <c r="G17" s="76">
        <v>614</v>
      </c>
      <c r="H17" s="76">
        <v>0</v>
      </c>
      <c r="I17" s="76">
        <f t="shared" si="4"/>
        <v>1174</v>
      </c>
      <c r="J17" s="76">
        <v>1174</v>
      </c>
      <c r="K17" s="76">
        <v>0</v>
      </c>
      <c r="L17" s="76">
        <f t="shared" si="5"/>
        <v>42</v>
      </c>
      <c r="M17" s="76">
        <v>42</v>
      </c>
      <c r="N17" s="76">
        <v>0</v>
      </c>
      <c r="O17" s="76">
        <f t="shared" si="6"/>
        <v>128</v>
      </c>
      <c r="P17" s="66">
        <v>128</v>
      </c>
      <c r="Q17" s="76">
        <v>0</v>
      </c>
    </row>
    <row r="18" spans="1:17" ht="20.25" customHeight="1">
      <c r="A18" s="75">
        <v>10</v>
      </c>
      <c r="B18" s="54" t="s">
        <v>295</v>
      </c>
      <c r="C18" s="76">
        <f t="shared" si="1"/>
        <v>1882</v>
      </c>
      <c r="D18" s="76">
        <f t="shared" si="2"/>
        <v>1882</v>
      </c>
      <c r="E18" s="76">
        <f t="shared" si="2"/>
        <v>0</v>
      </c>
      <c r="F18" s="76">
        <f t="shared" si="3"/>
        <v>623</v>
      </c>
      <c r="G18" s="76">
        <v>623</v>
      </c>
      <c r="H18" s="76">
        <v>0</v>
      </c>
      <c r="I18" s="76">
        <f t="shared" si="4"/>
        <v>1040</v>
      </c>
      <c r="J18" s="76">
        <v>1040</v>
      </c>
      <c r="K18" s="76">
        <v>0</v>
      </c>
      <c r="L18" s="76">
        <f t="shared" si="5"/>
        <v>42</v>
      </c>
      <c r="M18" s="76">
        <v>42</v>
      </c>
      <c r="N18" s="76">
        <v>0</v>
      </c>
      <c r="O18" s="76">
        <f t="shared" si="6"/>
        <v>177</v>
      </c>
      <c r="P18" s="66">
        <v>177</v>
      </c>
      <c r="Q18" s="76">
        <v>0</v>
      </c>
    </row>
    <row r="19" spans="1:17" ht="20.25" customHeight="1">
      <c r="A19" s="75">
        <v>11</v>
      </c>
      <c r="B19" s="54" t="s">
        <v>296</v>
      </c>
      <c r="C19" s="76">
        <f t="shared" si="1"/>
        <v>1443</v>
      </c>
      <c r="D19" s="76">
        <f t="shared" si="2"/>
        <v>1443</v>
      </c>
      <c r="E19" s="76">
        <f t="shared" si="2"/>
        <v>0</v>
      </c>
      <c r="F19" s="76">
        <f t="shared" si="3"/>
        <v>668</v>
      </c>
      <c r="G19" s="76">
        <v>668</v>
      </c>
      <c r="H19" s="76">
        <v>0</v>
      </c>
      <c r="I19" s="76">
        <f t="shared" si="4"/>
        <v>765</v>
      </c>
      <c r="J19" s="76">
        <v>765</v>
      </c>
      <c r="K19" s="76">
        <v>0</v>
      </c>
      <c r="L19" s="76">
        <f t="shared" si="5"/>
        <v>10</v>
      </c>
      <c r="M19" s="76">
        <v>10</v>
      </c>
      <c r="N19" s="76">
        <v>0</v>
      </c>
      <c r="O19" s="76">
        <f t="shared" si="6"/>
        <v>0</v>
      </c>
      <c r="P19" s="66">
        <v>0</v>
      </c>
      <c r="Q19" s="76">
        <v>0</v>
      </c>
    </row>
    <row r="20" spans="1:17" ht="20.25" customHeight="1">
      <c r="A20" s="75">
        <v>12</v>
      </c>
      <c r="B20" s="54" t="s">
        <v>297</v>
      </c>
      <c r="C20" s="76">
        <f t="shared" si="1"/>
        <v>1459</v>
      </c>
      <c r="D20" s="76">
        <f t="shared" si="2"/>
        <v>1459</v>
      </c>
      <c r="E20" s="76">
        <f t="shared" si="2"/>
        <v>0</v>
      </c>
      <c r="F20" s="76">
        <f t="shared" si="3"/>
        <v>689</v>
      </c>
      <c r="G20" s="76">
        <v>689</v>
      </c>
      <c r="H20" s="76">
        <v>0</v>
      </c>
      <c r="I20" s="76">
        <f t="shared" si="4"/>
        <v>760</v>
      </c>
      <c r="J20" s="76">
        <v>760</v>
      </c>
      <c r="K20" s="76">
        <v>0</v>
      </c>
      <c r="L20" s="76">
        <f t="shared" si="5"/>
        <v>10</v>
      </c>
      <c r="M20" s="76">
        <v>10</v>
      </c>
      <c r="N20" s="76">
        <v>0</v>
      </c>
      <c r="O20" s="76">
        <f t="shared" si="6"/>
        <v>0</v>
      </c>
      <c r="P20" s="66">
        <v>0</v>
      </c>
      <c r="Q20" s="76">
        <v>0</v>
      </c>
    </row>
    <row r="21" spans="1:17" ht="20.25" customHeight="1">
      <c r="A21" s="75">
        <v>13</v>
      </c>
      <c r="B21" s="54" t="s">
        <v>298</v>
      </c>
      <c r="C21" s="76">
        <f t="shared" si="1"/>
        <v>1125</v>
      </c>
      <c r="D21" s="76">
        <f t="shared" si="2"/>
        <v>1125</v>
      </c>
      <c r="E21" s="76">
        <f t="shared" si="2"/>
        <v>0</v>
      </c>
      <c r="F21" s="76">
        <f t="shared" si="3"/>
        <v>700</v>
      </c>
      <c r="G21" s="76">
        <v>700</v>
      </c>
      <c r="H21" s="76">
        <v>0</v>
      </c>
      <c r="I21" s="76">
        <f t="shared" si="4"/>
        <v>365</v>
      </c>
      <c r="J21" s="76">
        <v>365</v>
      </c>
      <c r="K21" s="76">
        <v>0</v>
      </c>
      <c r="L21" s="76">
        <f t="shared" si="5"/>
        <v>25</v>
      </c>
      <c r="M21" s="76">
        <v>25</v>
      </c>
      <c r="N21" s="76">
        <v>0</v>
      </c>
      <c r="O21" s="76">
        <f t="shared" si="6"/>
        <v>35</v>
      </c>
      <c r="P21" s="66">
        <v>35</v>
      </c>
      <c r="Q21" s="76">
        <v>0</v>
      </c>
    </row>
    <row r="22" spans="1:17" ht="20.25" customHeight="1">
      <c r="A22" s="75">
        <v>14</v>
      </c>
      <c r="B22" s="54" t="s">
        <v>299</v>
      </c>
      <c r="C22" s="76">
        <f t="shared" si="1"/>
        <v>1928</v>
      </c>
      <c r="D22" s="76">
        <f t="shared" si="2"/>
        <v>1928</v>
      </c>
      <c r="E22" s="76">
        <f t="shared" si="2"/>
        <v>0</v>
      </c>
      <c r="F22" s="76">
        <f t="shared" si="3"/>
        <v>711</v>
      </c>
      <c r="G22" s="76">
        <v>711</v>
      </c>
      <c r="H22" s="76">
        <v>0</v>
      </c>
      <c r="I22" s="76">
        <f t="shared" si="4"/>
        <v>1039</v>
      </c>
      <c r="J22" s="76">
        <v>1039</v>
      </c>
      <c r="K22" s="76">
        <v>0</v>
      </c>
      <c r="L22" s="76">
        <f t="shared" si="5"/>
        <v>25</v>
      </c>
      <c r="M22" s="76">
        <v>25</v>
      </c>
      <c r="N22" s="76">
        <v>0</v>
      </c>
      <c r="O22" s="76">
        <f t="shared" si="6"/>
        <v>153</v>
      </c>
      <c r="P22" s="66">
        <v>153</v>
      </c>
      <c r="Q22" s="76">
        <v>0</v>
      </c>
    </row>
    <row r="23" spans="1:17" ht="20.25" customHeight="1">
      <c r="A23" s="75">
        <v>15</v>
      </c>
      <c r="B23" s="54" t="s">
        <v>300</v>
      </c>
      <c r="C23" s="76">
        <f t="shared" si="1"/>
        <v>1513</v>
      </c>
      <c r="D23" s="76">
        <f t="shared" si="2"/>
        <v>1513</v>
      </c>
      <c r="E23" s="76">
        <f t="shared" si="2"/>
        <v>0</v>
      </c>
      <c r="F23" s="76">
        <f t="shared" si="3"/>
        <v>726</v>
      </c>
      <c r="G23" s="76">
        <v>726</v>
      </c>
      <c r="H23" s="76">
        <v>0</v>
      </c>
      <c r="I23" s="76">
        <f t="shared" si="4"/>
        <v>680</v>
      </c>
      <c r="J23" s="76">
        <v>680</v>
      </c>
      <c r="K23" s="76">
        <v>0</v>
      </c>
      <c r="L23" s="76">
        <f t="shared" si="5"/>
        <v>58</v>
      </c>
      <c r="M23" s="76">
        <v>58</v>
      </c>
      <c r="N23" s="76">
        <v>0</v>
      </c>
      <c r="O23" s="76">
        <f t="shared" si="6"/>
        <v>49</v>
      </c>
      <c r="P23" s="66">
        <v>49</v>
      </c>
      <c r="Q23" s="76">
        <v>0</v>
      </c>
    </row>
    <row r="24" spans="1:17" ht="20.25" customHeight="1">
      <c r="A24" s="75">
        <v>16</v>
      </c>
      <c r="B24" s="54" t="s">
        <v>301</v>
      </c>
      <c r="C24" s="76">
        <f t="shared" si="1"/>
        <v>1243</v>
      </c>
      <c r="D24" s="76">
        <f t="shared" si="2"/>
        <v>1243</v>
      </c>
      <c r="E24" s="76">
        <f t="shared" si="2"/>
        <v>0</v>
      </c>
      <c r="F24" s="76">
        <f t="shared" si="3"/>
        <v>688</v>
      </c>
      <c r="G24" s="76">
        <v>688</v>
      </c>
      <c r="H24" s="76">
        <v>0</v>
      </c>
      <c r="I24" s="76">
        <f t="shared" si="4"/>
        <v>363</v>
      </c>
      <c r="J24" s="76">
        <v>363</v>
      </c>
      <c r="K24" s="76">
        <v>0</v>
      </c>
      <c r="L24" s="76">
        <f t="shared" si="5"/>
        <v>74</v>
      </c>
      <c r="M24" s="76">
        <v>74</v>
      </c>
      <c r="N24" s="76">
        <v>0</v>
      </c>
      <c r="O24" s="76">
        <f t="shared" si="6"/>
        <v>118</v>
      </c>
      <c r="P24" s="66">
        <v>118</v>
      </c>
      <c r="Q24" s="76">
        <v>0</v>
      </c>
    </row>
    <row r="25" spans="1:17" ht="20.25" customHeight="1">
      <c r="A25" s="75">
        <v>17</v>
      </c>
      <c r="B25" s="54" t="s">
        <v>302</v>
      </c>
      <c r="C25" s="76">
        <f t="shared" si="1"/>
        <v>1225</v>
      </c>
      <c r="D25" s="76">
        <f t="shared" si="2"/>
        <v>1225</v>
      </c>
      <c r="E25" s="76">
        <f t="shared" si="2"/>
        <v>0</v>
      </c>
      <c r="F25" s="76">
        <f t="shared" si="3"/>
        <v>627</v>
      </c>
      <c r="G25" s="76">
        <v>627</v>
      </c>
      <c r="H25" s="76">
        <v>0</v>
      </c>
      <c r="I25" s="76">
        <f t="shared" si="4"/>
        <v>560</v>
      </c>
      <c r="J25" s="76">
        <v>560</v>
      </c>
      <c r="K25" s="76">
        <v>0</v>
      </c>
      <c r="L25" s="76">
        <f t="shared" si="5"/>
        <v>10</v>
      </c>
      <c r="M25" s="76">
        <v>10</v>
      </c>
      <c r="N25" s="76">
        <v>0</v>
      </c>
      <c r="O25" s="76">
        <f t="shared" si="6"/>
        <v>28</v>
      </c>
      <c r="P25" s="66">
        <v>28</v>
      </c>
      <c r="Q25" s="76">
        <v>0</v>
      </c>
    </row>
    <row r="26" spans="1:17" ht="20.25" customHeight="1">
      <c r="A26" s="75">
        <v>18</v>
      </c>
      <c r="B26" s="54" t="s">
        <v>303</v>
      </c>
      <c r="C26" s="76">
        <f t="shared" si="1"/>
        <v>3035</v>
      </c>
      <c r="D26" s="76">
        <f t="shared" si="2"/>
        <v>3035</v>
      </c>
      <c r="E26" s="76">
        <f t="shared" si="2"/>
        <v>0</v>
      </c>
      <c r="F26" s="76">
        <f t="shared" si="3"/>
        <v>589</v>
      </c>
      <c r="G26" s="76">
        <v>589</v>
      </c>
      <c r="H26" s="76">
        <v>0</v>
      </c>
      <c r="I26" s="76">
        <f t="shared" si="4"/>
        <v>1975</v>
      </c>
      <c r="J26" s="76">
        <v>1975</v>
      </c>
      <c r="K26" s="76">
        <v>0</v>
      </c>
      <c r="L26" s="76">
        <f t="shared" si="5"/>
        <v>310</v>
      </c>
      <c r="M26" s="76">
        <v>310</v>
      </c>
      <c r="N26" s="76">
        <v>0</v>
      </c>
      <c r="O26" s="76">
        <f t="shared" si="6"/>
        <v>161</v>
      </c>
      <c r="P26" s="66">
        <v>161</v>
      </c>
      <c r="Q26" s="76">
        <v>0</v>
      </c>
    </row>
    <row r="27" spans="1:17" ht="20.25" customHeight="1" thickBot="1">
      <c r="A27" s="276">
        <v>19</v>
      </c>
      <c r="B27" s="277" t="s">
        <v>304</v>
      </c>
      <c r="C27" s="278">
        <f t="shared" si="1"/>
        <v>1566</v>
      </c>
      <c r="D27" s="278">
        <f t="shared" si="2"/>
        <v>1566</v>
      </c>
      <c r="E27" s="278">
        <f t="shared" si="2"/>
        <v>0</v>
      </c>
      <c r="F27" s="278">
        <f t="shared" si="3"/>
        <v>597</v>
      </c>
      <c r="G27" s="278">
        <v>597</v>
      </c>
      <c r="H27" s="278">
        <v>0</v>
      </c>
      <c r="I27" s="278">
        <f t="shared" si="4"/>
        <v>959</v>
      </c>
      <c r="J27" s="278">
        <v>959</v>
      </c>
      <c r="K27" s="278">
        <v>0</v>
      </c>
      <c r="L27" s="278">
        <f t="shared" si="5"/>
        <v>10</v>
      </c>
      <c r="M27" s="278">
        <v>10</v>
      </c>
      <c r="N27" s="278">
        <v>0</v>
      </c>
      <c r="O27" s="278">
        <f t="shared" si="6"/>
        <v>0</v>
      </c>
      <c r="P27" s="279">
        <v>0</v>
      </c>
      <c r="Q27" s="278">
        <v>0</v>
      </c>
    </row>
    <row r="28" spans="1:17" ht="20.25" customHeight="1" hidden="1">
      <c r="A28" s="456" t="s">
        <v>341</v>
      </c>
      <c r="B28" s="456"/>
      <c r="C28" s="456"/>
      <c r="D28" s="456"/>
      <c r="E28" s="456"/>
      <c r="F28" s="456"/>
      <c r="G28" s="456"/>
      <c r="H28" s="456"/>
      <c r="I28" s="456"/>
      <c r="J28" s="456"/>
      <c r="K28" s="456"/>
      <c r="L28" s="456"/>
      <c r="M28" s="456"/>
      <c r="N28" s="456"/>
      <c r="O28" s="456"/>
      <c r="P28" s="456"/>
      <c r="Q28" s="456"/>
    </row>
    <row r="29" ht="15.75" hidden="1"/>
    <row r="30" ht="15.75" hidden="1"/>
    <row r="31" ht="15.75" hidden="1"/>
    <row r="32" ht="16.5" thickTop="1"/>
  </sheetData>
  <sheetProtection/>
  <mergeCells count="12">
    <mergeCell ref="N1:Q1"/>
    <mergeCell ref="A2:Q2"/>
    <mergeCell ref="A3:Q3"/>
    <mergeCell ref="J4:Q4"/>
    <mergeCell ref="A28:Q28"/>
    <mergeCell ref="A5:A6"/>
    <mergeCell ref="B5:B6"/>
    <mergeCell ref="C5:E5"/>
    <mergeCell ref="F5:H5"/>
    <mergeCell ref="I5:K5"/>
    <mergeCell ref="L5:N5"/>
    <mergeCell ref="O5:Q5"/>
  </mergeCells>
  <printOptions/>
  <pageMargins left="0.47" right="0.35" top="0.48" bottom="0.47" header="0.31496062992125984" footer="0.23"/>
  <pageSetup fitToHeight="0" fitToWidth="1" horizontalDpi="600" verticalDpi="600" orientation="landscape" paperSize="9" scale="71" r:id="rId1"/>
</worksheet>
</file>

<file path=xl/worksheets/sheet17.xml><?xml version="1.0" encoding="utf-8"?>
<worksheet xmlns="http://schemas.openxmlformats.org/spreadsheetml/2006/main" xmlns:r="http://schemas.openxmlformats.org/officeDocument/2006/relationships">
  <sheetPr>
    <pageSetUpPr fitToPage="1"/>
  </sheetPr>
  <dimension ref="A1:AO20"/>
  <sheetViews>
    <sheetView view="pageBreakPreview" zoomScaleSheetLayoutView="100" zoomScalePageLayoutView="0" workbookViewId="0" topLeftCell="A1">
      <selection activeCell="A5" sqref="A5:A7"/>
    </sheetView>
  </sheetViews>
  <sheetFormatPr defaultColWidth="9" defaultRowHeight="15"/>
  <cols>
    <col min="1" max="1" width="5.09765625" style="190" customWidth="1"/>
    <col min="2" max="2" width="23.19921875" style="190" customWidth="1"/>
    <col min="3" max="13" width="9.296875" style="190" customWidth="1"/>
    <col min="14" max="14" width="14.19921875" style="191" customWidth="1"/>
    <col min="15" max="15" width="12.296875" style="190" customWidth="1"/>
    <col min="16" max="16" width="9.8984375" style="192" customWidth="1"/>
    <col min="17" max="17" width="10.19921875" style="190" customWidth="1"/>
    <col min="18" max="38" width="9" style="190" customWidth="1"/>
    <col min="39" max="16384" width="9" style="190" customWidth="1"/>
  </cols>
  <sheetData>
    <row r="1" spans="1:13" ht="24" customHeight="1">
      <c r="A1" s="60"/>
      <c r="K1" s="461" t="s">
        <v>271</v>
      </c>
      <c r="L1" s="461"/>
      <c r="M1" s="461"/>
    </row>
    <row r="2" spans="1:16" s="13" customFormat="1" ht="37.5" customHeight="1">
      <c r="A2" s="462" t="s">
        <v>346</v>
      </c>
      <c r="B2" s="462"/>
      <c r="C2" s="462"/>
      <c r="D2" s="462"/>
      <c r="E2" s="462"/>
      <c r="F2" s="462"/>
      <c r="G2" s="462"/>
      <c r="H2" s="462"/>
      <c r="I2" s="462"/>
      <c r="J2" s="462"/>
      <c r="K2" s="462"/>
      <c r="L2" s="462"/>
      <c r="M2" s="462"/>
      <c r="N2" s="193"/>
      <c r="P2" s="194"/>
    </row>
    <row r="3" spans="1:16" s="13" customFormat="1" ht="18.75" customHeight="1">
      <c r="A3" s="472" t="str">
        <f>'PL44-NSX'!chuong_phuluc_43_name</f>
        <v>(Kèm theo Nghị quyết số                /NQ-HĐND ngày          tháng 12 năm 2023 của HĐND huyện Tuần Giáo)</v>
      </c>
      <c r="B3" s="472"/>
      <c r="C3" s="472"/>
      <c r="D3" s="472"/>
      <c r="E3" s="472"/>
      <c r="F3" s="472"/>
      <c r="G3" s="472"/>
      <c r="H3" s="472"/>
      <c r="I3" s="472"/>
      <c r="J3" s="472"/>
      <c r="K3" s="472"/>
      <c r="L3" s="472"/>
      <c r="M3" s="472"/>
      <c r="N3" s="193"/>
      <c r="P3" s="194"/>
    </row>
    <row r="4" spans="3:15" ht="27" customHeight="1">
      <c r="C4" s="195"/>
      <c r="I4" s="196"/>
      <c r="J4" s="463" t="s">
        <v>252</v>
      </c>
      <c r="K4" s="463"/>
      <c r="L4" s="463"/>
      <c r="M4" s="463"/>
      <c r="N4" s="193"/>
      <c r="O4" s="197"/>
    </row>
    <row r="5" spans="1:16" s="15" customFormat="1" ht="20.25" customHeight="1">
      <c r="A5" s="464" t="s">
        <v>60</v>
      </c>
      <c r="B5" s="466" t="s">
        <v>253</v>
      </c>
      <c r="C5" s="467" t="s">
        <v>347</v>
      </c>
      <c r="D5" s="468" t="s">
        <v>344</v>
      </c>
      <c r="E5" s="469"/>
      <c r="F5" s="469"/>
      <c r="G5" s="470"/>
      <c r="H5" s="464" t="s">
        <v>256</v>
      </c>
      <c r="I5" s="468" t="s">
        <v>345</v>
      </c>
      <c r="J5" s="469"/>
      <c r="K5" s="469"/>
      <c r="L5" s="470"/>
      <c r="M5" s="464" t="s">
        <v>348</v>
      </c>
      <c r="N5" s="198"/>
      <c r="P5" s="194"/>
    </row>
    <row r="6" spans="1:16" s="15" customFormat="1" ht="45" customHeight="1">
      <c r="A6" s="465"/>
      <c r="B6" s="466"/>
      <c r="C6" s="467"/>
      <c r="D6" s="467" t="s">
        <v>254</v>
      </c>
      <c r="E6" s="467"/>
      <c r="F6" s="467" t="s">
        <v>255</v>
      </c>
      <c r="G6" s="467" t="s">
        <v>266</v>
      </c>
      <c r="H6" s="465"/>
      <c r="I6" s="467" t="s">
        <v>254</v>
      </c>
      <c r="J6" s="467"/>
      <c r="K6" s="467" t="s">
        <v>255</v>
      </c>
      <c r="L6" s="467" t="s">
        <v>266</v>
      </c>
      <c r="M6" s="465"/>
      <c r="N6" s="198"/>
      <c r="P6" s="194"/>
    </row>
    <row r="7" spans="1:16" s="15" customFormat="1" ht="61.5" customHeight="1">
      <c r="A7" s="465"/>
      <c r="B7" s="466"/>
      <c r="C7" s="467"/>
      <c r="D7" s="78" t="s">
        <v>79</v>
      </c>
      <c r="E7" s="78" t="s">
        <v>257</v>
      </c>
      <c r="F7" s="467"/>
      <c r="G7" s="467"/>
      <c r="H7" s="471"/>
      <c r="I7" s="78" t="s">
        <v>79</v>
      </c>
      <c r="J7" s="78" t="s">
        <v>257</v>
      </c>
      <c r="K7" s="467"/>
      <c r="L7" s="467"/>
      <c r="M7" s="471"/>
      <c r="N7" s="198"/>
      <c r="P7" s="17"/>
    </row>
    <row r="8" spans="1:18" s="17" customFormat="1" ht="21.75" customHeight="1">
      <c r="A8" s="16" t="s">
        <v>10</v>
      </c>
      <c r="B8" s="16" t="s">
        <v>11</v>
      </c>
      <c r="C8" s="16">
        <v>1</v>
      </c>
      <c r="D8" s="16">
        <v>2</v>
      </c>
      <c r="E8" s="16">
        <v>3</v>
      </c>
      <c r="F8" s="16">
        <v>4</v>
      </c>
      <c r="G8" s="16" t="s">
        <v>267</v>
      </c>
      <c r="H8" s="16" t="s">
        <v>268</v>
      </c>
      <c r="I8" s="16">
        <v>7</v>
      </c>
      <c r="J8" s="16">
        <v>8</v>
      </c>
      <c r="K8" s="16">
        <v>9</v>
      </c>
      <c r="L8" s="16" t="s">
        <v>269</v>
      </c>
      <c r="M8" s="16" t="s">
        <v>270</v>
      </c>
      <c r="N8" s="199"/>
      <c r="O8" s="15"/>
      <c r="P8" s="194"/>
      <c r="Q8" s="15"/>
      <c r="R8" s="193"/>
    </row>
    <row r="9" spans="1:18" s="18" customFormat="1" ht="24.75" customHeight="1">
      <c r="A9" s="79"/>
      <c r="B9" s="200" t="s">
        <v>258</v>
      </c>
      <c r="C9" s="201">
        <f>SUM(C10:C17)</f>
        <v>2445.8499909999996</v>
      </c>
      <c r="D9" s="201">
        <f aca="true" t="shared" si="0" ref="D9:M9">SUM(D10:D17)</f>
        <v>2501.25</v>
      </c>
      <c r="E9" s="201">
        <f t="shared" si="0"/>
        <v>100</v>
      </c>
      <c r="F9" s="201">
        <f t="shared" si="0"/>
        <v>3088.15</v>
      </c>
      <c r="G9" s="201">
        <f t="shared" si="0"/>
        <v>-586.9000000000001</v>
      </c>
      <c r="H9" s="201">
        <f t="shared" si="0"/>
        <v>1858.949991</v>
      </c>
      <c r="I9" s="201">
        <f t="shared" si="0"/>
        <v>2561.25</v>
      </c>
      <c r="J9" s="201">
        <f t="shared" si="0"/>
        <v>0</v>
      </c>
      <c r="K9" s="201">
        <f t="shared" si="0"/>
        <v>2991.25</v>
      </c>
      <c r="L9" s="201">
        <f t="shared" si="0"/>
        <v>-430</v>
      </c>
      <c r="M9" s="201">
        <f t="shared" si="0"/>
        <v>1428.949991</v>
      </c>
      <c r="N9" s="202"/>
      <c r="O9" s="203"/>
      <c r="P9" s="204"/>
      <c r="Q9" s="204"/>
      <c r="R9" s="15"/>
    </row>
    <row r="10" spans="1:18" s="19" customFormat="1" ht="24.75" customHeight="1">
      <c r="A10" s="205">
        <v>1</v>
      </c>
      <c r="B10" s="206" t="s">
        <v>259</v>
      </c>
      <c r="C10" s="207">
        <v>346.190502</v>
      </c>
      <c r="D10" s="207">
        <v>250</v>
      </c>
      <c r="E10" s="207"/>
      <c r="F10" s="207">
        <v>240</v>
      </c>
      <c r="G10" s="207">
        <f>D10-F10</f>
        <v>10</v>
      </c>
      <c r="H10" s="207">
        <f>C10+D10-F10</f>
        <v>356.1905019999999</v>
      </c>
      <c r="I10" s="207">
        <v>250</v>
      </c>
      <c r="J10" s="207"/>
      <c r="K10" s="207">
        <v>250</v>
      </c>
      <c r="L10" s="207">
        <f>I10-K10</f>
        <v>0</v>
      </c>
      <c r="M10" s="207">
        <f>H10+I10-K10</f>
        <v>356.1905019999999</v>
      </c>
      <c r="N10" s="193"/>
      <c r="O10" s="193"/>
      <c r="P10" s="208"/>
      <c r="Q10" s="208"/>
      <c r="R10" s="15"/>
    </row>
    <row r="11" spans="1:18" s="19" customFormat="1" ht="24.75" customHeight="1">
      <c r="A11" s="205">
        <v>2</v>
      </c>
      <c r="B11" s="206" t="s">
        <v>260</v>
      </c>
      <c r="C11" s="207">
        <v>526.903157</v>
      </c>
      <c r="D11" s="207">
        <v>851.25</v>
      </c>
      <c r="E11" s="207"/>
      <c r="F11" s="207">
        <v>1378.15</v>
      </c>
      <c r="G11" s="207">
        <f aca="true" t="shared" si="1" ref="G11:G17">D11-F11</f>
        <v>-526.9000000000001</v>
      </c>
      <c r="H11" s="207">
        <f aca="true" t="shared" si="2" ref="H11:H17">C11+D11-F11</f>
        <v>0.003156999999873733</v>
      </c>
      <c r="I11" s="207">
        <v>851.25</v>
      </c>
      <c r="J11" s="207"/>
      <c r="K11" s="207">
        <v>851.25</v>
      </c>
      <c r="L11" s="207">
        <f aca="true" t="shared" si="3" ref="L11:L17">I11-K11</f>
        <v>0</v>
      </c>
      <c r="M11" s="207">
        <f aca="true" t="shared" si="4" ref="M11:M17">H11+I11-K11</f>
        <v>0.003156999999873733</v>
      </c>
      <c r="N11" s="193"/>
      <c r="O11" s="193"/>
      <c r="P11" s="208"/>
      <c r="Q11" s="208"/>
      <c r="R11" s="15"/>
    </row>
    <row r="12" spans="1:18" s="19" customFormat="1" ht="24.75" customHeight="1">
      <c r="A12" s="205">
        <v>3</v>
      </c>
      <c r="B12" s="209" t="s">
        <v>343</v>
      </c>
      <c r="C12" s="207">
        <v>188.702</v>
      </c>
      <c r="D12" s="207">
        <v>170</v>
      </c>
      <c r="E12" s="207"/>
      <c r="F12" s="207">
        <v>200</v>
      </c>
      <c r="G12" s="207">
        <f t="shared" si="1"/>
        <v>-30</v>
      </c>
      <c r="H12" s="207">
        <f t="shared" si="2"/>
        <v>158.702</v>
      </c>
      <c r="I12" s="207">
        <v>200</v>
      </c>
      <c r="J12" s="207"/>
      <c r="K12" s="207">
        <v>250</v>
      </c>
      <c r="L12" s="207">
        <f t="shared" si="3"/>
        <v>-50</v>
      </c>
      <c r="M12" s="207">
        <f t="shared" si="4"/>
        <v>108.702</v>
      </c>
      <c r="N12" s="193"/>
      <c r="O12" s="193"/>
      <c r="P12" s="208"/>
      <c r="Q12" s="208"/>
      <c r="R12" s="15"/>
    </row>
    <row r="13" spans="1:41" s="19" customFormat="1" ht="24.75" customHeight="1">
      <c r="A13" s="205">
        <v>4</v>
      </c>
      <c r="B13" s="206" t="s">
        <v>261</v>
      </c>
      <c r="C13" s="207">
        <v>167.355722</v>
      </c>
      <c r="D13" s="207">
        <v>300</v>
      </c>
      <c r="E13" s="207"/>
      <c r="F13" s="207">
        <v>350</v>
      </c>
      <c r="G13" s="207">
        <f t="shared" si="1"/>
        <v>-50</v>
      </c>
      <c r="H13" s="207">
        <f t="shared" si="2"/>
        <v>117.35572200000001</v>
      </c>
      <c r="I13" s="207">
        <v>300</v>
      </c>
      <c r="J13" s="207"/>
      <c r="K13" s="207">
        <v>350</v>
      </c>
      <c r="L13" s="207">
        <f t="shared" si="3"/>
        <v>-50</v>
      </c>
      <c r="M13" s="207">
        <f t="shared" si="4"/>
        <v>67.35572200000001</v>
      </c>
      <c r="N13" s="193"/>
      <c r="O13" s="15"/>
      <c r="P13" s="208"/>
      <c r="Q13" s="208"/>
      <c r="R13" s="193"/>
      <c r="AN13" s="20"/>
      <c r="AO13" s="20"/>
    </row>
    <row r="14" spans="1:41" s="19" customFormat="1" ht="24.75" customHeight="1">
      <c r="A14" s="205">
        <v>5</v>
      </c>
      <c r="B14" s="206" t="s">
        <v>262</v>
      </c>
      <c r="C14" s="207">
        <v>41.893579</v>
      </c>
      <c r="D14" s="207">
        <v>300</v>
      </c>
      <c r="E14" s="207"/>
      <c r="F14" s="207">
        <v>300</v>
      </c>
      <c r="G14" s="207">
        <f t="shared" si="1"/>
        <v>0</v>
      </c>
      <c r="H14" s="207">
        <f t="shared" si="2"/>
        <v>41.89357899999999</v>
      </c>
      <c r="I14" s="207">
        <v>300</v>
      </c>
      <c r="J14" s="207"/>
      <c r="K14" s="207">
        <v>300</v>
      </c>
      <c r="L14" s="207">
        <f t="shared" si="3"/>
        <v>0</v>
      </c>
      <c r="M14" s="207">
        <f t="shared" si="4"/>
        <v>41.89357899999999</v>
      </c>
      <c r="N14" s="193"/>
      <c r="O14" s="15"/>
      <c r="P14" s="208"/>
      <c r="Q14" s="208"/>
      <c r="R14" s="193"/>
      <c r="AN14" s="20"/>
      <c r="AO14" s="20"/>
    </row>
    <row r="15" spans="1:18" s="19" customFormat="1" ht="24.75" customHeight="1">
      <c r="A15" s="205">
        <v>6</v>
      </c>
      <c r="B15" s="206" t="s">
        <v>263</v>
      </c>
      <c r="C15" s="207">
        <v>728.744188</v>
      </c>
      <c r="D15" s="207">
        <v>350</v>
      </c>
      <c r="E15" s="207"/>
      <c r="F15" s="207">
        <v>300</v>
      </c>
      <c r="G15" s="207">
        <f t="shared" si="1"/>
        <v>50</v>
      </c>
      <c r="H15" s="207">
        <f t="shared" si="2"/>
        <v>778.7441880000001</v>
      </c>
      <c r="I15" s="207">
        <v>500</v>
      </c>
      <c r="J15" s="207"/>
      <c r="K15" s="207">
        <v>800</v>
      </c>
      <c r="L15" s="207">
        <f t="shared" si="3"/>
        <v>-300</v>
      </c>
      <c r="M15" s="207">
        <f t="shared" si="4"/>
        <v>478.7441880000001</v>
      </c>
      <c r="N15" s="193"/>
      <c r="O15" s="15"/>
      <c r="P15" s="208"/>
      <c r="Q15" s="208"/>
      <c r="R15" s="15"/>
    </row>
    <row r="16" spans="1:18" s="19" customFormat="1" ht="24.75" customHeight="1">
      <c r="A16" s="205">
        <v>7</v>
      </c>
      <c r="B16" s="206" t="s">
        <v>265</v>
      </c>
      <c r="C16" s="207">
        <v>278.460843</v>
      </c>
      <c r="D16" s="207">
        <v>50</v>
      </c>
      <c r="E16" s="207"/>
      <c r="F16" s="207">
        <v>70</v>
      </c>
      <c r="G16" s="207">
        <f t="shared" si="1"/>
        <v>-20</v>
      </c>
      <c r="H16" s="207">
        <f t="shared" si="2"/>
        <v>258.460843</v>
      </c>
      <c r="I16" s="207">
        <v>30</v>
      </c>
      <c r="J16" s="207"/>
      <c r="K16" s="207">
        <v>50</v>
      </c>
      <c r="L16" s="207">
        <f t="shared" si="3"/>
        <v>-20</v>
      </c>
      <c r="M16" s="207">
        <f t="shared" si="4"/>
        <v>238.460843</v>
      </c>
      <c r="N16" s="193"/>
      <c r="O16" s="15"/>
      <c r="P16" s="208"/>
      <c r="Q16" s="208"/>
      <c r="R16" s="15"/>
    </row>
    <row r="17" spans="1:18" s="19" customFormat="1" ht="24.75" customHeight="1">
      <c r="A17" s="205">
        <v>8</v>
      </c>
      <c r="B17" s="206" t="s">
        <v>264</v>
      </c>
      <c r="C17" s="207">
        <v>167.6</v>
      </c>
      <c r="D17" s="207">
        <v>230</v>
      </c>
      <c r="E17" s="207">
        <v>100</v>
      </c>
      <c r="F17" s="207">
        <v>250</v>
      </c>
      <c r="G17" s="207">
        <f t="shared" si="1"/>
        <v>-20</v>
      </c>
      <c r="H17" s="207">
        <f t="shared" si="2"/>
        <v>147.60000000000002</v>
      </c>
      <c r="I17" s="207">
        <f>230-100</f>
        <v>130</v>
      </c>
      <c r="J17" s="207"/>
      <c r="K17" s="207">
        <f>240-100</f>
        <v>140</v>
      </c>
      <c r="L17" s="207">
        <f t="shared" si="3"/>
        <v>-10</v>
      </c>
      <c r="M17" s="207">
        <f t="shared" si="4"/>
        <v>137.60000000000002</v>
      </c>
      <c r="N17" s="193"/>
      <c r="O17" s="15"/>
      <c r="P17" s="208"/>
      <c r="Q17" s="208"/>
      <c r="R17" s="15"/>
    </row>
    <row r="18" spans="14:18" ht="9.75" customHeight="1">
      <c r="N18" s="210"/>
      <c r="O18" s="14"/>
      <c r="P18" s="211"/>
      <c r="Q18" s="14"/>
      <c r="R18" s="14"/>
    </row>
    <row r="19" spans="9:18" ht="18.75">
      <c r="I19" s="212"/>
      <c r="N19" s="210"/>
      <c r="O19" s="14"/>
      <c r="P19" s="211"/>
      <c r="Q19" s="14"/>
      <c r="R19" s="14"/>
    </row>
    <row r="20" ht="18.75">
      <c r="I20" s="213"/>
    </row>
  </sheetData>
  <sheetProtection/>
  <mergeCells count="17">
    <mergeCell ref="M5:M7"/>
    <mergeCell ref="I5:L5"/>
    <mergeCell ref="L6:L7"/>
    <mergeCell ref="G6:G7"/>
    <mergeCell ref="D6:E6"/>
    <mergeCell ref="F6:F7"/>
    <mergeCell ref="I6:J6"/>
    <mergeCell ref="K1:M1"/>
    <mergeCell ref="A2:M2"/>
    <mergeCell ref="J4:M4"/>
    <mergeCell ref="A5:A7"/>
    <mergeCell ref="B5:B7"/>
    <mergeCell ref="C5:C7"/>
    <mergeCell ref="D5:G5"/>
    <mergeCell ref="K6:K7"/>
    <mergeCell ref="H5:H7"/>
    <mergeCell ref="A3:M3"/>
  </mergeCells>
  <printOptions/>
  <pageMargins left="0.31496062992125984" right="0.2755905511811024" top="0.3937007874015748" bottom="0.7480314960629921" header="0.31496062992125984" footer="0.31496062992125984"/>
  <pageSetup fitToHeight="0" fitToWidth="1"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pageSetUpPr fitToPage="1"/>
  </sheetPr>
  <dimension ref="A1:F18"/>
  <sheetViews>
    <sheetView tabSelected="1" view="pageBreakPreview" zoomScaleSheetLayoutView="100" zoomScalePageLayoutView="0" workbookViewId="0" topLeftCell="A1">
      <selection activeCell="A5" sqref="A5"/>
    </sheetView>
  </sheetViews>
  <sheetFormatPr defaultColWidth="9" defaultRowHeight="15"/>
  <cols>
    <col min="1" max="1" width="5.69921875" style="22" customWidth="1"/>
    <col min="2" max="2" width="40.3984375" style="22" customWidth="1"/>
    <col min="3" max="5" width="13.296875" style="22" customWidth="1"/>
    <col min="6" max="16384" width="9" style="22" customWidth="1"/>
  </cols>
  <sheetData>
    <row r="1" spans="1:6" ht="25.5" customHeight="1">
      <c r="A1" s="37"/>
      <c r="B1" s="152"/>
      <c r="C1" s="152"/>
      <c r="D1" s="152"/>
      <c r="E1" s="153" t="s">
        <v>277</v>
      </c>
      <c r="F1" s="27"/>
    </row>
    <row r="2" spans="1:5" ht="51" customHeight="1">
      <c r="A2" s="473" t="s">
        <v>349</v>
      </c>
      <c r="B2" s="473"/>
      <c r="C2" s="473"/>
      <c r="D2" s="473"/>
      <c r="E2" s="473"/>
    </row>
    <row r="3" spans="1:5" ht="19.5" customHeight="1">
      <c r="A3" s="474" t="str">
        <f>'PL45-Quỹ'!A3:M3</f>
        <v>(Kèm theo Nghị quyết số                /NQ-HĐND ngày          tháng 12 năm 2023 của HĐND huyện Tuần Giáo)</v>
      </c>
      <c r="B3" s="474"/>
      <c r="C3" s="474"/>
      <c r="D3" s="474"/>
      <c r="E3" s="474"/>
    </row>
    <row r="4" spans="1:5" ht="30.75" customHeight="1">
      <c r="A4" s="152"/>
      <c r="B4" s="152"/>
      <c r="C4" s="152"/>
      <c r="D4" s="475" t="s">
        <v>272</v>
      </c>
      <c r="E4" s="475"/>
    </row>
    <row r="5" spans="1:5" s="9" customFormat="1" ht="57.75" customHeight="1">
      <c r="A5" s="23" t="s">
        <v>60</v>
      </c>
      <c r="B5" s="23" t="s">
        <v>6</v>
      </c>
      <c r="C5" s="23" t="s">
        <v>344</v>
      </c>
      <c r="D5" s="23" t="s">
        <v>345</v>
      </c>
      <c r="E5" s="23" t="s">
        <v>94</v>
      </c>
    </row>
    <row r="6" spans="1:5" s="9" customFormat="1" ht="17.25" customHeight="1">
      <c r="A6" s="24" t="s">
        <v>10</v>
      </c>
      <c r="B6" s="24" t="s">
        <v>11</v>
      </c>
      <c r="C6" s="24">
        <v>1</v>
      </c>
      <c r="D6" s="24">
        <v>2</v>
      </c>
      <c r="E6" s="24" t="s">
        <v>278</v>
      </c>
    </row>
    <row r="7" spans="1:5" s="3" customFormat="1" ht="24.75" customHeight="1">
      <c r="A7" s="154"/>
      <c r="B7" s="155" t="s">
        <v>30</v>
      </c>
      <c r="C7" s="156">
        <f>+C8+C10+C12+C14</f>
        <v>673</v>
      </c>
      <c r="D7" s="156">
        <f>+D8+D10+D12+D14</f>
        <v>676</v>
      </c>
      <c r="E7" s="157">
        <f>D7/C7*100</f>
        <v>100.44576523031203</v>
      </c>
    </row>
    <row r="8" spans="1:5" s="3" customFormat="1" ht="24.75" customHeight="1">
      <c r="A8" s="158">
        <v>1</v>
      </c>
      <c r="B8" s="159" t="s">
        <v>273</v>
      </c>
      <c r="C8" s="160">
        <f>C9</f>
        <v>88</v>
      </c>
      <c r="D8" s="160">
        <f>D9</f>
        <v>96</v>
      </c>
      <c r="E8" s="161">
        <f aca="true" t="shared" si="0" ref="E8:E15">D8/C8*100</f>
        <v>109.09090909090908</v>
      </c>
    </row>
    <row r="9" spans="1:5" s="3" customFormat="1" ht="24.75" customHeight="1">
      <c r="A9" s="162"/>
      <c r="B9" s="159" t="s">
        <v>219</v>
      </c>
      <c r="C9" s="160">
        <v>88</v>
      </c>
      <c r="D9" s="160">
        <v>96</v>
      </c>
      <c r="E9" s="161">
        <f t="shared" si="0"/>
        <v>109.09090909090908</v>
      </c>
    </row>
    <row r="10" spans="1:5" s="3" customFormat="1" ht="24.75" customHeight="1">
      <c r="A10" s="158">
        <v>2</v>
      </c>
      <c r="B10" s="159" t="s">
        <v>38</v>
      </c>
      <c r="C10" s="160">
        <f>C11</f>
        <v>60</v>
      </c>
      <c r="D10" s="160">
        <f>D11</f>
        <v>65</v>
      </c>
      <c r="E10" s="161">
        <f t="shared" si="0"/>
        <v>108.33333333333333</v>
      </c>
    </row>
    <row r="11" spans="1:5" s="3" customFormat="1" ht="24.75" customHeight="1">
      <c r="A11" s="158"/>
      <c r="B11" s="159" t="s">
        <v>274</v>
      </c>
      <c r="C11" s="160">
        <v>60</v>
      </c>
      <c r="D11" s="160">
        <v>65</v>
      </c>
      <c r="E11" s="161">
        <f t="shared" si="0"/>
        <v>108.33333333333333</v>
      </c>
    </row>
    <row r="12" spans="1:5" ht="24.75" customHeight="1">
      <c r="A12" s="158">
        <f>A10+1</f>
        <v>3</v>
      </c>
      <c r="B12" s="159" t="s">
        <v>275</v>
      </c>
      <c r="C12" s="160">
        <f>C13</f>
        <v>100</v>
      </c>
      <c r="D12" s="160">
        <f>D13</f>
        <v>120</v>
      </c>
      <c r="E12" s="161">
        <f t="shared" si="0"/>
        <v>120</v>
      </c>
    </row>
    <row r="13" spans="1:5" ht="24.75" customHeight="1">
      <c r="A13" s="158"/>
      <c r="B13" s="159" t="s">
        <v>274</v>
      </c>
      <c r="C13" s="160">
        <v>100</v>
      </c>
      <c r="D13" s="160">
        <v>120</v>
      </c>
      <c r="E13" s="161">
        <f t="shared" si="0"/>
        <v>120</v>
      </c>
    </row>
    <row r="14" spans="1:5" ht="24.75" customHeight="1">
      <c r="A14" s="158">
        <v>4</v>
      </c>
      <c r="B14" s="159" t="s">
        <v>218</v>
      </c>
      <c r="C14" s="160">
        <f>C15</f>
        <v>425</v>
      </c>
      <c r="D14" s="160">
        <f>D15</f>
        <v>395</v>
      </c>
      <c r="E14" s="161">
        <f t="shared" si="0"/>
        <v>92.94117647058823</v>
      </c>
    </row>
    <row r="15" spans="1:5" ht="24.75" customHeight="1">
      <c r="A15" s="158"/>
      <c r="B15" s="159" t="s">
        <v>276</v>
      </c>
      <c r="C15" s="160">
        <v>425</v>
      </c>
      <c r="D15" s="160">
        <v>395</v>
      </c>
      <c r="E15" s="161">
        <f t="shared" si="0"/>
        <v>92.94117647058823</v>
      </c>
    </row>
    <row r="17" ht="15.75">
      <c r="C17" s="25"/>
    </row>
    <row r="18" ht="15.75">
      <c r="C18" s="26"/>
    </row>
  </sheetData>
  <sheetProtection/>
  <mergeCells count="3">
    <mergeCell ref="A2:E2"/>
    <mergeCell ref="A3:E3"/>
    <mergeCell ref="D4:E4"/>
  </mergeCells>
  <printOptions/>
  <pageMargins left="0.5511811023622047" right="0.3937007874015748" top="0.7480314960629921" bottom="0.7480314960629921" header="0.31496062992125984" footer="0.31496062992125984"/>
  <pageSetup fitToHeight="0"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view="pageBreakPreview" zoomScale="85" zoomScaleSheetLayoutView="85" zoomScalePageLayoutView="0" workbookViewId="0" topLeftCell="A1">
      <selection activeCell="J24" sqref="J24"/>
    </sheetView>
  </sheetViews>
  <sheetFormatPr defaultColWidth="9" defaultRowHeight="15"/>
  <cols>
    <col min="1" max="1" width="5.3984375" style="65" customWidth="1"/>
    <col min="2" max="2" width="41.3984375" style="65" customWidth="1"/>
    <col min="3" max="4" width="12.296875" style="65" customWidth="1"/>
    <col min="5" max="6" width="9.69921875" style="65" customWidth="1"/>
    <col min="7" max="8" width="9.8984375" style="65" customWidth="1"/>
    <col min="9" max="9" width="6" style="65" customWidth="1"/>
    <col min="10" max="16384" width="9" style="65" customWidth="1"/>
  </cols>
  <sheetData>
    <row r="1" spans="1:8" ht="26.25" customHeight="1">
      <c r="A1" s="82"/>
      <c r="B1" s="83"/>
      <c r="C1" s="84"/>
      <c r="D1" s="84"/>
      <c r="E1" s="84"/>
      <c r="F1" s="84"/>
      <c r="H1" s="85" t="s">
        <v>206</v>
      </c>
    </row>
    <row r="2" spans="1:8" ht="32.25" customHeight="1">
      <c r="A2" s="412" t="s">
        <v>352</v>
      </c>
      <c r="B2" s="412"/>
      <c r="C2" s="412"/>
      <c r="D2" s="412"/>
      <c r="E2" s="412"/>
      <c r="F2" s="412"/>
      <c r="G2" s="412"/>
      <c r="H2" s="412"/>
    </row>
    <row r="3" spans="1:8" ht="21" customHeight="1">
      <c r="A3" s="415" t="str">
        <f>PL15!A3</f>
        <v>(Kèm theo Nghị quyết số                /NQ-HĐND ngày          tháng 12 năm 2023 của HĐND huyện Tuần Giáo)</v>
      </c>
      <c r="B3" s="415"/>
      <c r="C3" s="415"/>
      <c r="D3" s="415"/>
      <c r="E3" s="415"/>
      <c r="F3" s="415"/>
      <c r="G3" s="415"/>
      <c r="H3" s="415"/>
    </row>
    <row r="4" spans="1:8" ht="19.5" customHeight="1">
      <c r="A4" s="104"/>
      <c r="B4" s="104"/>
      <c r="G4" s="105"/>
      <c r="H4" s="83" t="s">
        <v>90</v>
      </c>
    </row>
    <row r="5" spans="1:8" ht="27" customHeight="1">
      <c r="A5" s="416" t="s">
        <v>60</v>
      </c>
      <c r="B5" s="413" t="s">
        <v>6</v>
      </c>
      <c r="C5" s="413" t="s">
        <v>344</v>
      </c>
      <c r="D5" s="413"/>
      <c r="E5" s="413" t="s">
        <v>351</v>
      </c>
      <c r="F5" s="414"/>
      <c r="G5" s="413" t="s">
        <v>94</v>
      </c>
      <c r="H5" s="413"/>
    </row>
    <row r="6" spans="1:8" ht="23.25" customHeight="1">
      <c r="A6" s="416"/>
      <c r="B6" s="413"/>
      <c r="C6" s="77" t="s">
        <v>8</v>
      </c>
      <c r="D6" s="77" t="s">
        <v>4</v>
      </c>
      <c r="E6" s="77" t="s">
        <v>8</v>
      </c>
      <c r="F6" s="77" t="s">
        <v>4</v>
      </c>
      <c r="G6" s="77" t="s">
        <v>8</v>
      </c>
      <c r="H6" s="77" t="s">
        <v>4</v>
      </c>
    </row>
    <row r="7" spans="1:8" ht="29.25" customHeight="1">
      <c r="A7" s="416"/>
      <c r="B7" s="413"/>
      <c r="C7" s="77" t="s">
        <v>5</v>
      </c>
      <c r="D7" s="77" t="s">
        <v>9</v>
      </c>
      <c r="E7" s="77" t="s">
        <v>5</v>
      </c>
      <c r="F7" s="77" t="s">
        <v>9</v>
      </c>
      <c r="G7" s="77" t="s">
        <v>5</v>
      </c>
      <c r="H7" s="77" t="s">
        <v>9</v>
      </c>
    </row>
    <row r="8" spans="1:8" ht="20.25" customHeight="1">
      <c r="A8" s="64" t="s">
        <v>10</v>
      </c>
      <c r="B8" s="64" t="s">
        <v>11</v>
      </c>
      <c r="C8" s="64">
        <v>1</v>
      </c>
      <c r="D8" s="64">
        <f>C8+1</f>
        <v>2</v>
      </c>
      <c r="E8" s="64">
        <f>D8+1</f>
        <v>3</v>
      </c>
      <c r="F8" s="64">
        <f>E8+1</f>
        <v>4</v>
      </c>
      <c r="G8" s="64" t="s">
        <v>63</v>
      </c>
      <c r="H8" s="64" t="s">
        <v>64</v>
      </c>
    </row>
    <row r="9" spans="1:10" ht="20.25" customHeight="1">
      <c r="A9" s="77"/>
      <c r="B9" s="100" t="s">
        <v>105</v>
      </c>
      <c r="C9" s="97">
        <f>C10+C37</f>
        <v>54000</v>
      </c>
      <c r="D9" s="97">
        <f>D10+D37</f>
        <v>50600</v>
      </c>
      <c r="E9" s="97">
        <f>E10+E37</f>
        <v>55000</v>
      </c>
      <c r="F9" s="97">
        <f>F10+F37</f>
        <v>51000</v>
      </c>
      <c r="G9" s="102">
        <f aca="true" t="shared" si="0" ref="G9:G14">E9/C9*100</f>
        <v>101.85185185185186</v>
      </c>
      <c r="H9" s="102">
        <f aca="true" t="shared" si="1" ref="H9:H14">F9/D9*100</f>
        <v>100.7905138339921</v>
      </c>
      <c r="I9" s="106"/>
      <c r="J9" s="106"/>
    </row>
    <row r="10" spans="1:8" ht="20.25" customHeight="1">
      <c r="A10" s="77" t="s">
        <v>20</v>
      </c>
      <c r="B10" s="100" t="s">
        <v>12</v>
      </c>
      <c r="C10" s="97">
        <f>C15+C26+C25+C27+C32+C31+C30+C20+C34+C33+C11</f>
        <v>54000</v>
      </c>
      <c r="D10" s="97">
        <f>D15+D26+D25+D27+D32+D31+D30+D20+D34+D33+D11</f>
        <v>50600</v>
      </c>
      <c r="E10" s="97">
        <f>E15+E26+E25+E27+E32+E31+E30+E20+E34+E33+E11</f>
        <v>55000</v>
      </c>
      <c r="F10" s="97">
        <f>F15+F26+F25+F27+F32+F31+F30+F20+F34+F33+F11</f>
        <v>51000</v>
      </c>
      <c r="G10" s="102">
        <f t="shared" si="0"/>
        <v>101.85185185185186</v>
      </c>
      <c r="H10" s="102">
        <f t="shared" si="1"/>
        <v>100.7905138339921</v>
      </c>
    </row>
    <row r="11" spans="1:8" ht="20.25" customHeight="1">
      <c r="A11" s="64">
        <v>1</v>
      </c>
      <c r="B11" s="98" t="s">
        <v>280</v>
      </c>
      <c r="C11" s="280">
        <f>SUM(C12:C14)</f>
        <v>1490</v>
      </c>
      <c r="D11" s="280">
        <f>SUM(D12:D14)</f>
        <v>1490</v>
      </c>
      <c r="E11" s="280">
        <f>SUM(E12:E14)</f>
        <v>1000</v>
      </c>
      <c r="F11" s="280">
        <f>SUM(F12:F14)</f>
        <v>1000</v>
      </c>
      <c r="G11" s="103">
        <f t="shared" si="0"/>
        <v>67.11409395973155</v>
      </c>
      <c r="H11" s="103">
        <f t="shared" si="1"/>
        <v>67.11409395973155</v>
      </c>
    </row>
    <row r="12" spans="1:8" s="105" customFormat="1" ht="20.25" customHeight="1">
      <c r="A12" s="64"/>
      <c r="B12" s="98" t="s">
        <v>281</v>
      </c>
      <c r="C12" s="281">
        <v>50</v>
      </c>
      <c r="D12" s="281">
        <v>50</v>
      </c>
      <c r="E12" s="281"/>
      <c r="F12" s="281"/>
      <c r="G12" s="103">
        <f t="shared" si="0"/>
        <v>0</v>
      </c>
      <c r="H12" s="103">
        <f t="shared" si="1"/>
        <v>0</v>
      </c>
    </row>
    <row r="13" spans="1:8" s="105" customFormat="1" ht="20.25" customHeight="1">
      <c r="A13" s="64"/>
      <c r="B13" s="98" t="s">
        <v>201</v>
      </c>
      <c r="C13" s="281">
        <v>80</v>
      </c>
      <c r="D13" s="281">
        <v>80</v>
      </c>
      <c r="E13" s="281"/>
      <c r="F13" s="281"/>
      <c r="G13" s="103">
        <f t="shared" si="0"/>
        <v>0</v>
      </c>
      <c r="H13" s="103">
        <f t="shared" si="1"/>
        <v>0</v>
      </c>
    </row>
    <row r="14" spans="1:8" s="105" customFormat="1" ht="20.25" customHeight="1">
      <c r="A14" s="64"/>
      <c r="B14" s="98" t="s">
        <v>202</v>
      </c>
      <c r="C14" s="281">
        <v>1360</v>
      </c>
      <c r="D14" s="281">
        <v>1360</v>
      </c>
      <c r="E14" s="281">
        <v>1000</v>
      </c>
      <c r="F14" s="281">
        <v>1000</v>
      </c>
      <c r="G14" s="103">
        <f t="shared" si="0"/>
        <v>73.52941176470588</v>
      </c>
      <c r="H14" s="103">
        <f t="shared" si="1"/>
        <v>73.52941176470588</v>
      </c>
    </row>
    <row r="15" spans="1:8" s="105" customFormat="1" ht="20.25" customHeight="1">
      <c r="A15" s="64">
        <v>2</v>
      </c>
      <c r="B15" s="98" t="s">
        <v>3</v>
      </c>
      <c r="C15" s="280">
        <f>SUM(C16:C19)</f>
        <v>17170</v>
      </c>
      <c r="D15" s="280">
        <f>SUM(D16:D19)</f>
        <v>17170</v>
      </c>
      <c r="E15" s="280">
        <f>SUM(E16:E19)</f>
        <v>20300</v>
      </c>
      <c r="F15" s="280">
        <f>SUM(F16:F19)</f>
        <v>20300</v>
      </c>
      <c r="G15" s="103">
        <f aca="true" t="shared" si="2" ref="G15:H17">E15/C15*100</f>
        <v>118.22947000582411</v>
      </c>
      <c r="H15" s="103">
        <f t="shared" si="2"/>
        <v>118.22947000582411</v>
      </c>
    </row>
    <row r="16" spans="1:8" ht="20.25" customHeight="1">
      <c r="A16" s="99"/>
      <c r="B16" s="98" t="s">
        <v>200</v>
      </c>
      <c r="C16" s="281">
        <v>5350</v>
      </c>
      <c r="D16" s="281">
        <v>5350</v>
      </c>
      <c r="E16" s="281">
        <v>7200</v>
      </c>
      <c r="F16" s="281">
        <v>7200</v>
      </c>
      <c r="G16" s="103">
        <f t="shared" si="2"/>
        <v>134.57943925233644</v>
      </c>
      <c r="H16" s="103">
        <f t="shared" si="2"/>
        <v>134.57943925233644</v>
      </c>
    </row>
    <row r="17" spans="1:8" ht="20.25" customHeight="1">
      <c r="A17" s="99"/>
      <c r="B17" s="98" t="s">
        <v>201</v>
      </c>
      <c r="C17" s="281">
        <v>1170</v>
      </c>
      <c r="D17" s="281">
        <v>1170</v>
      </c>
      <c r="E17" s="281">
        <v>1200</v>
      </c>
      <c r="F17" s="281">
        <v>1200</v>
      </c>
      <c r="G17" s="103">
        <f t="shared" si="2"/>
        <v>102.56410256410255</v>
      </c>
      <c r="H17" s="103">
        <f t="shared" si="2"/>
        <v>102.56410256410255</v>
      </c>
    </row>
    <row r="18" spans="1:8" ht="20.25" customHeight="1">
      <c r="A18" s="99"/>
      <c r="B18" s="98" t="s">
        <v>354</v>
      </c>
      <c r="C18" s="281">
        <v>10</v>
      </c>
      <c r="D18" s="281">
        <v>10</v>
      </c>
      <c r="E18" s="281"/>
      <c r="F18" s="281"/>
      <c r="G18" s="103"/>
      <c r="H18" s="103"/>
    </row>
    <row r="19" spans="1:8" ht="20.25" customHeight="1">
      <c r="A19" s="99"/>
      <c r="B19" s="98" t="s">
        <v>202</v>
      </c>
      <c r="C19" s="281">
        <v>10640</v>
      </c>
      <c r="D19" s="281">
        <v>10640</v>
      </c>
      <c r="E19" s="281">
        <v>11900</v>
      </c>
      <c r="F19" s="281">
        <v>11900</v>
      </c>
      <c r="G19" s="103">
        <f>E19/C19*100</f>
        <v>111.8421052631579</v>
      </c>
      <c r="H19" s="103">
        <f>F19/D19*100</f>
        <v>111.8421052631579</v>
      </c>
    </row>
    <row r="20" spans="1:8" ht="20.25" customHeight="1">
      <c r="A20" s="64">
        <v>3</v>
      </c>
      <c r="B20" s="98" t="s">
        <v>282</v>
      </c>
      <c r="C20" s="280">
        <f>+C21+C24</f>
        <v>3000</v>
      </c>
      <c r="D20" s="280">
        <f>+D21+D24</f>
        <v>1110</v>
      </c>
      <c r="E20" s="280">
        <f>+E21+E24</f>
        <v>2700</v>
      </c>
      <c r="F20" s="280">
        <f>+F21+F24</f>
        <v>880</v>
      </c>
      <c r="G20" s="103">
        <f>E20/C20*100</f>
        <v>90</v>
      </c>
      <c r="H20" s="103">
        <f>F20/D20*100</f>
        <v>79.27927927927928</v>
      </c>
    </row>
    <row r="21" spans="1:8" ht="20.25" customHeight="1">
      <c r="A21" s="64"/>
      <c r="B21" s="107" t="s">
        <v>283</v>
      </c>
      <c r="C21" s="281">
        <f>C22+C23</f>
        <v>2700</v>
      </c>
      <c r="D21" s="281">
        <f>D22+D23</f>
        <v>810</v>
      </c>
      <c r="E21" s="281">
        <f>E22+E23</f>
        <v>2600</v>
      </c>
      <c r="F21" s="281">
        <f>F22+F23</f>
        <v>780</v>
      </c>
      <c r="G21" s="103">
        <f>E21/C21*100</f>
        <v>96.29629629629629</v>
      </c>
      <c r="H21" s="103"/>
    </row>
    <row r="22" spans="1:10" s="105" customFormat="1" ht="20.25" customHeight="1">
      <c r="A22" s="64"/>
      <c r="B22" s="107" t="s">
        <v>284</v>
      </c>
      <c r="C22" s="281">
        <v>1890</v>
      </c>
      <c r="D22" s="281"/>
      <c r="E22" s="281">
        <v>1820</v>
      </c>
      <c r="F22" s="281"/>
      <c r="G22" s="103"/>
      <c r="H22" s="103"/>
      <c r="J22" s="105">
        <f>70%*E21</f>
        <v>1819.9999999999998</v>
      </c>
    </row>
    <row r="23" spans="1:10" s="105" customFormat="1" ht="20.25" customHeight="1">
      <c r="A23" s="64"/>
      <c r="B23" s="107" t="s">
        <v>285</v>
      </c>
      <c r="C23" s="281">
        <v>810</v>
      </c>
      <c r="D23" s="281">
        <v>810</v>
      </c>
      <c r="E23" s="281">
        <v>780</v>
      </c>
      <c r="F23" s="281">
        <v>780</v>
      </c>
      <c r="G23" s="103"/>
      <c r="H23" s="103"/>
      <c r="J23" s="406">
        <f>E21-J22</f>
        <v>780.0000000000002</v>
      </c>
    </row>
    <row r="24" spans="1:8" s="105" customFormat="1" ht="20.25" customHeight="1">
      <c r="A24" s="64"/>
      <c r="B24" s="107" t="s">
        <v>286</v>
      </c>
      <c r="C24" s="281">
        <v>300</v>
      </c>
      <c r="D24" s="281">
        <v>300</v>
      </c>
      <c r="E24" s="281">
        <v>100</v>
      </c>
      <c r="F24" s="281">
        <v>100</v>
      </c>
      <c r="G24" s="103">
        <f aca="true" t="shared" si="3" ref="G24:H27">E24/C24*100</f>
        <v>33.33333333333333</v>
      </c>
      <c r="H24" s="103">
        <f t="shared" si="3"/>
        <v>33.33333333333333</v>
      </c>
    </row>
    <row r="25" spans="1:8" ht="20.25" customHeight="1">
      <c r="A25" s="64">
        <v>4</v>
      </c>
      <c r="B25" s="98" t="s">
        <v>13</v>
      </c>
      <c r="C25" s="280">
        <v>6400</v>
      </c>
      <c r="D25" s="280">
        <v>6400</v>
      </c>
      <c r="E25" s="280">
        <v>6200</v>
      </c>
      <c r="F25" s="280">
        <v>6200</v>
      </c>
      <c r="G25" s="103">
        <f t="shared" si="3"/>
        <v>96.875</v>
      </c>
      <c r="H25" s="103">
        <f t="shared" si="3"/>
        <v>96.875</v>
      </c>
    </row>
    <row r="26" spans="1:8" ht="20.25" customHeight="1">
      <c r="A26" s="64">
        <v>5</v>
      </c>
      <c r="B26" s="98" t="s">
        <v>15</v>
      </c>
      <c r="C26" s="280">
        <v>1900</v>
      </c>
      <c r="D26" s="280">
        <v>1900</v>
      </c>
      <c r="E26" s="280">
        <v>2450</v>
      </c>
      <c r="F26" s="280">
        <v>2450</v>
      </c>
      <c r="G26" s="103">
        <f t="shared" si="3"/>
        <v>128.94736842105263</v>
      </c>
      <c r="H26" s="103">
        <f t="shared" si="3"/>
        <v>128.94736842105263</v>
      </c>
    </row>
    <row r="27" spans="1:8" s="105" customFormat="1" ht="20.25" customHeight="1">
      <c r="A27" s="64">
        <v>6</v>
      </c>
      <c r="B27" s="98" t="s">
        <v>16</v>
      </c>
      <c r="C27" s="280">
        <v>1360</v>
      </c>
      <c r="D27" s="280">
        <v>1360</v>
      </c>
      <c r="E27" s="280">
        <v>1600</v>
      </c>
      <c r="F27" s="280">
        <v>1600</v>
      </c>
      <c r="G27" s="103">
        <f t="shared" si="3"/>
        <v>117.64705882352942</v>
      </c>
      <c r="H27" s="103">
        <f t="shared" si="3"/>
        <v>117.64705882352942</v>
      </c>
    </row>
    <row r="28" spans="1:8" s="105" customFormat="1" ht="20.25" customHeight="1">
      <c r="A28" s="64"/>
      <c r="B28" s="107" t="s">
        <v>355</v>
      </c>
      <c r="C28" s="282">
        <v>500</v>
      </c>
      <c r="D28" s="282">
        <v>500</v>
      </c>
      <c r="E28" s="282">
        <v>500</v>
      </c>
      <c r="F28" s="282">
        <v>500</v>
      </c>
      <c r="G28" s="103"/>
      <c r="H28" s="103"/>
    </row>
    <row r="29" spans="1:8" s="105" customFormat="1" ht="20.25" customHeight="1">
      <c r="A29" s="64"/>
      <c r="B29" s="107" t="s">
        <v>356</v>
      </c>
      <c r="C29" s="282">
        <v>300</v>
      </c>
      <c r="D29" s="282">
        <v>300</v>
      </c>
      <c r="E29" s="282">
        <v>300</v>
      </c>
      <c r="F29" s="282">
        <v>300</v>
      </c>
      <c r="G29" s="103"/>
      <c r="H29" s="103"/>
    </row>
    <row r="30" spans="1:8" ht="20.25" customHeight="1">
      <c r="A30" s="64">
        <v>7</v>
      </c>
      <c r="B30" s="98" t="s">
        <v>18</v>
      </c>
      <c r="C30" s="280">
        <v>15000</v>
      </c>
      <c r="D30" s="280">
        <v>15000</v>
      </c>
      <c r="E30" s="280">
        <f>12000+2000</f>
        <v>14000</v>
      </c>
      <c r="F30" s="280">
        <f>12000+2000</f>
        <v>14000</v>
      </c>
      <c r="G30" s="103">
        <f>E30/C30*100</f>
        <v>93.33333333333333</v>
      </c>
      <c r="H30" s="103">
        <f>F30/D30*100</f>
        <v>93.33333333333333</v>
      </c>
    </row>
    <row r="31" spans="1:8" ht="20.25" customHeight="1">
      <c r="A31" s="64">
        <v>8</v>
      </c>
      <c r="B31" s="98" t="s">
        <v>33</v>
      </c>
      <c r="C31" s="280">
        <v>3800</v>
      </c>
      <c r="D31" s="280">
        <v>3800</v>
      </c>
      <c r="E31" s="280">
        <v>3500</v>
      </c>
      <c r="F31" s="280">
        <v>3500</v>
      </c>
      <c r="G31" s="103"/>
      <c r="H31" s="103"/>
    </row>
    <row r="32" spans="1:8" ht="20.25" customHeight="1">
      <c r="A32" s="64">
        <v>9</v>
      </c>
      <c r="B32" s="98" t="s">
        <v>14</v>
      </c>
      <c r="C32" s="280">
        <v>280</v>
      </c>
      <c r="D32" s="280">
        <v>280</v>
      </c>
      <c r="E32" s="280">
        <v>150</v>
      </c>
      <c r="F32" s="280">
        <v>150</v>
      </c>
      <c r="G32" s="103">
        <f aca="true" t="shared" si="4" ref="G32:H34">E32/C32*100</f>
        <v>53.57142857142857</v>
      </c>
      <c r="H32" s="103">
        <f t="shared" si="4"/>
        <v>53.57142857142857</v>
      </c>
    </row>
    <row r="33" spans="1:8" ht="20.25" customHeight="1">
      <c r="A33" s="64">
        <v>10</v>
      </c>
      <c r="B33" s="98" t="s">
        <v>73</v>
      </c>
      <c r="C33" s="280">
        <v>100</v>
      </c>
      <c r="D33" s="280">
        <v>100</v>
      </c>
      <c r="E33" s="280">
        <v>100</v>
      </c>
      <c r="F33" s="280">
        <v>100</v>
      </c>
      <c r="G33" s="103">
        <f t="shared" si="4"/>
        <v>100</v>
      </c>
      <c r="H33" s="103">
        <f t="shared" si="4"/>
        <v>100</v>
      </c>
    </row>
    <row r="34" spans="1:8" ht="20.25" customHeight="1">
      <c r="A34" s="64">
        <v>11</v>
      </c>
      <c r="B34" s="98" t="s">
        <v>19</v>
      </c>
      <c r="C34" s="280">
        <f>SUM(C35,C36)</f>
        <v>3500</v>
      </c>
      <c r="D34" s="280">
        <f>SUM(D35,D36)</f>
        <v>1990</v>
      </c>
      <c r="E34" s="280">
        <f>SUM(E35,E36)</f>
        <v>3000</v>
      </c>
      <c r="F34" s="280">
        <f>SUM(F35,F36)</f>
        <v>820</v>
      </c>
      <c r="G34" s="103">
        <f t="shared" si="4"/>
        <v>85.71428571428571</v>
      </c>
      <c r="H34" s="103">
        <f t="shared" si="4"/>
        <v>41.20603015075377</v>
      </c>
    </row>
    <row r="35" spans="1:8" ht="20.25" customHeight="1">
      <c r="A35" s="99" t="s">
        <v>17</v>
      </c>
      <c r="B35" s="98" t="s">
        <v>221</v>
      </c>
      <c r="C35" s="281">
        <v>1510</v>
      </c>
      <c r="D35" s="281"/>
      <c r="E35" s="281">
        <v>2180</v>
      </c>
      <c r="F35" s="281"/>
      <c r="G35" s="103">
        <f>E35/C35*100</f>
        <v>144.37086092715234</v>
      </c>
      <c r="H35" s="103"/>
    </row>
    <row r="36" spans="1:8" ht="20.25" customHeight="1">
      <c r="A36" s="99" t="s">
        <v>17</v>
      </c>
      <c r="B36" s="98" t="s">
        <v>353</v>
      </c>
      <c r="C36" s="281">
        <v>1990</v>
      </c>
      <c r="D36" s="281">
        <v>1990</v>
      </c>
      <c r="E36" s="281">
        <v>820</v>
      </c>
      <c r="F36" s="281">
        <v>820</v>
      </c>
      <c r="G36" s="103">
        <f>E36/C36*100</f>
        <v>41.20603015075377</v>
      </c>
      <c r="H36" s="103">
        <f>F36/D36*100</f>
        <v>41.20603015075377</v>
      </c>
    </row>
  </sheetData>
  <sheetProtection/>
  <mergeCells count="7">
    <mergeCell ref="A2:H2"/>
    <mergeCell ref="E5:F5"/>
    <mergeCell ref="G5:H5"/>
    <mergeCell ref="A3:H3"/>
    <mergeCell ref="A5:A7"/>
    <mergeCell ref="B5:B7"/>
    <mergeCell ref="C5:D5"/>
  </mergeCells>
  <printOptions horizontalCentered="1"/>
  <pageMargins left="0.59" right="0" top="0.6" bottom="0.17" header="0.88" footer="0.2"/>
  <pageSetup fitToHeight="0" fitToWidth="1" horizontalDpi="600" verticalDpi="600" orientation="portrait" paperSize="9" scale="72" r:id="rId3"/>
  <headerFooter alignWithMargins="0">
    <oddHeader xml:space="preserve">&amp;C                                                                                                                                  </oddHeader>
    <oddFooter>&amp;C&amp;".VnTime,Italic"&amp;8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53"/>
  <sheetViews>
    <sheetView view="pageBreakPreview" zoomScale="85" zoomScaleSheetLayoutView="85" zoomScalePageLayoutView="0" workbookViewId="0" topLeftCell="A4">
      <selection activeCell="C14" sqref="C14"/>
    </sheetView>
  </sheetViews>
  <sheetFormatPr defaultColWidth="9" defaultRowHeight="15"/>
  <cols>
    <col min="1" max="1" width="7.09765625" style="482" customWidth="1"/>
    <col min="2" max="2" width="49.296875" style="482" customWidth="1"/>
    <col min="3" max="4" width="11.09765625" style="482" customWidth="1"/>
    <col min="5" max="6" width="10.19921875" style="482" customWidth="1"/>
    <col min="7" max="7" width="9" style="482" customWidth="1"/>
    <col min="8" max="8" width="18.8984375" style="482" customWidth="1"/>
    <col min="9" max="16384" width="9" style="482" customWidth="1"/>
  </cols>
  <sheetData>
    <row r="1" spans="1:6" ht="24.75" customHeight="1">
      <c r="A1" s="476"/>
      <c r="B1" s="477"/>
      <c r="C1" s="478"/>
      <c r="D1" s="479"/>
      <c r="E1" s="480"/>
      <c r="F1" s="481" t="s">
        <v>205</v>
      </c>
    </row>
    <row r="2" spans="1:6" ht="21" customHeight="1">
      <c r="A2" s="483" t="s">
        <v>357</v>
      </c>
      <c r="B2" s="483"/>
      <c r="C2" s="483"/>
      <c r="D2" s="483"/>
      <c r="E2" s="483"/>
      <c r="F2" s="483"/>
    </row>
    <row r="3" spans="1:7" ht="17.25" customHeight="1">
      <c r="A3" s="484" t="str">
        <f>PL15!A3</f>
        <v>(Kèm theo Nghị quyết số                /NQ-HĐND ngày          tháng 12 năm 2023 của HĐND huyện Tuần Giáo)</v>
      </c>
      <c r="B3" s="484"/>
      <c r="C3" s="484"/>
      <c r="D3" s="484"/>
      <c r="E3" s="484"/>
      <c r="F3" s="484"/>
      <c r="G3" s="485"/>
    </row>
    <row r="4" spans="1:6" ht="30" customHeight="1">
      <c r="A4" s="486"/>
      <c r="B4" s="486"/>
      <c r="C4" s="487"/>
      <c r="D4" s="488" t="s">
        <v>90</v>
      </c>
      <c r="E4" s="488"/>
      <c r="F4" s="488"/>
    </row>
    <row r="5" spans="1:6" ht="15.75">
      <c r="A5" s="489" t="s">
        <v>60</v>
      </c>
      <c r="B5" s="490" t="s">
        <v>6</v>
      </c>
      <c r="C5" s="489" t="s">
        <v>279</v>
      </c>
      <c r="D5" s="489" t="s">
        <v>351</v>
      </c>
      <c r="E5" s="490" t="s">
        <v>61</v>
      </c>
      <c r="F5" s="490"/>
    </row>
    <row r="6" spans="1:6" ht="15.75">
      <c r="A6" s="489"/>
      <c r="B6" s="490"/>
      <c r="C6" s="489"/>
      <c r="D6" s="489"/>
      <c r="E6" s="489" t="s">
        <v>91</v>
      </c>
      <c r="F6" s="489" t="s">
        <v>143</v>
      </c>
    </row>
    <row r="7" spans="1:6" ht="15.75">
      <c r="A7" s="489"/>
      <c r="B7" s="490"/>
      <c r="C7" s="489"/>
      <c r="D7" s="489"/>
      <c r="E7" s="489"/>
      <c r="F7" s="489"/>
    </row>
    <row r="8" spans="1:6" ht="15.75">
      <c r="A8" s="491" t="s">
        <v>10</v>
      </c>
      <c r="B8" s="491" t="s">
        <v>11</v>
      </c>
      <c r="C8" s="491">
        <v>1</v>
      </c>
      <c r="D8" s="491">
        <v>2</v>
      </c>
      <c r="E8" s="491" t="s">
        <v>92</v>
      </c>
      <c r="F8" s="491" t="s">
        <v>93</v>
      </c>
    </row>
    <row r="9" spans="1:6" ht="15.75">
      <c r="A9" s="491"/>
      <c r="B9" s="492" t="s">
        <v>101</v>
      </c>
      <c r="C9" s="493">
        <f>C10+C37</f>
        <v>948814</v>
      </c>
      <c r="D9" s="493">
        <f>D10+D37</f>
        <v>975572</v>
      </c>
      <c r="E9" s="493">
        <f>D9-C9</f>
        <v>26758</v>
      </c>
      <c r="F9" s="494">
        <f>D9/C9*100</f>
        <v>102.82015231647088</v>
      </c>
    </row>
    <row r="10" spans="1:8" ht="15.75">
      <c r="A10" s="491" t="s">
        <v>10</v>
      </c>
      <c r="B10" s="492" t="s">
        <v>106</v>
      </c>
      <c r="C10" s="493">
        <f>C11+C21+C35+C36</f>
        <v>734706</v>
      </c>
      <c r="D10" s="493">
        <f>D11+D21+D35+D36</f>
        <v>826002</v>
      </c>
      <c r="E10" s="493">
        <f aca="true" t="shared" si="0" ref="E10:E52">D10-C10</f>
        <v>91296</v>
      </c>
      <c r="F10" s="494">
        <f>D10/C10*100</f>
        <v>112.42619496778303</v>
      </c>
      <c r="H10" s="495"/>
    </row>
    <row r="11" spans="1:6" ht="15.75">
      <c r="A11" s="491" t="s">
        <v>20</v>
      </c>
      <c r="B11" s="492" t="s">
        <v>43</v>
      </c>
      <c r="C11" s="493">
        <f>C18</f>
        <v>36868</v>
      </c>
      <c r="D11" s="493">
        <f>D18</f>
        <v>36645</v>
      </c>
      <c r="E11" s="493">
        <f>E12</f>
        <v>-223</v>
      </c>
      <c r="F11" s="494">
        <f>F12</f>
        <v>99.39513941629598</v>
      </c>
    </row>
    <row r="12" spans="1:6" ht="15.75">
      <c r="A12" s="496">
        <v>1</v>
      </c>
      <c r="B12" s="497" t="s">
        <v>74</v>
      </c>
      <c r="C12" s="498">
        <f>C13</f>
        <v>36868</v>
      </c>
      <c r="D12" s="498">
        <f>D13</f>
        <v>36645</v>
      </c>
      <c r="E12" s="498">
        <f>E13</f>
        <v>-223</v>
      </c>
      <c r="F12" s="499">
        <f>D12/C12*100</f>
        <v>99.39513941629598</v>
      </c>
    </row>
    <row r="13" spans="1:6" ht="15.75">
      <c r="A13" s="496"/>
      <c r="B13" s="497" t="s">
        <v>141</v>
      </c>
      <c r="C13" s="498">
        <f>SUM(C14:C17)</f>
        <v>36868</v>
      </c>
      <c r="D13" s="498">
        <f>SUM(D14:D17)</f>
        <v>36645</v>
      </c>
      <c r="E13" s="498">
        <f>SUM(E14:E17)</f>
        <v>-223</v>
      </c>
      <c r="F13" s="499">
        <f aca="true" t="shared" si="1" ref="F13:F20">D13/C13*100</f>
        <v>99.39513941629598</v>
      </c>
    </row>
    <row r="14" spans="1:6" ht="15.75">
      <c r="A14" s="500" t="s">
        <v>17</v>
      </c>
      <c r="B14" s="497" t="s">
        <v>314</v>
      </c>
      <c r="C14" s="498">
        <v>6000</v>
      </c>
      <c r="D14" s="498">
        <v>2966</v>
      </c>
      <c r="E14" s="498">
        <f>D14-C14</f>
        <v>-3034</v>
      </c>
      <c r="F14" s="499">
        <f>D14/C14*100</f>
        <v>49.43333333333334</v>
      </c>
    </row>
    <row r="15" spans="1:6" ht="15.75">
      <c r="A15" s="500" t="s">
        <v>17</v>
      </c>
      <c r="B15" s="497" t="s">
        <v>38</v>
      </c>
      <c r="C15" s="498"/>
      <c r="D15" s="498">
        <v>1600</v>
      </c>
      <c r="E15" s="498">
        <f>D15-C15</f>
        <v>1600</v>
      </c>
      <c r="F15" s="499"/>
    </row>
    <row r="16" spans="1:6" ht="15.75">
      <c r="A16" s="500" t="s">
        <v>17</v>
      </c>
      <c r="B16" s="497" t="s">
        <v>115</v>
      </c>
      <c r="C16" s="498">
        <v>30868</v>
      </c>
      <c r="D16" s="498">
        <v>32079</v>
      </c>
      <c r="E16" s="498">
        <f>D16-C16</f>
        <v>1211</v>
      </c>
      <c r="F16" s="499">
        <f t="shared" si="1"/>
        <v>103.92315666709861</v>
      </c>
    </row>
    <row r="17" spans="1:6" ht="15.75" hidden="1">
      <c r="A17" s="500" t="s">
        <v>17</v>
      </c>
      <c r="B17" s="497" t="s">
        <v>315</v>
      </c>
      <c r="C17" s="498"/>
      <c r="D17" s="498"/>
      <c r="E17" s="498">
        <f>D17-C17</f>
        <v>0</v>
      </c>
      <c r="F17" s="499"/>
    </row>
    <row r="18" spans="1:6" ht="15.75">
      <c r="A18" s="496"/>
      <c r="B18" s="497" t="s">
        <v>142</v>
      </c>
      <c r="C18" s="498">
        <f>C19+C20</f>
        <v>36868</v>
      </c>
      <c r="D18" s="498">
        <f>D19+D20</f>
        <v>36645</v>
      </c>
      <c r="E18" s="498">
        <f>E19+E20</f>
        <v>-223</v>
      </c>
      <c r="F18" s="499">
        <f t="shared" si="1"/>
        <v>99.39513941629598</v>
      </c>
    </row>
    <row r="19" spans="1:6" ht="15.75">
      <c r="A19" s="500" t="s">
        <v>17</v>
      </c>
      <c r="B19" s="497" t="s">
        <v>316</v>
      </c>
      <c r="C19" s="498">
        <v>23368</v>
      </c>
      <c r="D19" s="498">
        <v>24045</v>
      </c>
      <c r="E19" s="498">
        <f>D19-C19</f>
        <v>677</v>
      </c>
      <c r="F19" s="499">
        <f t="shared" si="1"/>
        <v>102.89712427250942</v>
      </c>
    </row>
    <row r="20" spans="1:6" ht="15.75">
      <c r="A20" s="500" t="s">
        <v>17</v>
      </c>
      <c r="B20" s="497" t="s">
        <v>317</v>
      </c>
      <c r="C20" s="498">
        <v>13500</v>
      </c>
      <c r="D20" s="498">
        <v>12600</v>
      </c>
      <c r="E20" s="498">
        <f>D20-C20</f>
        <v>-900</v>
      </c>
      <c r="F20" s="499">
        <f t="shared" si="1"/>
        <v>93.33333333333333</v>
      </c>
    </row>
    <row r="21" spans="1:6" ht="15.75">
      <c r="A21" s="491" t="s">
        <v>21</v>
      </c>
      <c r="B21" s="492" t="s">
        <v>26</v>
      </c>
      <c r="C21" s="493">
        <f>SUM(C22:C34)</f>
        <v>683144</v>
      </c>
      <c r="D21" s="493">
        <f>SUM(D22:D34)</f>
        <v>772877</v>
      </c>
      <c r="E21" s="493">
        <f t="shared" si="0"/>
        <v>89733</v>
      </c>
      <c r="F21" s="494">
        <f aca="true" t="shared" si="2" ref="F21:F34">D21/C21*100</f>
        <v>113.13529797524386</v>
      </c>
    </row>
    <row r="22" spans="1:6" ht="15.75">
      <c r="A22" s="496">
        <v>1</v>
      </c>
      <c r="B22" s="497" t="s">
        <v>35</v>
      </c>
      <c r="C22" s="498">
        <v>9082</v>
      </c>
      <c r="D22" s="498">
        <v>8917</v>
      </c>
      <c r="E22" s="498">
        <f>D22-C22</f>
        <v>-165</v>
      </c>
      <c r="F22" s="499">
        <f>D22/C22*100</f>
        <v>98.18321955516406</v>
      </c>
    </row>
    <row r="23" spans="1:6" ht="15.75">
      <c r="A23" s="496">
        <v>2</v>
      </c>
      <c r="B23" s="497" t="s">
        <v>36</v>
      </c>
      <c r="C23" s="498">
        <v>3299</v>
      </c>
      <c r="D23" s="498">
        <v>6137</v>
      </c>
      <c r="E23" s="498">
        <f>D23-C23</f>
        <v>2838</v>
      </c>
      <c r="F23" s="499">
        <f>D23/C23*100</f>
        <v>186.02606850560775</v>
      </c>
    </row>
    <row r="24" spans="1:7" ht="15.75">
      <c r="A24" s="496">
        <v>3</v>
      </c>
      <c r="B24" s="497" t="s">
        <v>231</v>
      </c>
      <c r="C24" s="498">
        <v>425458</v>
      </c>
      <c r="D24" s="498">
        <v>500088</v>
      </c>
      <c r="E24" s="498">
        <f t="shared" si="0"/>
        <v>74630</v>
      </c>
      <c r="F24" s="499">
        <f t="shared" si="2"/>
        <v>117.54109688852954</v>
      </c>
      <c r="G24" s="495"/>
    </row>
    <row r="25" spans="1:6" ht="15.75">
      <c r="A25" s="496">
        <v>4</v>
      </c>
      <c r="B25" s="497" t="s">
        <v>34</v>
      </c>
      <c r="C25" s="498">
        <v>600</v>
      </c>
      <c r="D25" s="498">
        <v>415</v>
      </c>
      <c r="E25" s="498">
        <f t="shared" si="0"/>
        <v>-185</v>
      </c>
      <c r="F25" s="499">
        <f t="shared" si="2"/>
        <v>69.16666666666667</v>
      </c>
    </row>
    <row r="26" spans="1:6" ht="15.75">
      <c r="A26" s="496">
        <v>5</v>
      </c>
      <c r="B26" s="497" t="s">
        <v>37</v>
      </c>
      <c r="C26" s="498">
        <v>200</v>
      </c>
      <c r="D26" s="498">
        <v>315</v>
      </c>
      <c r="E26" s="498">
        <f t="shared" si="0"/>
        <v>115</v>
      </c>
      <c r="F26" s="499">
        <f t="shared" si="2"/>
        <v>157.5</v>
      </c>
    </row>
    <row r="27" spans="1:6" ht="15.75">
      <c r="A27" s="496">
        <v>6</v>
      </c>
      <c r="B27" s="497" t="s">
        <v>38</v>
      </c>
      <c r="C27" s="498">
        <v>3686</v>
      </c>
      <c r="D27" s="498">
        <v>4056</v>
      </c>
      <c r="E27" s="498">
        <f t="shared" si="0"/>
        <v>370</v>
      </c>
      <c r="F27" s="499">
        <f t="shared" si="2"/>
        <v>110.0379815518177</v>
      </c>
    </row>
    <row r="28" spans="1:6" ht="15.75">
      <c r="A28" s="496">
        <v>7</v>
      </c>
      <c r="B28" s="497" t="s">
        <v>39</v>
      </c>
      <c r="C28" s="498">
        <v>2889</v>
      </c>
      <c r="D28" s="498">
        <v>3277</v>
      </c>
      <c r="E28" s="498">
        <f t="shared" si="0"/>
        <v>388</v>
      </c>
      <c r="F28" s="499">
        <f t="shared" si="2"/>
        <v>113.43025268258913</v>
      </c>
    </row>
    <row r="29" spans="1:6" ht="15.75">
      <c r="A29" s="496">
        <v>8</v>
      </c>
      <c r="B29" s="497" t="s">
        <v>40</v>
      </c>
      <c r="C29" s="498">
        <v>616</v>
      </c>
      <c r="D29" s="498">
        <v>615</v>
      </c>
      <c r="E29" s="498">
        <f t="shared" si="0"/>
        <v>-1</v>
      </c>
      <c r="F29" s="499">
        <f t="shared" si="2"/>
        <v>99.83766233766234</v>
      </c>
    </row>
    <row r="30" spans="1:6" ht="15.75">
      <c r="A30" s="496">
        <v>9</v>
      </c>
      <c r="B30" s="497" t="s">
        <v>41</v>
      </c>
      <c r="C30" s="498">
        <v>4232</v>
      </c>
      <c r="D30" s="498">
        <v>7000</v>
      </c>
      <c r="E30" s="498">
        <f t="shared" si="0"/>
        <v>2768</v>
      </c>
      <c r="F30" s="499">
        <f t="shared" si="2"/>
        <v>165.40642722117204</v>
      </c>
    </row>
    <row r="31" spans="1:6" ht="15.75">
      <c r="A31" s="496">
        <v>10</v>
      </c>
      <c r="B31" s="497" t="s">
        <v>218</v>
      </c>
      <c r="C31" s="498">
        <v>56948</v>
      </c>
      <c r="D31" s="498">
        <v>53625</v>
      </c>
      <c r="E31" s="498">
        <f t="shared" si="0"/>
        <v>-3323</v>
      </c>
      <c r="F31" s="499">
        <f t="shared" si="2"/>
        <v>94.16485214581724</v>
      </c>
    </row>
    <row r="32" spans="1:6" ht="15.75">
      <c r="A32" s="496">
        <v>11</v>
      </c>
      <c r="B32" s="497" t="s">
        <v>318</v>
      </c>
      <c r="C32" s="498">
        <v>110925</v>
      </c>
      <c r="D32" s="498">
        <v>128222</v>
      </c>
      <c r="E32" s="498">
        <f t="shared" si="0"/>
        <v>17297</v>
      </c>
      <c r="F32" s="499">
        <f t="shared" si="2"/>
        <v>115.59341897678613</v>
      </c>
    </row>
    <row r="33" spans="1:6" ht="15.75">
      <c r="A33" s="496">
        <v>12</v>
      </c>
      <c r="B33" s="497" t="s">
        <v>27</v>
      </c>
      <c r="C33" s="498">
        <v>47164</v>
      </c>
      <c r="D33" s="498">
        <v>57210</v>
      </c>
      <c r="E33" s="498">
        <f t="shared" si="0"/>
        <v>10046</v>
      </c>
      <c r="F33" s="499">
        <f t="shared" si="2"/>
        <v>121.30014417776269</v>
      </c>
    </row>
    <row r="34" spans="1:6" ht="15.75">
      <c r="A34" s="496">
        <v>13</v>
      </c>
      <c r="B34" s="497" t="s">
        <v>42</v>
      </c>
      <c r="C34" s="498">
        <v>18045</v>
      </c>
      <c r="D34" s="498">
        <v>3000</v>
      </c>
      <c r="E34" s="498">
        <f t="shared" si="0"/>
        <v>-15045</v>
      </c>
      <c r="F34" s="499">
        <f t="shared" si="2"/>
        <v>16.62510390689942</v>
      </c>
    </row>
    <row r="35" spans="1:6" ht="15.75">
      <c r="A35" s="491" t="s">
        <v>22</v>
      </c>
      <c r="B35" s="492" t="s">
        <v>29</v>
      </c>
      <c r="C35" s="493">
        <v>14694</v>
      </c>
      <c r="D35" s="493">
        <v>16480</v>
      </c>
      <c r="E35" s="493">
        <f>D35-C35</f>
        <v>1786</v>
      </c>
      <c r="F35" s="494">
        <f>D35/C35*100</f>
        <v>112.15462093371444</v>
      </c>
    </row>
    <row r="36" spans="1:6" ht="15.75" hidden="1">
      <c r="A36" s="491" t="s">
        <v>23</v>
      </c>
      <c r="B36" s="492" t="s">
        <v>75</v>
      </c>
      <c r="C36" s="493"/>
      <c r="D36" s="493"/>
      <c r="E36" s="493">
        <f t="shared" si="0"/>
        <v>0</v>
      </c>
      <c r="F36" s="499"/>
    </row>
    <row r="37" spans="1:6" ht="15.75">
      <c r="A37" s="491" t="s">
        <v>11</v>
      </c>
      <c r="B37" s="501" t="s">
        <v>107</v>
      </c>
      <c r="C37" s="493">
        <f>C38+C48</f>
        <v>214108</v>
      </c>
      <c r="D37" s="493">
        <f>D38+D48</f>
        <v>149570</v>
      </c>
      <c r="E37" s="493">
        <f t="shared" si="0"/>
        <v>-64538</v>
      </c>
      <c r="F37" s="494">
        <f>D37/C37*100</f>
        <v>69.85726829450559</v>
      </c>
    </row>
    <row r="38" spans="1:6" ht="15.75">
      <c r="A38" s="491" t="s">
        <v>20</v>
      </c>
      <c r="B38" s="492" t="s">
        <v>104</v>
      </c>
      <c r="C38" s="493">
        <f>C39+C45+C42</f>
        <v>210875</v>
      </c>
      <c r="D38" s="493">
        <f>D39+D45+D42</f>
        <v>147736</v>
      </c>
      <c r="E38" s="493">
        <f t="shared" si="0"/>
        <v>-63139</v>
      </c>
      <c r="F38" s="494">
        <f aca="true" t="shared" si="3" ref="F38:F53">D38/C38*100</f>
        <v>70.05856550088915</v>
      </c>
    </row>
    <row r="39" spans="1:6" ht="31.5">
      <c r="A39" s="496">
        <v>1</v>
      </c>
      <c r="B39" s="502" t="s">
        <v>308</v>
      </c>
      <c r="C39" s="498">
        <f>C40+C41</f>
        <v>161997</v>
      </c>
      <c r="D39" s="498">
        <f>D40+D41</f>
        <v>99980</v>
      </c>
      <c r="E39" s="498">
        <f t="shared" si="0"/>
        <v>-62017</v>
      </c>
      <c r="F39" s="499">
        <f t="shared" si="3"/>
        <v>61.717192293684455</v>
      </c>
    </row>
    <row r="40" spans="1:6" ht="15.75">
      <c r="A40" s="496"/>
      <c r="B40" s="497" t="s">
        <v>196</v>
      </c>
      <c r="C40" s="498">
        <v>83500</v>
      </c>
      <c r="D40" s="498"/>
      <c r="E40" s="498">
        <f t="shared" si="0"/>
        <v>-83500</v>
      </c>
      <c r="F40" s="499">
        <f t="shared" si="3"/>
        <v>0</v>
      </c>
    </row>
    <row r="41" spans="1:6" ht="15.75">
      <c r="A41" s="496"/>
      <c r="B41" s="497" t="s">
        <v>197</v>
      </c>
      <c r="C41" s="498">
        <v>78497</v>
      </c>
      <c r="D41" s="498">
        <v>99980</v>
      </c>
      <c r="E41" s="498">
        <f t="shared" si="0"/>
        <v>21483</v>
      </c>
      <c r="F41" s="499">
        <f t="shared" si="3"/>
        <v>127.36792488884925</v>
      </c>
    </row>
    <row r="42" spans="1:6" ht="15.75">
      <c r="A42" s="496">
        <v>2</v>
      </c>
      <c r="B42" s="502" t="s">
        <v>309</v>
      </c>
      <c r="C42" s="498">
        <f>C43+C44</f>
        <v>48468</v>
      </c>
      <c r="D42" s="498">
        <f>D43+D44</f>
        <v>45946</v>
      </c>
      <c r="E42" s="498">
        <f>D42-C42</f>
        <v>-2522</v>
      </c>
      <c r="F42" s="499">
        <f t="shared" si="3"/>
        <v>94.79656680696542</v>
      </c>
    </row>
    <row r="43" spans="1:6" ht="15.75">
      <c r="A43" s="496"/>
      <c r="B43" s="497" t="s">
        <v>196</v>
      </c>
      <c r="C43" s="498">
        <v>0</v>
      </c>
      <c r="D43" s="498"/>
      <c r="E43" s="498">
        <f>D43-C43</f>
        <v>0</v>
      </c>
      <c r="F43" s="499"/>
    </row>
    <row r="44" spans="1:6" ht="15.75">
      <c r="A44" s="496"/>
      <c r="B44" s="497" t="s">
        <v>197</v>
      </c>
      <c r="C44" s="498">
        <v>48468</v>
      </c>
      <c r="D44" s="498">
        <v>45946</v>
      </c>
      <c r="E44" s="498">
        <f>D44-C44</f>
        <v>-2522</v>
      </c>
      <c r="F44" s="499">
        <f t="shared" si="3"/>
        <v>94.79656680696542</v>
      </c>
    </row>
    <row r="45" spans="1:6" ht="15.75">
      <c r="A45" s="496">
        <v>3</v>
      </c>
      <c r="B45" s="497" t="s">
        <v>195</v>
      </c>
      <c r="C45" s="498">
        <f>C46+C47</f>
        <v>410</v>
      </c>
      <c r="D45" s="498">
        <f>D46+D47</f>
        <v>1810</v>
      </c>
      <c r="E45" s="498">
        <f t="shared" si="0"/>
        <v>1400</v>
      </c>
      <c r="F45" s="499">
        <f t="shared" si="3"/>
        <v>441.4634146341464</v>
      </c>
    </row>
    <row r="46" spans="1:6" ht="15.75">
      <c r="A46" s="496"/>
      <c r="B46" s="497" t="s">
        <v>196</v>
      </c>
      <c r="C46" s="498">
        <v>0</v>
      </c>
      <c r="D46" s="498"/>
      <c r="E46" s="498">
        <f t="shared" si="0"/>
        <v>0</v>
      </c>
      <c r="F46" s="499"/>
    </row>
    <row r="47" spans="1:6" ht="15.75">
      <c r="A47" s="496"/>
      <c r="B47" s="497" t="s">
        <v>197</v>
      </c>
      <c r="C47" s="498">
        <v>410</v>
      </c>
      <c r="D47" s="498">
        <v>1810</v>
      </c>
      <c r="E47" s="498">
        <f t="shared" si="0"/>
        <v>1400</v>
      </c>
      <c r="F47" s="499">
        <f t="shared" si="3"/>
        <v>441.4634146341464</v>
      </c>
    </row>
    <row r="48" spans="1:6" ht="15.75">
      <c r="A48" s="491" t="s">
        <v>21</v>
      </c>
      <c r="B48" s="492" t="s">
        <v>203</v>
      </c>
      <c r="C48" s="493">
        <f>C49+C51</f>
        <v>3233</v>
      </c>
      <c r="D48" s="493">
        <f>D49+D51</f>
        <v>1834</v>
      </c>
      <c r="E48" s="493">
        <f t="shared" si="0"/>
        <v>-1399</v>
      </c>
      <c r="F48" s="494">
        <f t="shared" si="3"/>
        <v>56.72749768017321</v>
      </c>
    </row>
    <row r="49" spans="1:6" ht="15.75">
      <c r="A49" s="496">
        <v>1</v>
      </c>
      <c r="B49" s="497" t="s">
        <v>196</v>
      </c>
      <c r="C49" s="498">
        <f>C50</f>
        <v>0</v>
      </c>
      <c r="D49" s="498">
        <f>D50</f>
        <v>0</v>
      </c>
      <c r="E49" s="498">
        <f t="shared" si="0"/>
        <v>0</v>
      </c>
      <c r="F49" s="499"/>
    </row>
    <row r="50" spans="1:6" ht="31.5" hidden="1">
      <c r="A50" s="503"/>
      <c r="B50" s="504" t="s">
        <v>320</v>
      </c>
      <c r="C50" s="505">
        <v>0</v>
      </c>
      <c r="D50" s="505"/>
      <c r="E50" s="498">
        <f t="shared" si="0"/>
        <v>0</v>
      </c>
      <c r="F50" s="499" t="e">
        <f t="shared" si="3"/>
        <v>#DIV/0!</v>
      </c>
    </row>
    <row r="51" spans="1:6" ht="15.75">
      <c r="A51" s="496">
        <v>2</v>
      </c>
      <c r="B51" s="497" t="s">
        <v>197</v>
      </c>
      <c r="C51" s="498">
        <f>C52+C53+C54+C55+C56+C57+C58</f>
        <v>3233</v>
      </c>
      <c r="D51" s="498">
        <f>D52+D53+D54+D55+D56+D57+D58</f>
        <v>1834</v>
      </c>
      <c r="E51" s="498">
        <f t="shared" si="0"/>
        <v>-1399</v>
      </c>
      <c r="F51" s="499">
        <f>D51/C51*100</f>
        <v>56.72749768017321</v>
      </c>
    </row>
    <row r="52" spans="1:6" ht="15.75">
      <c r="A52" s="496"/>
      <c r="B52" s="497" t="s">
        <v>311</v>
      </c>
      <c r="C52" s="498">
        <v>3205</v>
      </c>
      <c r="D52" s="498">
        <v>1650</v>
      </c>
      <c r="E52" s="498">
        <f t="shared" si="0"/>
        <v>-1555</v>
      </c>
      <c r="F52" s="499">
        <f t="shared" si="3"/>
        <v>51.482059282371296</v>
      </c>
    </row>
    <row r="53" spans="1:6" ht="15.75">
      <c r="A53" s="496"/>
      <c r="B53" s="497" t="s">
        <v>321</v>
      </c>
      <c r="C53" s="498">
        <v>28</v>
      </c>
      <c r="D53" s="498">
        <v>184</v>
      </c>
      <c r="E53" s="498">
        <f>D53-C53</f>
        <v>156</v>
      </c>
      <c r="F53" s="499">
        <f t="shared" si="3"/>
        <v>657.1428571428571</v>
      </c>
    </row>
  </sheetData>
  <sheetProtection/>
  <mergeCells count="10">
    <mergeCell ref="A2:F2"/>
    <mergeCell ref="A3:F3"/>
    <mergeCell ref="D4:F4"/>
    <mergeCell ref="A5:A7"/>
    <mergeCell ref="B5:B7"/>
    <mergeCell ref="C5:C7"/>
    <mergeCell ref="D5:D7"/>
    <mergeCell ref="E5:F5"/>
    <mergeCell ref="E6:E7"/>
    <mergeCell ref="F6:F7"/>
  </mergeCells>
  <printOptions horizontalCentered="1"/>
  <pageMargins left="0.5511811023622047" right="0.11811023622047245" top="0.32" bottom="0.3" header="0.25" footer="0.2362204724409449"/>
  <pageSetup fitToHeight="0" fitToWidth="1" horizontalDpi="600" verticalDpi="600" orientation="portrait" paperSize="9" scale="81" r:id="rId1"/>
  <headerFooter alignWithMargins="0">
    <oddHeader xml:space="preserve">&amp;C                                                                                                                                  </oddHeader>
    <oddFooter>&amp;C&amp;".VnTime,Italic"&amp;8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7"/>
  <sheetViews>
    <sheetView view="pageBreakPreview" zoomScale="85" zoomScaleNormal="85" zoomScaleSheetLayoutView="85" workbookViewId="0" topLeftCell="A1">
      <selection activeCell="A6" sqref="A6:A8"/>
    </sheetView>
  </sheetViews>
  <sheetFormatPr defaultColWidth="9" defaultRowHeight="15"/>
  <cols>
    <col min="1" max="1" width="5.09765625" style="65" customWidth="1"/>
    <col min="2" max="2" width="37.69921875" style="65" customWidth="1"/>
    <col min="3" max="3" width="11.09765625" style="405" customWidth="1"/>
    <col min="4" max="4" width="10.69921875" style="405" customWidth="1"/>
    <col min="5" max="5" width="10.19921875" style="405" customWidth="1"/>
    <col min="6" max="8" width="11.8984375" style="65" customWidth="1"/>
    <col min="9" max="11" width="11.19921875" style="65" hidden="1" customWidth="1"/>
    <col min="12" max="16384" width="9" style="65" customWidth="1"/>
  </cols>
  <sheetData>
    <row r="1" spans="1:8" ht="21" customHeight="1">
      <c r="A1" s="82"/>
      <c r="B1" s="82"/>
      <c r="C1" s="387"/>
      <c r="D1" s="387"/>
      <c r="E1" s="387"/>
      <c r="G1" s="291" t="s">
        <v>190</v>
      </c>
      <c r="H1" s="291"/>
    </row>
    <row r="2" spans="1:8" ht="21" customHeight="1">
      <c r="A2" s="412" t="s">
        <v>144</v>
      </c>
      <c r="B2" s="412"/>
      <c r="C2" s="412"/>
      <c r="D2" s="412"/>
      <c r="E2" s="412"/>
      <c r="F2" s="412"/>
      <c r="G2" s="412"/>
      <c r="H2" s="288"/>
    </row>
    <row r="3" spans="1:8" ht="21" customHeight="1">
      <c r="A3" s="412" t="s">
        <v>358</v>
      </c>
      <c r="B3" s="412"/>
      <c r="C3" s="412"/>
      <c r="D3" s="412"/>
      <c r="E3" s="412"/>
      <c r="F3" s="412"/>
      <c r="G3" s="412"/>
      <c r="H3" s="288"/>
    </row>
    <row r="4" spans="1:8" ht="21" customHeight="1">
      <c r="A4" s="415" t="str">
        <f>PL15!A3</f>
        <v>(Kèm theo Nghị quyết số                /NQ-HĐND ngày          tháng 12 năm 2023 của HĐND huyện Tuần Giáo)</v>
      </c>
      <c r="B4" s="415"/>
      <c r="C4" s="415"/>
      <c r="D4" s="415"/>
      <c r="E4" s="415"/>
      <c r="F4" s="415"/>
      <c r="G4" s="415"/>
      <c r="H4" s="290"/>
    </row>
    <row r="5" spans="1:8" ht="19.5" customHeight="1">
      <c r="A5" s="86"/>
      <c r="B5" s="86"/>
      <c r="C5" s="388"/>
      <c r="D5" s="388"/>
      <c r="E5" s="388"/>
      <c r="F5" s="419" t="s">
        <v>90</v>
      </c>
      <c r="G5" s="419"/>
      <c r="H5" s="389"/>
    </row>
    <row r="6" spans="1:8" s="88" customFormat="1" ht="26.25" customHeight="1">
      <c r="A6" s="416" t="s">
        <v>60</v>
      </c>
      <c r="B6" s="413" t="s">
        <v>6</v>
      </c>
      <c r="C6" s="420" t="s">
        <v>279</v>
      </c>
      <c r="D6" s="420" t="s">
        <v>344</v>
      </c>
      <c r="E6" s="420" t="s">
        <v>351</v>
      </c>
      <c r="F6" s="413" t="s">
        <v>61</v>
      </c>
      <c r="G6" s="413"/>
      <c r="H6" s="390"/>
    </row>
    <row r="7" spans="1:8" s="88" customFormat="1" ht="26.25" customHeight="1">
      <c r="A7" s="416"/>
      <c r="B7" s="413"/>
      <c r="C7" s="420"/>
      <c r="D7" s="420"/>
      <c r="E7" s="420"/>
      <c r="F7" s="413" t="s">
        <v>91</v>
      </c>
      <c r="G7" s="416" t="s">
        <v>143</v>
      </c>
      <c r="H7" s="391"/>
    </row>
    <row r="8" spans="1:8" s="88" customFormat="1" ht="26.25" customHeight="1">
      <c r="A8" s="416"/>
      <c r="B8" s="413"/>
      <c r="C8" s="420"/>
      <c r="D8" s="420"/>
      <c r="E8" s="420"/>
      <c r="F8" s="413"/>
      <c r="G8" s="416"/>
      <c r="H8" s="391"/>
    </row>
    <row r="9" spans="1:8" s="31" customFormat="1" ht="17.25" customHeight="1">
      <c r="A9" s="30" t="s">
        <v>10</v>
      </c>
      <c r="B9" s="30" t="s">
        <v>11</v>
      </c>
      <c r="C9" s="30">
        <v>1</v>
      </c>
      <c r="D9" s="30">
        <v>2</v>
      </c>
      <c r="E9" s="30">
        <v>3</v>
      </c>
      <c r="F9" s="30">
        <v>4</v>
      </c>
      <c r="G9" s="30">
        <v>5</v>
      </c>
      <c r="H9" s="334"/>
    </row>
    <row r="10" spans="1:8" s="87" customFormat="1" ht="23.25" customHeight="1">
      <c r="A10" s="289" t="s">
        <v>10</v>
      </c>
      <c r="B10" s="392" t="s">
        <v>145</v>
      </c>
      <c r="C10" s="95"/>
      <c r="D10" s="95"/>
      <c r="E10" s="95"/>
      <c r="F10" s="96"/>
      <c r="G10" s="96"/>
      <c r="H10" s="393"/>
    </row>
    <row r="11" spans="1:11" s="90" customFormat="1" ht="23.25" customHeight="1">
      <c r="A11" s="289" t="s">
        <v>20</v>
      </c>
      <c r="B11" s="392" t="s">
        <v>0</v>
      </c>
      <c r="C11" s="292">
        <f>C12+C13+C18+C17</f>
        <v>801093</v>
      </c>
      <c r="D11" s="292">
        <f>D12+D13+D18+D17+D16</f>
        <v>963574</v>
      </c>
      <c r="E11" s="292">
        <f>E12+E13+E18+E17+E16</f>
        <v>828797</v>
      </c>
      <c r="F11" s="97">
        <f>E11-D11</f>
        <v>-134777</v>
      </c>
      <c r="G11" s="394">
        <f>E11/D11</f>
        <v>0.8601280233796262</v>
      </c>
      <c r="H11" s="395"/>
      <c r="I11" s="396">
        <f>+C11+C27</f>
        <v>948814</v>
      </c>
      <c r="J11" s="396">
        <f>+D11+D27</f>
        <v>1090183</v>
      </c>
      <c r="K11" s="396">
        <f>+E11+E27</f>
        <v>975572</v>
      </c>
    </row>
    <row r="12" spans="1:11" s="87" customFormat="1" ht="23.25" customHeight="1">
      <c r="A12" s="64">
        <v>1</v>
      </c>
      <c r="B12" s="98" t="s">
        <v>51</v>
      </c>
      <c r="C12" s="95">
        <f>50600-C28</f>
        <v>46620</v>
      </c>
      <c r="D12" s="95">
        <f>C12</f>
        <v>46620</v>
      </c>
      <c r="E12" s="95">
        <f>51000-E28</f>
        <v>47335</v>
      </c>
      <c r="F12" s="96">
        <f>E12-D12</f>
        <v>715</v>
      </c>
      <c r="G12" s="397">
        <f>E12/D12</f>
        <v>1.0153367653367653</v>
      </c>
      <c r="H12" s="398"/>
      <c r="I12" s="396">
        <f>+C12+C28</f>
        <v>50600</v>
      </c>
      <c r="J12" s="396">
        <f aca="true" t="shared" si="0" ref="J12:J19">+D12+D28</f>
        <v>50600</v>
      </c>
      <c r="K12" s="396">
        <f aca="true" t="shared" si="1" ref="K12:K18">+E12+E28</f>
        <v>51000</v>
      </c>
    </row>
    <row r="13" spans="1:11" s="87" customFormat="1" ht="23.25" customHeight="1">
      <c r="A13" s="99">
        <f>A12+1</f>
        <v>2</v>
      </c>
      <c r="B13" s="98" t="s">
        <v>46</v>
      </c>
      <c r="C13" s="95">
        <f>C14+C15</f>
        <v>754473</v>
      </c>
      <c r="D13" s="95">
        <f>D14+D15</f>
        <v>835710</v>
      </c>
      <c r="E13" s="95">
        <f>E14+E15</f>
        <v>781462</v>
      </c>
      <c r="F13" s="96">
        <f>E13-D13</f>
        <v>-54248</v>
      </c>
      <c r="G13" s="397">
        <f>E13/D13</f>
        <v>0.9350875303634035</v>
      </c>
      <c r="H13" s="398"/>
      <c r="I13" s="396">
        <f aca="true" t="shared" si="2" ref="I13:I20">+C13+C29</f>
        <v>898214</v>
      </c>
      <c r="J13" s="396">
        <f t="shared" si="0"/>
        <v>947181</v>
      </c>
      <c r="K13" s="396">
        <f t="shared" si="1"/>
        <v>924572</v>
      </c>
    </row>
    <row r="14" spans="1:11" s="87" customFormat="1" ht="23.25" customHeight="1">
      <c r="A14" s="64" t="s">
        <v>17</v>
      </c>
      <c r="B14" s="98" t="s">
        <v>77</v>
      </c>
      <c r="C14" s="95">
        <f>684106-C30</f>
        <v>595215</v>
      </c>
      <c r="D14" s="95">
        <f>C14</f>
        <v>595215</v>
      </c>
      <c r="E14" s="95">
        <f>775002-E30</f>
        <v>666077</v>
      </c>
      <c r="F14" s="96">
        <f>E14-D14</f>
        <v>70862</v>
      </c>
      <c r="G14" s="397">
        <f>E14/D14</f>
        <v>1.1190527792478349</v>
      </c>
      <c r="H14" s="398"/>
      <c r="I14" s="396">
        <f>+C14+C30</f>
        <v>684106</v>
      </c>
      <c r="J14" s="396">
        <f>+D14+D30</f>
        <v>684106</v>
      </c>
      <c r="K14" s="396">
        <f t="shared" si="1"/>
        <v>775002</v>
      </c>
    </row>
    <row r="15" spans="1:11" s="87" customFormat="1" ht="23.25" customHeight="1">
      <c r="A15" s="64" t="s">
        <v>17</v>
      </c>
      <c r="B15" s="98" t="s">
        <v>88</v>
      </c>
      <c r="C15" s="95">
        <f>214108-C31</f>
        <v>159258</v>
      </c>
      <c r="D15" s="95">
        <f>263075-D31</f>
        <v>240495</v>
      </c>
      <c r="E15" s="95">
        <f>149570-E31</f>
        <v>115385</v>
      </c>
      <c r="F15" s="96">
        <f>E15-D15</f>
        <v>-125110</v>
      </c>
      <c r="G15" s="397">
        <f>E15/D15</f>
        <v>0.4797812844341878</v>
      </c>
      <c r="H15" s="398"/>
      <c r="I15" s="396">
        <f t="shared" si="2"/>
        <v>214108</v>
      </c>
      <c r="J15" s="396">
        <f t="shared" si="0"/>
        <v>263075</v>
      </c>
      <c r="K15" s="396">
        <f t="shared" si="1"/>
        <v>149570</v>
      </c>
    </row>
    <row r="16" spans="1:11" s="87" customFormat="1" ht="23.25" customHeight="1">
      <c r="A16" s="99">
        <v>3</v>
      </c>
      <c r="B16" s="98" t="s">
        <v>322</v>
      </c>
      <c r="C16" s="95"/>
      <c r="D16" s="95">
        <v>395</v>
      </c>
      <c r="E16" s="95"/>
      <c r="F16" s="96"/>
      <c r="G16" s="397"/>
      <c r="H16" s="398"/>
      <c r="I16" s="396">
        <f t="shared" si="2"/>
        <v>0</v>
      </c>
      <c r="J16" s="396">
        <f t="shared" si="0"/>
        <v>395</v>
      </c>
      <c r="K16" s="396">
        <f t="shared" si="1"/>
        <v>0</v>
      </c>
    </row>
    <row r="17" spans="1:11" s="87" customFormat="1" ht="23.25" customHeight="1">
      <c r="A17" s="99">
        <v>4</v>
      </c>
      <c r="B17" s="98" t="s">
        <v>72</v>
      </c>
      <c r="C17" s="95"/>
      <c r="D17" s="95">
        <f>92007-D33</f>
        <v>80849</v>
      </c>
      <c r="E17" s="95"/>
      <c r="F17" s="96"/>
      <c r="G17" s="397"/>
      <c r="H17" s="398"/>
      <c r="I17" s="396">
        <f t="shared" si="2"/>
        <v>0</v>
      </c>
      <c r="J17" s="396">
        <f>+D17+D33</f>
        <v>92007</v>
      </c>
      <c r="K17" s="396">
        <f t="shared" si="1"/>
        <v>0</v>
      </c>
    </row>
    <row r="18" spans="1:11" s="87" customFormat="1" ht="23.25" customHeight="1">
      <c r="A18" s="99">
        <v>5</v>
      </c>
      <c r="B18" s="98" t="s">
        <v>44</v>
      </c>
      <c r="C18" s="95"/>
      <c r="D18" s="95"/>
      <c r="E18" s="95"/>
      <c r="F18" s="96"/>
      <c r="G18" s="397"/>
      <c r="H18" s="398"/>
      <c r="I18" s="396">
        <f t="shared" si="2"/>
        <v>0</v>
      </c>
      <c r="J18" s="396">
        <f t="shared" si="0"/>
        <v>0</v>
      </c>
      <c r="K18" s="396">
        <f t="shared" si="1"/>
        <v>0</v>
      </c>
    </row>
    <row r="19" spans="1:11" s="90" customFormat="1" ht="23.25" customHeight="1">
      <c r="A19" s="289" t="s">
        <v>21</v>
      </c>
      <c r="B19" s="392" t="s">
        <v>50</v>
      </c>
      <c r="C19" s="292">
        <f>C20+C21+C24+C25</f>
        <v>801093</v>
      </c>
      <c r="D19" s="292">
        <f>D20+D21+D24+D25</f>
        <v>963574</v>
      </c>
      <c r="E19" s="292">
        <f>E20+E21+E24+E25</f>
        <v>828797</v>
      </c>
      <c r="F19" s="97">
        <f>F20+F21+F24+F25</f>
        <v>27704</v>
      </c>
      <c r="G19" s="394">
        <f>E19/D19</f>
        <v>0.8601280233796262</v>
      </c>
      <c r="H19" s="395"/>
      <c r="I19" s="396">
        <f t="shared" si="2"/>
        <v>948814</v>
      </c>
      <c r="J19" s="396">
        <f t="shared" si="0"/>
        <v>1090183</v>
      </c>
      <c r="K19" s="396">
        <f>+E19+E35</f>
        <v>975572</v>
      </c>
    </row>
    <row r="20" spans="1:11" s="87" customFormat="1" ht="23.25" customHeight="1">
      <c r="A20" s="64">
        <v>1</v>
      </c>
      <c r="B20" s="98" t="s">
        <v>146</v>
      </c>
      <c r="C20" s="399">
        <f>C11-C21</f>
        <v>657352</v>
      </c>
      <c r="D20" s="95">
        <f>D11-D21-D24-D25</f>
        <v>771769</v>
      </c>
      <c r="E20" s="95">
        <f>E11-E21-E24-E25</f>
        <v>685687</v>
      </c>
      <c r="F20" s="96">
        <f>E20-C20</f>
        <v>28335</v>
      </c>
      <c r="G20" s="397">
        <f>E20/D20</f>
        <v>0.888461443773979</v>
      </c>
      <c r="H20" s="398"/>
      <c r="I20" s="396">
        <f t="shared" si="2"/>
        <v>805073</v>
      </c>
      <c r="J20" s="396">
        <f>+D20+D36</f>
        <v>895196</v>
      </c>
      <c r="K20" s="396">
        <f>+E20+E36</f>
        <v>832462</v>
      </c>
    </row>
    <row r="21" spans="1:11" s="87" customFormat="1" ht="23.25" customHeight="1">
      <c r="A21" s="99">
        <f>A20+1</f>
        <v>2</v>
      </c>
      <c r="B21" s="98" t="s">
        <v>76</v>
      </c>
      <c r="C21" s="399">
        <f>C22+C23</f>
        <v>143741</v>
      </c>
      <c r="D21" s="95">
        <f>D22+D23</f>
        <v>111471</v>
      </c>
      <c r="E21" s="399">
        <f>E22+E23</f>
        <v>143110</v>
      </c>
      <c r="F21" s="96">
        <f>E21-C21</f>
        <v>-631</v>
      </c>
      <c r="G21" s="397">
        <f>E21/D21</f>
        <v>1.2838316692233855</v>
      </c>
      <c r="H21" s="398"/>
      <c r="I21" s="396">
        <f aca="true" t="shared" si="3" ref="I21:J23">+C21</f>
        <v>143741</v>
      </c>
      <c r="J21" s="396">
        <f>+D21</f>
        <v>111471</v>
      </c>
      <c r="K21" s="396">
        <f>+E21</f>
        <v>143110</v>
      </c>
    </row>
    <row r="22" spans="1:11" s="87" customFormat="1" ht="23.25" customHeight="1">
      <c r="A22" s="64" t="s">
        <v>17</v>
      </c>
      <c r="B22" s="98" t="s">
        <v>1</v>
      </c>
      <c r="C22" s="399">
        <f aca="true" t="shared" si="4" ref="C22:E23">C30</f>
        <v>88891</v>
      </c>
      <c r="D22" s="95">
        <f t="shared" si="4"/>
        <v>88891</v>
      </c>
      <c r="E22" s="399">
        <f t="shared" si="4"/>
        <v>108925</v>
      </c>
      <c r="F22" s="96">
        <f>E22-C22</f>
        <v>20034</v>
      </c>
      <c r="G22" s="397">
        <f>E22/D22</f>
        <v>1.2253771472927517</v>
      </c>
      <c r="H22" s="398"/>
      <c r="I22" s="396">
        <f t="shared" si="3"/>
        <v>88891</v>
      </c>
      <c r="J22" s="396">
        <f t="shared" si="3"/>
        <v>88891</v>
      </c>
      <c r="K22" s="396">
        <f>+E22</f>
        <v>108925</v>
      </c>
    </row>
    <row r="23" spans="1:11" s="87" customFormat="1" ht="23.25" customHeight="1">
      <c r="A23" s="64" t="s">
        <v>17</v>
      </c>
      <c r="B23" s="98" t="s">
        <v>89</v>
      </c>
      <c r="C23" s="95">
        <f t="shared" si="4"/>
        <v>54850</v>
      </c>
      <c r="D23" s="95">
        <f t="shared" si="4"/>
        <v>22580</v>
      </c>
      <c r="E23" s="95">
        <f t="shared" si="4"/>
        <v>34185</v>
      </c>
      <c r="F23" s="96">
        <f>E23-C23</f>
        <v>-20665</v>
      </c>
      <c r="G23" s="397">
        <f>E23/D23</f>
        <v>1.5139503985828167</v>
      </c>
      <c r="H23" s="398"/>
      <c r="I23" s="396">
        <f t="shared" si="3"/>
        <v>54850</v>
      </c>
      <c r="J23" s="396">
        <f t="shared" si="3"/>
        <v>22580</v>
      </c>
      <c r="K23" s="396">
        <f>+E23</f>
        <v>34185</v>
      </c>
    </row>
    <row r="24" spans="1:11" s="87" customFormat="1" ht="23.25" customHeight="1">
      <c r="A24" s="99">
        <f>A21+1</f>
        <v>3</v>
      </c>
      <c r="B24" s="98" t="s">
        <v>220</v>
      </c>
      <c r="C24" s="95"/>
      <c r="D24" s="95">
        <f>647-D37</f>
        <v>252</v>
      </c>
      <c r="E24" s="95"/>
      <c r="F24" s="96"/>
      <c r="G24" s="397"/>
      <c r="H24" s="398"/>
      <c r="I24" s="396">
        <f aca="true" t="shared" si="5" ref="I24:K25">+C24+C37</f>
        <v>0</v>
      </c>
      <c r="J24" s="396">
        <f>+D24+D37</f>
        <v>647</v>
      </c>
      <c r="K24" s="396">
        <f t="shared" si="5"/>
        <v>0</v>
      </c>
    </row>
    <row r="25" spans="1:11" s="87" customFormat="1" ht="23.25" customHeight="1">
      <c r="A25" s="99">
        <v>4</v>
      </c>
      <c r="B25" s="98" t="s">
        <v>66</v>
      </c>
      <c r="C25" s="95"/>
      <c r="D25" s="95">
        <f>82869-D38</f>
        <v>80082</v>
      </c>
      <c r="E25" s="95"/>
      <c r="F25" s="96"/>
      <c r="G25" s="397"/>
      <c r="H25" s="398"/>
      <c r="I25" s="396">
        <f t="shared" si="5"/>
        <v>0</v>
      </c>
      <c r="J25" s="396">
        <f>+D25+D38</f>
        <v>82869</v>
      </c>
      <c r="K25" s="396">
        <f t="shared" si="5"/>
        <v>0</v>
      </c>
    </row>
    <row r="26" spans="1:8" s="87" customFormat="1" ht="23.25" customHeight="1">
      <c r="A26" s="289" t="s">
        <v>11</v>
      </c>
      <c r="B26" s="100" t="s">
        <v>147</v>
      </c>
      <c r="C26" s="292"/>
      <c r="D26" s="292"/>
      <c r="E26" s="292"/>
      <c r="F26" s="97"/>
      <c r="G26" s="394"/>
      <c r="H26" s="395"/>
    </row>
    <row r="27" spans="1:8" s="87" customFormat="1" ht="23.25" customHeight="1">
      <c r="A27" s="289" t="s">
        <v>20</v>
      </c>
      <c r="B27" s="392" t="s">
        <v>2</v>
      </c>
      <c r="C27" s="292">
        <f>+C28+C29+C34+C33</f>
        <v>147721</v>
      </c>
      <c r="D27" s="292">
        <f>+D28+D29+D34+D33</f>
        <v>126609</v>
      </c>
      <c r="E27" s="292">
        <f>+E28+E29+E34+E33</f>
        <v>146775</v>
      </c>
      <c r="F27" s="97">
        <f>E27-D27</f>
        <v>20166</v>
      </c>
      <c r="G27" s="394">
        <f>E27/D27</f>
        <v>1.159277776461389</v>
      </c>
      <c r="H27" s="395"/>
    </row>
    <row r="28" spans="1:8" s="87" customFormat="1" ht="23.25" customHeight="1">
      <c r="A28" s="64">
        <v>1</v>
      </c>
      <c r="B28" s="98" t="s">
        <v>51</v>
      </c>
      <c r="C28" s="95">
        <v>3980</v>
      </c>
      <c r="D28" s="95">
        <f>C28</f>
        <v>3980</v>
      </c>
      <c r="E28" s="95">
        <v>3665</v>
      </c>
      <c r="F28" s="96">
        <f>E28-D28</f>
        <v>-315</v>
      </c>
      <c r="G28" s="397">
        <f>E28/D28</f>
        <v>0.9208542713567839</v>
      </c>
      <c r="H28" s="398"/>
    </row>
    <row r="29" spans="1:8" s="87" customFormat="1" ht="23.25" customHeight="1">
      <c r="A29" s="99">
        <f>A28+1</f>
        <v>2</v>
      </c>
      <c r="B29" s="98" t="s">
        <v>46</v>
      </c>
      <c r="C29" s="95">
        <f>SUM(C30:C31)</f>
        <v>143741</v>
      </c>
      <c r="D29" s="95">
        <f>SUM(D30:D31)</f>
        <v>111471</v>
      </c>
      <c r="E29" s="95">
        <f>SUM(E30:E31)</f>
        <v>143110</v>
      </c>
      <c r="F29" s="96">
        <f>E29-D29</f>
        <v>31639</v>
      </c>
      <c r="G29" s="397">
        <f>E29/D29</f>
        <v>1.2838316692233855</v>
      </c>
      <c r="H29" s="398"/>
    </row>
    <row r="30" spans="1:8" s="87" customFormat="1" ht="23.25" customHeight="1">
      <c r="A30" s="64" t="s">
        <v>17</v>
      </c>
      <c r="B30" s="98" t="s">
        <v>77</v>
      </c>
      <c r="C30" s="399">
        <v>88891</v>
      </c>
      <c r="D30" s="400">
        <f>C30</f>
        <v>88891</v>
      </c>
      <c r="E30" s="399">
        <v>108925</v>
      </c>
      <c r="F30" s="96">
        <f>E30-D30</f>
        <v>20034</v>
      </c>
      <c r="G30" s="397">
        <f>E30/D30</f>
        <v>1.2253771472927517</v>
      </c>
      <c r="H30" s="398"/>
    </row>
    <row r="31" spans="1:8" s="87" customFormat="1" ht="23.25" customHeight="1">
      <c r="A31" s="64" t="s">
        <v>17</v>
      </c>
      <c r="B31" s="98" t="s">
        <v>88</v>
      </c>
      <c r="C31" s="399">
        <v>54850</v>
      </c>
      <c r="D31" s="400">
        <f>C31+11148+2787-46205</f>
        <v>22580</v>
      </c>
      <c r="E31" s="399">
        <v>34185</v>
      </c>
      <c r="F31" s="96">
        <f>E31-D31</f>
        <v>11605</v>
      </c>
      <c r="G31" s="397">
        <f>E31/D31</f>
        <v>1.5139503985828167</v>
      </c>
      <c r="H31" s="398"/>
    </row>
    <row r="32" spans="1:8" s="87" customFormat="1" ht="23.25" customHeight="1" hidden="1">
      <c r="A32" s="64"/>
      <c r="B32" s="98"/>
      <c r="C32" s="399"/>
      <c r="D32" s="399"/>
      <c r="E32" s="399"/>
      <c r="F32" s="96"/>
      <c r="G32" s="397"/>
      <c r="H32" s="398"/>
    </row>
    <row r="33" spans="1:8" s="87" customFormat="1" ht="23.25" customHeight="1">
      <c r="A33" s="99">
        <v>3</v>
      </c>
      <c r="B33" s="98" t="s">
        <v>72</v>
      </c>
      <c r="C33" s="95"/>
      <c r="D33" s="95">
        <v>11158</v>
      </c>
      <c r="E33" s="95"/>
      <c r="F33" s="96"/>
      <c r="G33" s="397"/>
      <c r="H33" s="398"/>
    </row>
    <row r="34" spans="1:8" s="87" customFormat="1" ht="23.25" customHeight="1">
      <c r="A34" s="99">
        <v>4</v>
      </c>
      <c r="B34" s="98" t="s">
        <v>44</v>
      </c>
      <c r="C34" s="95"/>
      <c r="D34" s="95"/>
      <c r="E34" s="95"/>
      <c r="F34" s="401"/>
      <c r="G34" s="397"/>
      <c r="H34" s="398"/>
    </row>
    <row r="35" spans="1:8" s="87" customFormat="1" ht="23.25" customHeight="1">
      <c r="A35" s="289" t="s">
        <v>21</v>
      </c>
      <c r="B35" s="392" t="s">
        <v>50</v>
      </c>
      <c r="C35" s="292">
        <f>C36+C37+C38</f>
        <v>147721</v>
      </c>
      <c r="D35" s="292">
        <f>D36+D37+D38</f>
        <v>126609</v>
      </c>
      <c r="E35" s="292">
        <f>E36+E37+E38</f>
        <v>146775</v>
      </c>
      <c r="F35" s="97">
        <f>F36+F37+F38</f>
        <v>-946</v>
      </c>
      <c r="G35" s="394">
        <f>E35/D35</f>
        <v>1.159277776461389</v>
      </c>
      <c r="H35" s="395"/>
    </row>
    <row r="36" spans="1:8" s="87" customFormat="1" ht="23.25" customHeight="1">
      <c r="A36" s="64">
        <v>1</v>
      </c>
      <c r="B36" s="98" t="s">
        <v>148</v>
      </c>
      <c r="C36" s="95">
        <f>C27</f>
        <v>147721</v>
      </c>
      <c r="D36" s="95">
        <f>D27-D37-D38</f>
        <v>123427</v>
      </c>
      <c r="E36" s="95">
        <f>E27</f>
        <v>146775</v>
      </c>
      <c r="F36" s="96">
        <f>E36-C36</f>
        <v>-946</v>
      </c>
      <c r="G36" s="397">
        <f>E36/D36</f>
        <v>1.1891644453806705</v>
      </c>
      <c r="H36" s="398"/>
    </row>
    <row r="37" spans="1:8" s="87" customFormat="1" ht="23.25" customHeight="1">
      <c r="A37" s="64">
        <v>2</v>
      </c>
      <c r="B37" s="98" t="s">
        <v>220</v>
      </c>
      <c r="C37" s="95"/>
      <c r="D37" s="95">
        <v>395</v>
      </c>
      <c r="E37" s="95"/>
      <c r="F37" s="96"/>
      <c r="G37" s="397"/>
      <c r="H37" s="398"/>
    </row>
    <row r="38" spans="1:8" s="87" customFormat="1" ht="23.25" customHeight="1" thickBot="1">
      <c r="A38" s="402">
        <v>3</v>
      </c>
      <c r="B38" s="403" t="s">
        <v>66</v>
      </c>
      <c r="C38" s="275"/>
      <c r="D38" s="275">
        <v>2787</v>
      </c>
      <c r="E38" s="275"/>
      <c r="F38" s="258"/>
      <c r="G38" s="404"/>
      <c r="H38" s="398"/>
    </row>
    <row r="39" spans="1:8" ht="19.5" thickTop="1">
      <c r="A39" s="87"/>
      <c r="B39" s="87"/>
      <c r="C39" s="388"/>
      <c r="D39" s="388"/>
      <c r="E39" s="388"/>
      <c r="F39" s="87"/>
      <c r="G39" s="87"/>
      <c r="H39" s="87"/>
    </row>
    <row r="40" spans="1:8" ht="18.75">
      <c r="A40" s="87"/>
      <c r="B40" s="87"/>
      <c r="C40" s="388"/>
      <c r="D40" s="388"/>
      <c r="E40" s="388"/>
      <c r="F40" s="87"/>
      <c r="G40" s="87"/>
      <c r="H40" s="87"/>
    </row>
    <row r="41" spans="1:8" ht="18.75">
      <c r="A41" s="87"/>
      <c r="B41" s="87"/>
      <c r="C41" s="388"/>
      <c r="D41" s="388"/>
      <c r="E41" s="388"/>
      <c r="F41" s="87"/>
      <c r="G41" s="87"/>
      <c r="H41" s="87"/>
    </row>
    <row r="42" spans="1:8" ht="18.75">
      <c r="A42" s="87"/>
      <c r="B42" s="87"/>
      <c r="C42" s="388"/>
      <c r="D42" s="388"/>
      <c r="E42" s="388"/>
      <c r="F42" s="87"/>
      <c r="G42" s="87"/>
      <c r="H42" s="87"/>
    </row>
    <row r="43" spans="1:8" ht="22.5" customHeight="1">
      <c r="A43" s="87"/>
      <c r="B43" s="87"/>
      <c r="C43" s="388"/>
      <c r="D43" s="388"/>
      <c r="E43" s="388"/>
      <c r="F43" s="87"/>
      <c r="G43" s="87"/>
      <c r="H43" s="87"/>
    </row>
    <row r="44" spans="1:8" ht="18.75">
      <c r="A44" s="87"/>
      <c r="B44" s="87"/>
      <c r="C44" s="388"/>
      <c r="D44" s="388"/>
      <c r="E44" s="388"/>
      <c r="F44" s="87"/>
      <c r="G44" s="87"/>
      <c r="H44" s="87"/>
    </row>
    <row r="45" spans="1:8" ht="18.75">
      <c r="A45" s="87"/>
      <c r="B45" s="87"/>
      <c r="C45" s="388"/>
      <c r="D45" s="388"/>
      <c r="E45" s="388"/>
      <c r="F45" s="87"/>
      <c r="G45" s="87"/>
      <c r="H45" s="87"/>
    </row>
    <row r="46" spans="1:8" ht="18.75">
      <c r="A46" s="87"/>
      <c r="B46" s="87"/>
      <c r="C46" s="388"/>
      <c r="D46" s="388"/>
      <c r="E46" s="388"/>
      <c r="F46" s="87"/>
      <c r="G46" s="87"/>
      <c r="H46" s="87"/>
    </row>
    <row r="47" spans="1:8" ht="18.75">
      <c r="A47" s="87"/>
      <c r="B47" s="87"/>
      <c r="C47" s="388"/>
      <c r="D47" s="388"/>
      <c r="E47" s="388"/>
      <c r="F47" s="87"/>
      <c r="G47" s="87"/>
      <c r="H47" s="87"/>
    </row>
  </sheetData>
  <sheetProtection/>
  <mergeCells count="12">
    <mergeCell ref="F7:F8"/>
    <mergeCell ref="G7:G8"/>
    <mergeCell ref="A2:G2"/>
    <mergeCell ref="A3:G3"/>
    <mergeCell ref="A4:G4"/>
    <mergeCell ref="F5:G5"/>
    <mergeCell ref="A6:A8"/>
    <mergeCell ref="B6:B8"/>
    <mergeCell ref="C6:C8"/>
    <mergeCell ref="D6:D8"/>
    <mergeCell ref="E6:E8"/>
    <mergeCell ref="F6:G6"/>
  </mergeCells>
  <printOptions horizontalCentered="1"/>
  <pageMargins left="0.54" right="0.3" top="0.82" bottom="0.17" header="0.48" footer="0.2"/>
  <pageSetup fitToHeight="0" fitToWidth="1" horizontalDpi="600" verticalDpi="600" orientation="portrait" paperSize="9" scale="80" r:id="rId1"/>
  <headerFooter alignWithMargins="0">
    <oddFooter>&amp;C&amp;".VnTime,Italic"&amp;8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view="pageBreakPreview" zoomScale="80" zoomScaleSheetLayoutView="80" zoomScalePageLayoutView="0" workbookViewId="0" topLeftCell="A1">
      <selection activeCell="G4" sqref="G1:H16384"/>
    </sheetView>
  </sheetViews>
  <sheetFormatPr defaultColWidth="9" defaultRowHeight="15"/>
  <cols>
    <col min="1" max="1" width="6" style="55" customWidth="1"/>
    <col min="2" max="2" width="15" style="55" bestFit="1" customWidth="1"/>
    <col min="3" max="5" width="9" style="55" customWidth="1"/>
    <col min="6" max="6" width="10.69921875" style="55" customWidth="1"/>
    <col min="7" max="9" width="9" style="55" customWidth="1"/>
    <col min="10" max="10" width="11" style="55" customWidth="1"/>
    <col min="11" max="13" width="9" style="55" customWidth="1"/>
    <col min="14" max="14" width="10.8984375" style="55" customWidth="1"/>
    <col min="15" max="16384" width="9" style="55" customWidth="1"/>
  </cols>
  <sheetData>
    <row r="1" spans="1:14" s="28" customFormat="1" ht="19.5" customHeight="1">
      <c r="A1" s="65"/>
      <c r="B1" s="82"/>
      <c r="C1" s="84"/>
      <c r="D1" s="84"/>
      <c r="E1" s="424"/>
      <c r="F1" s="424"/>
      <c r="G1" s="424"/>
      <c r="H1" s="424"/>
      <c r="I1" s="424"/>
      <c r="J1" s="424"/>
      <c r="K1" s="65"/>
      <c r="L1" s="65"/>
      <c r="M1" s="65"/>
      <c r="N1" s="85" t="s">
        <v>243</v>
      </c>
    </row>
    <row r="2" spans="1:14" s="28" customFormat="1" ht="19.5" customHeight="1">
      <c r="A2" s="412" t="s">
        <v>361</v>
      </c>
      <c r="B2" s="412"/>
      <c r="C2" s="412"/>
      <c r="D2" s="412"/>
      <c r="E2" s="412"/>
      <c r="F2" s="412"/>
      <c r="G2" s="412"/>
      <c r="H2" s="412"/>
      <c r="I2" s="412"/>
      <c r="J2" s="412"/>
      <c r="K2" s="412"/>
      <c r="L2" s="412"/>
      <c r="M2" s="412"/>
      <c r="N2" s="412"/>
    </row>
    <row r="3" spans="1:14" s="28" customFormat="1" ht="18" customHeight="1">
      <c r="A3" s="415" t="str">
        <f>PL30!A4</f>
        <v>(Kèm theo Nghị quyết số                /NQ-HĐND ngày          tháng 12 năm 2023 của HĐND huyện Tuần Giáo)</v>
      </c>
      <c r="B3" s="415"/>
      <c r="C3" s="415"/>
      <c r="D3" s="415"/>
      <c r="E3" s="415"/>
      <c r="F3" s="415"/>
      <c r="G3" s="415"/>
      <c r="H3" s="415"/>
      <c r="I3" s="415"/>
      <c r="J3" s="415"/>
      <c r="K3" s="415"/>
      <c r="L3" s="415"/>
      <c r="M3" s="415"/>
      <c r="N3" s="415"/>
    </row>
    <row r="4" spans="1:14" s="28" customFormat="1" ht="18.75" customHeight="1">
      <c r="A4" s="65"/>
      <c r="B4" s="105"/>
      <c r="C4" s="105"/>
      <c r="D4" s="105"/>
      <c r="E4" s="105"/>
      <c r="F4" s="105"/>
      <c r="G4" s="105"/>
      <c r="H4" s="105"/>
      <c r="I4" s="105"/>
      <c r="J4" s="105"/>
      <c r="K4" s="65"/>
      <c r="L4" s="65"/>
      <c r="M4" s="423" t="s">
        <v>90</v>
      </c>
      <c r="N4" s="423"/>
    </row>
    <row r="5" spans="1:14" ht="23.25" customHeight="1">
      <c r="A5" s="416" t="s">
        <v>60</v>
      </c>
      <c r="B5" s="416" t="s">
        <v>245</v>
      </c>
      <c r="C5" s="416" t="s">
        <v>344</v>
      </c>
      <c r="D5" s="416"/>
      <c r="E5" s="416"/>
      <c r="F5" s="416"/>
      <c r="G5" s="416" t="s">
        <v>351</v>
      </c>
      <c r="H5" s="416"/>
      <c r="I5" s="416"/>
      <c r="J5" s="416"/>
      <c r="K5" s="416" t="s">
        <v>94</v>
      </c>
      <c r="L5" s="416"/>
      <c r="M5" s="416"/>
      <c r="N5" s="416"/>
    </row>
    <row r="6" spans="1:14" ht="23.25" customHeight="1">
      <c r="A6" s="416"/>
      <c r="B6" s="416"/>
      <c r="C6" s="416" t="s">
        <v>79</v>
      </c>
      <c r="D6" s="416" t="s">
        <v>47</v>
      </c>
      <c r="E6" s="416"/>
      <c r="F6" s="416"/>
      <c r="G6" s="416" t="s">
        <v>234</v>
      </c>
      <c r="H6" s="416" t="s">
        <v>47</v>
      </c>
      <c r="I6" s="416"/>
      <c r="J6" s="416"/>
      <c r="K6" s="416" t="s">
        <v>79</v>
      </c>
      <c r="L6" s="416" t="s">
        <v>47</v>
      </c>
      <c r="M6" s="416"/>
      <c r="N6" s="416"/>
    </row>
    <row r="7" spans="1:14" ht="53.25" customHeight="1">
      <c r="A7" s="416"/>
      <c r="B7" s="416"/>
      <c r="C7" s="416"/>
      <c r="D7" s="284" t="s">
        <v>12</v>
      </c>
      <c r="E7" s="284" t="s">
        <v>235</v>
      </c>
      <c r="F7" s="284" t="s">
        <v>236</v>
      </c>
      <c r="G7" s="416"/>
      <c r="H7" s="284" t="s">
        <v>12</v>
      </c>
      <c r="I7" s="284" t="s">
        <v>237</v>
      </c>
      <c r="J7" s="284" t="s">
        <v>238</v>
      </c>
      <c r="K7" s="416"/>
      <c r="L7" s="284" t="s">
        <v>12</v>
      </c>
      <c r="M7" s="284" t="s">
        <v>237</v>
      </c>
      <c r="N7" s="284" t="s">
        <v>238</v>
      </c>
    </row>
    <row r="8" spans="1:14" s="57" customFormat="1" ht="17.25" customHeight="1">
      <c r="A8" s="56" t="s">
        <v>10</v>
      </c>
      <c r="B8" s="56" t="s">
        <v>11</v>
      </c>
      <c r="C8" s="56">
        <v>1</v>
      </c>
      <c r="D8" s="56">
        <v>2</v>
      </c>
      <c r="E8" s="56">
        <v>3</v>
      </c>
      <c r="F8" s="56">
        <v>4</v>
      </c>
      <c r="G8" s="56">
        <v>5</v>
      </c>
      <c r="H8" s="56">
        <v>6</v>
      </c>
      <c r="I8" s="56">
        <v>7</v>
      </c>
      <c r="J8" s="56">
        <v>8</v>
      </c>
      <c r="K8" s="56" t="s">
        <v>239</v>
      </c>
      <c r="L8" s="56" t="s">
        <v>240</v>
      </c>
      <c r="M8" s="56" t="s">
        <v>241</v>
      </c>
      <c r="N8" s="56" t="s">
        <v>242</v>
      </c>
    </row>
    <row r="9" spans="1:14" ht="19.5" customHeight="1">
      <c r="A9" s="283"/>
      <c r="B9" s="100" t="s">
        <v>30</v>
      </c>
      <c r="C9" s="97">
        <f>SUM(C10:C28)</f>
        <v>3980</v>
      </c>
      <c r="D9" s="97">
        <f>SUM(D10:D28)</f>
        <v>3980</v>
      </c>
      <c r="E9" s="97">
        <f aca="true" t="shared" si="0" ref="E9:J9">SUM(E10:E28)</f>
        <v>0</v>
      </c>
      <c r="F9" s="97">
        <f t="shared" si="0"/>
        <v>0</v>
      </c>
      <c r="G9" s="97">
        <f t="shared" si="0"/>
        <v>3665</v>
      </c>
      <c r="H9" s="97">
        <f t="shared" si="0"/>
        <v>3665</v>
      </c>
      <c r="I9" s="97">
        <f t="shared" si="0"/>
        <v>0</v>
      </c>
      <c r="J9" s="97">
        <f t="shared" si="0"/>
        <v>0</v>
      </c>
      <c r="K9" s="110">
        <f>G9/C9</f>
        <v>0.9208542713567839</v>
      </c>
      <c r="L9" s="110">
        <f>H9/D9</f>
        <v>0.9208542713567839</v>
      </c>
      <c r="M9" s="108"/>
      <c r="N9" s="108"/>
    </row>
    <row r="10" spans="1:14" ht="19.5" customHeight="1">
      <c r="A10" s="109">
        <v>1</v>
      </c>
      <c r="B10" s="96" t="s">
        <v>287</v>
      </c>
      <c r="C10" s="96">
        <f>SUM(D10:F10)</f>
        <v>105</v>
      </c>
      <c r="D10" s="96">
        <v>105</v>
      </c>
      <c r="E10" s="96"/>
      <c r="F10" s="96"/>
      <c r="G10" s="96">
        <f>SUM(H10:J10)</f>
        <v>80</v>
      </c>
      <c r="H10" s="96">
        <v>80</v>
      </c>
      <c r="I10" s="96"/>
      <c r="J10" s="96"/>
      <c r="K10" s="110">
        <f>G10/C10</f>
        <v>0.7619047619047619</v>
      </c>
      <c r="L10" s="110">
        <f>H10/D10</f>
        <v>0.7619047619047619</v>
      </c>
      <c r="M10" s="110"/>
      <c r="N10" s="110"/>
    </row>
    <row r="11" spans="1:14" ht="19.5" customHeight="1">
      <c r="A11" s="109">
        <v>2</v>
      </c>
      <c r="B11" s="96" t="s">
        <v>288</v>
      </c>
      <c r="C11" s="96">
        <f aca="true" t="shared" si="1" ref="C11:C28">SUM(D11:F11)</f>
        <v>28</v>
      </c>
      <c r="D11" s="96">
        <v>28</v>
      </c>
      <c r="E11" s="96"/>
      <c r="F11" s="96"/>
      <c r="G11" s="96">
        <f aca="true" t="shared" si="2" ref="G11:G28">SUM(H11:J11)</f>
        <v>18</v>
      </c>
      <c r="H11" s="96">
        <v>18</v>
      </c>
      <c r="I11" s="96"/>
      <c r="J11" s="96"/>
      <c r="K11" s="110">
        <f aca="true" t="shared" si="3" ref="K11:L28">G11/C11</f>
        <v>0.6428571428571429</v>
      </c>
      <c r="L11" s="110">
        <f t="shared" si="3"/>
        <v>0.6428571428571429</v>
      </c>
      <c r="M11" s="110"/>
      <c r="N11" s="110"/>
    </row>
    <row r="12" spans="1:14" ht="19.5" customHeight="1">
      <c r="A12" s="109">
        <v>3</v>
      </c>
      <c r="B12" s="96" t="s">
        <v>289</v>
      </c>
      <c r="C12" s="96">
        <f t="shared" si="1"/>
        <v>45</v>
      </c>
      <c r="D12" s="96">
        <v>45</v>
      </c>
      <c r="E12" s="96"/>
      <c r="F12" s="96"/>
      <c r="G12" s="96">
        <f t="shared" si="2"/>
        <v>45</v>
      </c>
      <c r="H12" s="96">
        <v>45</v>
      </c>
      <c r="I12" s="96"/>
      <c r="J12" s="96"/>
      <c r="K12" s="110">
        <f t="shared" si="3"/>
        <v>1</v>
      </c>
      <c r="L12" s="110">
        <f t="shared" si="3"/>
        <v>1</v>
      </c>
      <c r="M12" s="110"/>
      <c r="N12" s="110"/>
    </row>
    <row r="13" spans="1:14" ht="19.5" customHeight="1">
      <c r="A13" s="109">
        <v>4</v>
      </c>
      <c r="B13" s="96" t="s">
        <v>290</v>
      </c>
      <c r="C13" s="96">
        <f t="shared" si="1"/>
        <v>95</v>
      </c>
      <c r="D13" s="96">
        <v>95</v>
      </c>
      <c r="E13" s="96"/>
      <c r="F13" s="96"/>
      <c r="G13" s="96">
        <f t="shared" si="2"/>
        <v>50</v>
      </c>
      <c r="H13" s="96">
        <v>50</v>
      </c>
      <c r="I13" s="96"/>
      <c r="J13" s="96"/>
      <c r="K13" s="110">
        <f t="shared" si="3"/>
        <v>0.5263157894736842</v>
      </c>
      <c r="L13" s="110">
        <f t="shared" si="3"/>
        <v>0.5263157894736842</v>
      </c>
      <c r="M13" s="110"/>
      <c r="N13" s="110"/>
    </row>
    <row r="14" spans="1:14" ht="19.5" customHeight="1">
      <c r="A14" s="109">
        <v>5</v>
      </c>
      <c r="B14" s="96" t="s">
        <v>291</v>
      </c>
      <c r="C14" s="96">
        <f t="shared" si="1"/>
        <v>50</v>
      </c>
      <c r="D14" s="96">
        <v>50</v>
      </c>
      <c r="E14" s="96"/>
      <c r="F14" s="96"/>
      <c r="G14" s="96">
        <f t="shared" si="2"/>
        <v>35</v>
      </c>
      <c r="H14" s="96">
        <v>35</v>
      </c>
      <c r="I14" s="96"/>
      <c r="J14" s="96"/>
      <c r="K14" s="110">
        <f t="shared" si="3"/>
        <v>0.7</v>
      </c>
      <c r="L14" s="110">
        <f t="shared" si="3"/>
        <v>0.7</v>
      </c>
      <c r="M14" s="110"/>
      <c r="N14" s="110"/>
    </row>
    <row r="15" spans="1:14" ht="19.5" customHeight="1">
      <c r="A15" s="109">
        <v>6</v>
      </c>
      <c r="B15" s="96" t="s">
        <v>207</v>
      </c>
      <c r="C15" s="96">
        <f t="shared" si="1"/>
        <v>3245</v>
      </c>
      <c r="D15" s="96">
        <v>3245</v>
      </c>
      <c r="E15" s="96"/>
      <c r="F15" s="96"/>
      <c r="G15" s="96">
        <f t="shared" si="2"/>
        <v>3085</v>
      </c>
      <c r="H15" s="96">
        <v>3085</v>
      </c>
      <c r="I15" s="96"/>
      <c r="J15" s="96"/>
      <c r="K15" s="110">
        <f t="shared" si="3"/>
        <v>0.9506933744221879</v>
      </c>
      <c r="L15" s="110">
        <f t="shared" si="3"/>
        <v>0.9506933744221879</v>
      </c>
      <c r="M15" s="110"/>
      <c r="N15" s="110"/>
    </row>
    <row r="16" spans="1:14" ht="19.5" customHeight="1">
      <c r="A16" s="109">
        <v>7</v>
      </c>
      <c r="B16" s="96" t="s">
        <v>292</v>
      </c>
      <c r="C16" s="96">
        <f t="shared" si="1"/>
        <v>90</v>
      </c>
      <c r="D16" s="96">
        <v>90</v>
      </c>
      <c r="E16" s="96"/>
      <c r="F16" s="96"/>
      <c r="G16" s="96">
        <f t="shared" si="2"/>
        <v>65</v>
      </c>
      <c r="H16" s="96">
        <v>65</v>
      </c>
      <c r="I16" s="96"/>
      <c r="J16" s="96"/>
      <c r="K16" s="110">
        <f t="shared" si="3"/>
        <v>0.7222222222222222</v>
      </c>
      <c r="L16" s="110">
        <f t="shared" si="3"/>
        <v>0.7222222222222222</v>
      </c>
      <c r="M16" s="110"/>
      <c r="N16" s="110"/>
    </row>
    <row r="17" spans="1:14" ht="19.5" customHeight="1">
      <c r="A17" s="109">
        <v>8</v>
      </c>
      <c r="B17" s="96" t="s">
        <v>293</v>
      </c>
      <c r="C17" s="96">
        <f t="shared" si="1"/>
        <v>30</v>
      </c>
      <c r="D17" s="96">
        <v>30</v>
      </c>
      <c r="E17" s="96"/>
      <c r="F17" s="96"/>
      <c r="G17" s="96">
        <f t="shared" si="2"/>
        <v>25</v>
      </c>
      <c r="H17" s="96">
        <v>25</v>
      </c>
      <c r="I17" s="96"/>
      <c r="J17" s="96"/>
      <c r="K17" s="110">
        <f t="shared" si="3"/>
        <v>0.8333333333333334</v>
      </c>
      <c r="L17" s="110">
        <f t="shared" si="3"/>
        <v>0.8333333333333334</v>
      </c>
      <c r="M17" s="110"/>
      <c r="N17" s="110"/>
    </row>
    <row r="18" spans="1:14" ht="19.5" customHeight="1">
      <c r="A18" s="109">
        <v>9</v>
      </c>
      <c r="B18" s="96" t="s">
        <v>294</v>
      </c>
      <c r="C18" s="96">
        <f t="shared" si="1"/>
        <v>40</v>
      </c>
      <c r="D18" s="96">
        <v>40</v>
      </c>
      <c r="E18" s="96"/>
      <c r="F18" s="96"/>
      <c r="G18" s="96">
        <f t="shared" si="2"/>
        <v>35</v>
      </c>
      <c r="H18" s="96">
        <v>35</v>
      </c>
      <c r="I18" s="96"/>
      <c r="J18" s="96"/>
      <c r="K18" s="110">
        <f t="shared" si="3"/>
        <v>0.875</v>
      </c>
      <c r="L18" s="110">
        <f t="shared" si="3"/>
        <v>0.875</v>
      </c>
      <c r="M18" s="110"/>
      <c r="N18" s="110"/>
    </row>
    <row r="19" spans="1:14" ht="19.5" customHeight="1">
      <c r="A19" s="109">
        <v>10</v>
      </c>
      <c r="B19" s="96" t="s">
        <v>295</v>
      </c>
      <c r="C19" s="96">
        <f t="shared" si="1"/>
        <v>20</v>
      </c>
      <c r="D19" s="96">
        <v>20</v>
      </c>
      <c r="E19" s="96"/>
      <c r="F19" s="96"/>
      <c r="G19" s="96">
        <f t="shared" si="2"/>
        <v>15</v>
      </c>
      <c r="H19" s="96">
        <v>15</v>
      </c>
      <c r="I19" s="96"/>
      <c r="J19" s="96"/>
      <c r="K19" s="110">
        <f t="shared" si="3"/>
        <v>0.75</v>
      </c>
      <c r="L19" s="110">
        <f t="shared" si="3"/>
        <v>0.75</v>
      </c>
      <c r="M19" s="110"/>
      <c r="N19" s="110"/>
    </row>
    <row r="20" spans="1:14" ht="19.5" customHeight="1">
      <c r="A20" s="109">
        <v>11</v>
      </c>
      <c r="B20" s="96" t="s">
        <v>296</v>
      </c>
      <c r="C20" s="96">
        <f t="shared" si="1"/>
        <v>30</v>
      </c>
      <c r="D20" s="96">
        <v>30</v>
      </c>
      <c r="E20" s="96"/>
      <c r="F20" s="96"/>
      <c r="G20" s="96">
        <f t="shared" si="2"/>
        <v>25</v>
      </c>
      <c r="H20" s="96">
        <v>25</v>
      </c>
      <c r="I20" s="96"/>
      <c r="J20" s="96"/>
      <c r="K20" s="110">
        <f t="shared" si="3"/>
        <v>0.8333333333333334</v>
      </c>
      <c r="L20" s="110">
        <f t="shared" si="3"/>
        <v>0.8333333333333334</v>
      </c>
      <c r="M20" s="110"/>
      <c r="N20" s="110"/>
    </row>
    <row r="21" spans="1:14" ht="19.5" customHeight="1">
      <c r="A21" s="109">
        <v>12</v>
      </c>
      <c r="B21" s="96" t="s">
        <v>297</v>
      </c>
      <c r="C21" s="96">
        <f t="shared" si="1"/>
        <v>17</v>
      </c>
      <c r="D21" s="96">
        <v>17</v>
      </c>
      <c r="E21" s="96"/>
      <c r="F21" s="96"/>
      <c r="G21" s="96">
        <f t="shared" si="2"/>
        <v>17</v>
      </c>
      <c r="H21" s="96">
        <v>17</v>
      </c>
      <c r="I21" s="96"/>
      <c r="J21" s="96"/>
      <c r="K21" s="110">
        <f t="shared" si="3"/>
        <v>1</v>
      </c>
      <c r="L21" s="110">
        <f t="shared" si="3"/>
        <v>1</v>
      </c>
      <c r="M21" s="110"/>
      <c r="N21" s="110"/>
    </row>
    <row r="22" spans="1:14" ht="19.5" customHeight="1">
      <c r="A22" s="109">
        <v>13</v>
      </c>
      <c r="B22" s="96" t="s">
        <v>298</v>
      </c>
      <c r="C22" s="96">
        <f t="shared" si="1"/>
        <v>17</v>
      </c>
      <c r="D22" s="96">
        <v>17</v>
      </c>
      <c r="E22" s="96"/>
      <c r="F22" s="96"/>
      <c r="G22" s="96">
        <f t="shared" si="2"/>
        <v>15</v>
      </c>
      <c r="H22" s="96">
        <v>15</v>
      </c>
      <c r="I22" s="96"/>
      <c r="J22" s="96"/>
      <c r="K22" s="110">
        <f t="shared" si="3"/>
        <v>0.8823529411764706</v>
      </c>
      <c r="L22" s="110">
        <f t="shared" si="3"/>
        <v>0.8823529411764706</v>
      </c>
      <c r="M22" s="110"/>
      <c r="N22" s="110"/>
    </row>
    <row r="23" spans="1:14" ht="19.5" customHeight="1">
      <c r="A23" s="109">
        <v>14</v>
      </c>
      <c r="B23" s="96" t="s">
        <v>299</v>
      </c>
      <c r="C23" s="96">
        <f t="shared" si="1"/>
        <v>20</v>
      </c>
      <c r="D23" s="96">
        <v>20</v>
      </c>
      <c r="E23" s="96"/>
      <c r="F23" s="96"/>
      <c r="G23" s="96">
        <f t="shared" si="2"/>
        <v>20</v>
      </c>
      <c r="H23" s="96">
        <v>20</v>
      </c>
      <c r="I23" s="96"/>
      <c r="J23" s="96"/>
      <c r="K23" s="110">
        <f t="shared" si="3"/>
        <v>1</v>
      </c>
      <c r="L23" s="110">
        <f t="shared" si="3"/>
        <v>1</v>
      </c>
      <c r="M23" s="110"/>
      <c r="N23" s="110"/>
    </row>
    <row r="24" spans="1:14" ht="19.5" customHeight="1">
      <c r="A24" s="109">
        <v>15</v>
      </c>
      <c r="B24" s="96" t="s">
        <v>300</v>
      </c>
      <c r="C24" s="96">
        <f t="shared" si="1"/>
        <v>15</v>
      </c>
      <c r="D24" s="96">
        <v>15</v>
      </c>
      <c r="E24" s="96"/>
      <c r="F24" s="96"/>
      <c r="G24" s="96">
        <f t="shared" si="2"/>
        <v>15</v>
      </c>
      <c r="H24" s="96">
        <v>15</v>
      </c>
      <c r="I24" s="96"/>
      <c r="J24" s="96"/>
      <c r="K24" s="110">
        <f t="shared" si="3"/>
        <v>1</v>
      </c>
      <c r="L24" s="110">
        <f t="shared" si="3"/>
        <v>1</v>
      </c>
      <c r="M24" s="110"/>
      <c r="N24" s="110"/>
    </row>
    <row r="25" spans="1:14" ht="19.5" customHeight="1">
      <c r="A25" s="109">
        <v>16</v>
      </c>
      <c r="B25" s="96" t="s">
        <v>301</v>
      </c>
      <c r="C25" s="96">
        <f t="shared" si="1"/>
        <v>15</v>
      </c>
      <c r="D25" s="96">
        <v>15</v>
      </c>
      <c r="E25" s="96"/>
      <c r="F25" s="96"/>
      <c r="G25" s="96">
        <f t="shared" si="2"/>
        <v>15</v>
      </c>
      <c r="H25" s="96">
        <v>15</v>
      </c>
      <c r="I25" s="96"/>
      <c r="J25" s="96"/>
      <c r="K25" s="110">
        <f t="shared" si="3"/>
        <v>1</v>
      </c>
      <c r="L25" s="110">
        <f t="shared" si="3"/>
        <v>1</v>
      </c>
      <c r="M25" s="110"/>
      <c r="N25" s="110"/>
    </row>
    <row r="26" spans="1:14" ht="19.5" customHeight="1">
      <c r="A26" s="109">
        <v>17</v>
      </c>
      <c r="B26" s="96" t="s">
        <v>302</v>
      </c>
      <c r="C26" s="96">
        <f t="shared" si="1"/>
        <v>23</v>
      </c>
      <c r="D26" s="96">
        <v>23</v>
      </c>
      <c r="E26" s="96"/>
      <c r="F26" s="96"/>
      <c r="G26" s="96">
        <f t="shared" si="2"/>
        <v>20</v>
      </c>
      <c r="H26" s="96">
        <v>20</v>
      </c>
      <c r="I26" s="96"/>
      <c r="J26" s="96"/>
      <c r="K26" s="110">
        <f t="shared" si="3"/>
        <v>0.8695652173913043</v>
      </c>
      <c r="L26" s="110">
        <f t="shared" si="3"/>
        <v>0.8695652173913043</v>
      </c>
      <c r="M26" s="110"/>
      <c r="N26" s="110"/>
    </row>
    <row r="27" spans="1:14" ht="19.5" customHeight="1">
      <c r="A27" s="109">
        <v>18</v>
      </c>
      <c r="B27" s="96" t="s">
        <v>303</v>
      </c>
      <c r="C27" s="96">
        <f t="shared" si="1"/>
        <v>70</v>
      </c>
      <c r="D27" s="96">
        <v>70</v>
      </c>
      <c r="E27" s="96"/>
      <c r="F27" s="96"/>
      <c r="G27" s="96">
        <f t="shared" si="2"/>
        <v>65</v>
      </c>
      <c r="H27" s="96">
        <v>65</v>
      </c>
      <c r="I27" s="96"/>
      <c r="J27" s="96"/>
      <c r="K27" s="110">
        <f t="shared" si="3"/>
        <v>0.9285714285714286</v>
      </c>
      <c r="L27" s="110">
        <f t="shared" si="3"/>
        <v>0.9285714285714286</v>
      </c>
      <c r="M27" s="110"/>
      <c r="N27" s="110"/>
    </row>
    <row r="28" spans="1:14" ht="19.5" customHeight="1" thickBot="1">
      <c r="A28" s="262">
        <v>19</v>
      </c>
      <c r="B28" s="258" t="s">
        <v>304</v>
      </c>
      <c r="C28" s="258">
        <f t="shared" si="1"/>
        <v>25</v>
      </c>
      <c r="D28" s="258">
        <v>25</v>
      </c>
      <c r="E28" s="258"/>
      <c r="F28" s="258"/>
      <c r="G28" s="258">
        <f t="shared" si="2"/>
        <v>20</v>
      </c>
      <c r="H28" s="258">
        <v>20</v>
      </c>
      <c r="I28" s="258"/>
      <c r="J28" s="258"/>
      <c r="K28" s="263">
        <f t="shared" si="3"/>
        <v>0.8</v>
      </c>
      <c r="L28" s="263">
        <f t="shared" si="3"/>
        <v>0.8</v>
      </c>
      <c r="M28" s="263"/>
      <c r="N28" s="263"/>
    </row>
    <row r="29" spans="1:14" ht="15.75" hidden="1">
      <c r="A29" s="259"/>
      <c r="B29" s="260"/>
      <c r="C29" s="259"/>
      <c r="D29" s="259"/>
      <c r="E29" s="259"/>
      <c r="F29" s="259"/>
      <c r="G29" s="259"/>
      <c r="H29" s="259"/>
      <c r="I29" s="259"/>
      <c r="J29" s="259"/>
      <c r="K29" s="259"/>
      <c r="L29" s="259"/>
      <c r="M29" s="259"/>
      <c r="N29" s="261"/>
    </row>
    <row r="30" spans="1:14" s="28" customFormat="1" ht="19.5" customHeight="1" hidden="1">
      <c r="A30" s="421" t="s">
        <v>340</v>
      </c>
      <c r="B30" s="421"/>
      <c r="C30" s="421"/>
      <c r="D30" s="421"/>
      <c r="E30" s="421"/>
      <c r="F30" s="421"/>
      <c r="G30" s="421"/>
      <c r="H30" s="421"/>
      <c r="I30" s="421"/>
      <c r="J30" s="421"/>
      <c r="K30" s="421"/>
      <c r="L30" s="421"/>
      <c r="M30" s="421"/>
      <c r="N30" s="421"/>
    </row>
    <row r="31" spans="1:14" s="28" customFormat="1" ht="19.5" customHeight="1" hidden="1">
      <c r="A31" s="422" t="s">
        <v>244</v>
      </c>
      <c r="B31" s="422"/>
      <c r="C31" s="422"/>
      <c r="D31" s="422"/>
      <c r="E31" s="422"/>
      <c r="F31" s="422"/>
      <c r="G31" s="422"/>
      <c r="H31" s="422"/>
      <c r="I31" s="422"/>
      <c r="J31" s="422"/>
      <c r="K31" s="422"/>
      <c r="L31" s="422"/>
      <c r="M31" s="422"/>
      <c r="N31" s="422"/>
    </row>
    <row r="32" s="28" customFormat="1" ht="15.75" hidden="1"/>
    <row r="33" ht="15" hidden="1"/>
    <row r="34" ht="15" hidden="1"/>
    <row r="35" ht="15.75" thickTop="1"/>
  </sheetData>
  <sheetProtection/>
  <mergeCells count="17">
    <mergeCell ref="A30:N30"/>
    <mergeCell ref="A31:N31"/>
    <mergeCell ref="M4:N4"/>
    <mergeCell ref="E1:J1"/>
    <mergeCell ref="A2:N2"/>
    <mergeCell ref="A3:N3"/>
    <mergeCell ref="L6:N6"/>
    <mergeCell ref="A5:A7"/>
    <mergeCell ref="B5:B7"/>
    <mergeCell ref="C5:F5"/>
    <mergeCell ref="G5:J5"/>
    <mergeCell ref="K5:N5"/>
    <mergeCell ref="C6:C7"/>
    <mergeCell ref="D6:F6"/>
    <mergeCell ref="G6:G7"/>
    <mergeCell ref="H6:J6"/>
    <mergeCell ref="K6:K7"/>
  </mergeCells>
  <printOptions/>
  <pageMargins left="0.55" right="0.1968503937007874" top="0.2755905511811024" bottom="0.35433070866141736" header="0.1968503937007874" footer="0.31496062992125984"/>
  <pageSetup fitToHeight="0"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K41"/>
  <sheetViews>
    <sheetView view="pageBreakPreview" zoomScaleSheetLayoutView="100" zoomScalePageLayoutView="0" workbookViewId="0" topLeftCell="A1">
      <selection activeCell="A6" sqref="A6:A7"/>
    </sheetView>
  </sheetViews>
  <sheetFormatPr defaultColWidth="9" defaultRowHeight="15"/>
  <cols>
    <col min="1" max="1" width="5.09765625" style="113" customWidth="1"/>
    <col min="2" max="2" width="15" style="113" customWidth="1"/>
    <col min="3" max="3" width="10.19921875" style="113" customWidth="1"/>
    <col min="4" max="4" width="9.296875" style="113" customWidth="1"/>
    <col min="5" max="5" width="7.69921875" style="113" customWidth="1"/>
    <col min="6" max="6" width="7" style="113" customWidth="1"/>
    <col min="7" max="7" width="7.3984375" style="113" customWidth="1"/>
    <col min="8" max="8" width="8.8984375" style="113" customWidth="1"/>
    <col min="9" max="9" width="7.19921875" style="113" customWidth="1"/>
    <col min="10" max="10" width="8.19921875" style="113" customWidth="1"/>
    <col min="11" max="16384" width="9" style="113" customWidth="1"/>
  </cols>
  <sheetData>
    <row r="1" spans="1:10" ht="21" customHeight="1">
      <c r="A1" s="111"/>
      <c r="B1" s="111"/>
      <c r="C1" s="112"/>
      <c r="D1" s="112"/>
      <c r="F1" s="114"/>
      <c r="G1" s="114"/>
      <c r="H1" s="114"/>
      <c r="I1" s="114"/>
      <c r="J1" s="115" t="s">
        <v>189</v>
      </c>
    </row>
    <row r="2" spans="1:10" ht="21" customHeight="1">
      <c r="A2" s="425" t="s">
        <v>59</v>
      </c>
      <c r="B2" s="425"/>
      <c r="C2" s="425"/>
      <c r="D2" s="425"/>
      <c r="E2" s="425"/>
      <c r="F2" s="425"/>
      <c r="G2" s="425"/>
      <c r="H2" s="425"/>
      <c r="I2" s="425"/>
      <c r="J2" s="425"/>
    </row>
    <row r="3" spans="1:10" ht="21" customHeight="1">
      <c r="A3" s="425" t="s">
        <v>362</v>
      </c>
      <c r="B3" s="425"/>
      <c r="C3" s="425"/>
      <c r="D3" s="425"/>
      <c r="E3" s="425"/>
      <c r="F3" s="425"/>
      <c r="G3" s="425"/>
      <c r="H3" s="425"/>
      <c r="I3" s="425"/>
      <c r="J3" s="425"/>
    </row>
    <row r="4" spans="1:10" ht="21" customHeight="1">
      <c r="A4" s="426" t="str">
        <f>PL15!A3</f>
        <v>(Kèm theo Nghị quyết số                /NQ-HĐND ngày          tháng 12 năm 2023 của HĐND huyện Tuần Giáo)</v>
      </c>
      <c r="B4" s="426"/>
      <c r="C4" s="426"/>
      <c r="D4" s="426"/>
      <c r="E4" s="426"/>
      <c r="F4" s="426"/>
      <c r="G4" s="426"/>
      <c r="H4" s="426"/>
      <c r="I4" s="426"/>
      <c r="J4" s="426"/>
    </row>
    <row r="5" spans="1:10" ht="24.75" customHeight="1">
      <c r="A5" s="116"/>
      <c r="B5" s="116"/>
      <c r="C5" s="117"/>
      <c r="D5" s="117"/>
      <c r="E5" s="427" t="s">
        <v>90</v>
      </c>
      <c r="F5" s="427"/>
      <c r="G5" s="427"/>
      <c r="H5" s="427"/>
      <c r="I5" s="427"/>
      <c r="J5" s="427"/>
    </row>
    <row r="6" spans="1:10" s="117" customFormat="1" ht="18.75" customHeight="1">
      <c r="A6" s="428" t="s">
        <v>60</v>
      </c>
      <c r="B6" s="428" t="s">
        <v>31</v>
      </c>
      <c r="C6" s="429" t="s">
        <v>54</v>
      </c>
      <c r="D6" s="429" t="s">
        <v>149</v>
      </c>
      <c r="E6" s="428" t="s">
        <v>47</v>
      </c>
      <c r="F6" s="428"/>
      <c r="G6" s="428"/>
      <c r="H6" s="428"/>
      <c r="I6" s="428"/>
      <c r="J6" s="428"/>
    </row>
    <row r="7" spans="1:10" s="117" customFormat="1" ht="73.5" customHeight="1">
      <c r="A7" s="428"/>
      <c r="B7" s="428"/>
      <c r="C7" s="429"/>
      <c r="D7" s="429"/>
      <c r="E7" s="80" t="s">
        <v>208</v>
      </c>
      <c r="F7" s="80" t="s">
        <v>209</v>
      </c>
      <c r="G7" s="80" t="s">
        <v>210</v>
      </c>
      <c r="H7" s="80" t="s">
        <v>211</v>
      </c>
      <c r="I7" s="80" t="s">
        <v>212</v>
      </c>
      <c r="J7" s="80" t="s">
        <v>213</v>
      </c>
    </row>
    <row r="8" spans="1:10" s="117" customFormat="1" ht="16.5" customHeight="1">
      <c r="A8" s="58" t="s">
        <v>10</v>
      </c>
      <c r="B8" s="58" t="s">
        <v>11</v>
      </c>
      <c r="C8" s="58">
        <v>1</v>
      </c>
      <c r="D8" s="58">
        <f>C8+1</f>
        <v>2</v>
      </c>
      <c r="E8" s="58">
        <v>3</v>
      </c>
      <c r="F8" s="58">
        <f>E8+1</f>
        <v>4</v>
      </c>
      <c r="G8" s="58">
        <f>F8+1</f>
        <v>5</v>
      </c>
      <c r="H8" s="58">
        <f>G8+1</f>
        <v>6</v>
      </c>
      <c r="I8" s="58">
        <f>H8+1</f>
        <v>7</v>
      </c>
      <c r="J8" s="58">
        <f>I8+1</f>
        <v>8</v>
      </c>
    </row>
    <row r="9" spans="1:10" s="117" customFormat="1" ht="27" customHeight="1">
      <c r="A9" s="118"/>
      <c r="B9" s="119" t="s">
        <v>30</v>
      </c>
      <c r="C9" s="120">
        <f>SUM(C10:C28)</f>
        <v>3665</v>
      </c>
      <c r="D9" s="120">
        <f aca="true" t="shared" si="0" ref="D9:J9">SUM(D10:D28)</f>
        <v>3665</v>
      </c>
      <c r="E9" s="120">
        <f t="shared" si="0"/>
        <v>320</v>
      </c>
      <c r="F9" s="120">
        <f t="shared" si="0"/>
        <v>150</v>
      </c>
      <c r="G9" s="120">
        <f t="shared" si="0"/>
        <v>395</v>
      </c>
      <c r="H9" s="120">
        <f t="shared" si="0"/>
        <v>2520</v>
      </c>
      <c r="I9" s="120">
        <f t="shared" si="0"/>
        <v>180</v>
      </c>
      <c r="J9" s="120">
        <f t="shared" si="0"/>
        <v>100</v>
      </c>
    </row>
    <row r="10" spans="1:11" s="117" customFormat="1" ht="22.5" customHeight="1">
      <c r="A10" s="121">
        <v>1</v>
      </c>
      <c r="B10" s="122" t="s">
        <v>287</v>
      </c>
      <c r="C10" s="123">
        <f>D10</f>
        <v>80</v>
      </c>
      <c r="D10" s="123">
        <f>SUM(E10:J10)</f>
        <v>80</v>
      </c>
      <c r="E10" s="123">
        <v>35</v>
      </c>
      <c r="F10" s="123"/>
      <c r="G10" s="123">
        <v>25</v>
      </c>
      <c r="H10" s="123"/>
      <c r="I10" s="123">
        <v>10</v>
      </c>
      <c r="J10" s="123">
        <v>10</v>
      </c>
      <c r="K10" s="124"/>
    </row>
    <row r="11" spans="1:11" s="117" customFormat="1" ht="22.5" customHeight="1">
      <c r="A11" s="121">
        <v>2</v>
      </c>
      <c r="B11" s="122" t="s">
        <v>288</v>
      </c>
      <c r="C11" s="123">
        <f aca="true" t="shared" si="1" ref="C11:C28">D11</f>
        <v>18</v>
      </c>
      <c r="D11" s="123">
        <f aca="true" t="shared" si="2" ref="D11:D28">SUM(E11:J11)</f>
        <v>18</v>
      </c>
      <c r="E11" s="123"/>
      <c r="F11" s="123"/>
      <c r="G11" s="123">
        <v>10</v>
      </c>
      <c r="H11" s="123"/>
      <c r="I11" s="123">
        <v>3</v>
      </c>
      <c r="J11" s="123">
        <v>5</v>
      </c>
      <c r="K11" s="124"/>
    </row>
    <row r="12" spans="1:11" s="117" customFormat="1" ht="22.5" customHeight="1">
      <c r="A12" s="121">
        <v>3</v>
      </c>
      <c r="B12" s="122" t="s">
        <v>289</v>
      </c>
      <c r="C12" s="123">
        <f t="shared" si="1"/>
        <v>45</v>
      </c>
      <c r="D12" s="123">
        <f t="shared" si="2"/>
        <v>45</v>
      </c>
      <c r="E12" s="123">
        <v>10</v>
      </c>
      <c r="F12" s="123"/>
      <c r="G12" s="123">
        <v>15</v>
      </c>
      <c r="H12" s="123"/>
      <c r="I12" s="123">
        <v>5</v>
      </c>
      <c r="J12" s="123">
        <v>15</v>
      </c>
      <c r="K12" s="124"/>
    </row>
    <row r="13" spans="1:11" s="117" customFormat="1" ht="22.5" customHeight="1">
      <c r="A13" s="121">
        <v>4</v>
      </c>
      <c r="B13" s="122" t="s">
        <v>290</v>
      </c>
      <c r="C13" s="123">
        <f t="shared" si="1"/>
        <v>50</v>
      </c>
      <c r="D13" s="123">
        <f t="shared" si="2"/>
        <v>50</v>
      </c>
      <c r="E13" s="123">
        <v>10</v>
      </c>
      <c r="F13" s="123"/>
      <c r="G13" s="123">
        <v>25</v>
      </c>
      <c r="H13" s="123"/>
      <c r="I13" s="123">
        <v>5</v>
      </c>
      <c r="J13" s="123">
        <v>10</v>
      </c>
      <c r="K13" s="124"/>
    </row>
    <row r="14" spans="1:11" s="117" customFormat="1" ht="22.5" customHeight="1">
      <c r="A14" s="121">
        <v>5</v>
      </c>
      <c r="B14" s="122" t="s">
        <v>291</v>
      </c>
      <c r="C14" s="123">
        <f t="shared" si="1"/>
        <v>35</v>
      </c>
      <c r="D14" s="123">
        <f t="shared" si="2"/>
        <v>35</v>
      </c>
      <c r="E14" s="123">
        <v>5</v>
      </c>
      <c r="F14" s="123"/>
      <c r="G14" s="123">
        <v>15</v>
      </c>
      <c r="H14" s="123"/>
      <c r="I14" s="123">
        <v>15</v>
      </c>
      <c r="J14" s="123"/>
      <c r="K14" s="124"/>
    </row>
    <row r="15" spans="1:11" s="117" customFormat="1" ht="22.5" customHeight="1">
      <c r="A15" s="121">
        <v>6</v>
      </c>
      <c r="B15" s="122" t="s">
        <v>207</v>
      </c>
      <c r="C15" s="123">
        <f t="shared" si="1"/>
        <v>3085</v>
      </c>
      <c r="D15" s="123">
        <f t="shared" si="2"/>
        <v>3085</v>
      </c>
      <c r="E15" s="123">
        <v>225</v>
      </c>
      <c r="F15" s="123">
        <v>150</v>
      </c>
      <c r="G15" s="123">
        <v>150</v>
      </c>
      <c r="H15" s="123">
        <v>2520</v>
      </c>
      <c r="I15" s="123">
        <v>30</v>
      </c>
      <c r="J15" s="123">
        <v>10</v>
      </c>
      <c r="K15" s="124"/>
    </row>
    <row r="16" spans="1:11" s="117" customFormat="1" ht="22.5" customHeight="1">
      <c r="A16" s="121">
        <v>7</v>
      </c>
      <c r="B16" s="122" t="s">
        <v>292</v>
      </c>
      <c r="C16" s="123">
        <f t="shared" si="1"/>
        <v>65</v>
      </c>
      <c r="D16" s="123">
        <f t="shared" si="2"/>
        <v>65</v>
      </c>
      <c r="E16" s="123">
        <v>10</v>
      </c>
      <c r="F16" s="123"/>
      <c r="G16" s="123">
        <v>20</v>
      </c>
      <c r="H16" s="123"/>
      <c r="I16" s="123">
        <v>10</v>
      </c>
      <c r="J16" s="123">
        <v>25</v>
      </c>
      <c r="K16" s="124"/>
    </row>
    <row r="17" spans="1:11" s="117" customFormat="1" ht="22.5" customHeight="1">
      <c r="A17" s="121">
        <v>8</v>
      </c>
      <c r="B17" s="122" t="s">
        <v>293</v>
      </c>
      <c r="C17" s="123">
        <f t="shared" si="1"/>
        <v>25</v>
      </c>
      <c r="D17" s="123">
        <f t="shared" si="2"/>
        <v>25</v>
      </c>
      <c r="E17" s="123"/>
      <c r="F17" s="123"/>
      <c r="G17" s="123">
        <v>20</v>
      </c>
      <c r="H17" s="123"/>
      <c r="I17" s="123">
        <v>5</v>
      </c>
      <c r="J17" s="123"/>
      <c r="K17" s="124"/>
    </row>
    <row r="18" spans="1:11" s="117" customFormat="1" ht="22.5" customHeight="1">
      <c r="A18" s="121">
        <v>9</v>
      </c>
      <c r="B18" s="122" t="s">
        <v>294</v>
      </c>
      <c r="C18" s="123">
        <f t="shared" si="1"/>
        <v>35</v>
      </c>
      <c r="D18" s="123">
        <f t="shared" si="2"/>
        <v>35</v>
      </c>
      <c r="E18" s="123">
        <v>10</v>
      </c>
      <c r="F18" s="123"/>
      <c r="G18" s="123">
        <v>15</v>
      </c>
      <c r="H18" s="123"/>
      <c r="I18" s="123">
        <v>10</v>
      </c>
      <c r="J18" s="123"/>
      <c r="K18" s="124"/>
    </row>
    <row r="19" spans="1:11" s="117" customFormat="1" ht="22.5" customHeight="1">
      <c r="A19" s="121">
        <v>10</v>
      </c>
      <c r="B19" s="122" t="s">
        <v>295</v>
      </c>
      <c r="C19" s="123">
        <f t="shared" si="1"/>
        <v>15</v>
      </c>
      <c r="D19" s="123">
        <f t="shared" si="2"/>
        <v>15</v>
      </c>
      <c r="E19" s="123"/>
      <c r="F19" s="123"/>
      <c r="G19" s="123">
        <v>5</v>
      </c>
      <c r="H19" s="123"/>
      <c r="I19" s="123">
        <v>10</v>
      </c>
      <c r="J19" s="123"/>
      <c r="K19" s="124"/>
    </row>
    <row r="20" spans="1:11" s="117" customFormat="1" ht="22.5" customHeight="1">
      <c r="A20" s="121">
        <v>11</v>
      </c>
      <c r="B20" s="122" t="s">
        <v>296</v>
      </c>
      <c r="C20" s="123">
        <f t="shared" si="1"/>
        <v>25</v>
      </c>
      <c r="D20" s="123">
        <f t="shared" si="2"/>
        <v>25</v>
      </c>
      <c r="E20" s="123"/>
      <c r="F20" s="123"/>
      <c r="G20" s="123">
        <v>15</v>
      </c>
      <c r="H20" s="123"/>
      <c r="I20" s="123">
        <v>10</v>
      </c>
      <c r="J20" s="123"/>
      <c r="K20" s="124"/>
    </row>
    <row r="21" spans="1:11" s="117" customFormat="1" ht="22.5" customHeight="1">
      <c r="A21" s="121">
        <v>12</v>
      </c>
      <c r="B21" s="122" t="s">
        <v>297</v>
      </c>
      <c r="C21" s="123">
        <f t="shared" si="1"/>
        <v>17</v>
      </c>
      <c r="D21" s="123">
        <f t="shared" si="2"/>
        <v>17</v>
      </c>
      <c r="E21" s="123"/>
      <c r="F21" s="123"/>
      <c r="G21" s="123">
        <v>10</v>
      </c>
      <c r="H21" s="123"/>
      <c r="I21" s="123">
        <v>2</v>
      </c>
      <c r="J21" s="123">
        <v>5</v>
      </c>
      <c r="K21" s="124"/>
    </row>
    <row r="22" spans="1:11" s="117" customFormat="1" ht="22.5" customHeight="1">
      <c r="A22" s="121">
        <v>13</v>
      </c>
      <c r="B22" s="122" t="s">
        <v>298</v>
      </c>
      <c r="C22" s="123">
        <f t="shared" si="1"/>
        <v>15</v>
      </c>
      <c r="D22" s="123">
        <f t="shared" si="2"/>
        <v>15</v>
      </c>
      <c r="E22" s="123"/>
      <c r="F22" s="123"/>
      <c r="G22" s="123">
        <v>10</v>
      </c>
      <c r="H22" s="123"/>
      <c r="I22" s="123">
        <v>5</v>
      </c>
      <c r="J22" s="123"/>
      <c r="K22" s="124"/>
    </row>
    <row r="23" spans="1:11" s="117" customFormat="1" ht="22.5" customHeight="1">
      <c r="A23" s="121">
        <v>14</v>
      </c>
      <c r="B23" s="122" t="s">
        <v>299</v>
      </c>
      <c r="C23" s="123">
        <f t="shared" si="1"/>
        <v>20</v>
      </c>
      <c r="D23" s="123">
        <f t="shared" si="2"/>
        <v>20</v>
      </c>
      <c r="E23" s="123"/>
      <c r="F23" s="123"/>
      <c r="G23" s="123">
        <v>10</v>
      </c>
      <c r="H23" s="123"/>
      <c r="I23" s="123">
        <v>10</v>
      </c>
      <c r="J23" s="123"/>
      <c r="K23" s="124"/>
    </row>
    <row r="24" spans="1:11" s="117" customFormat="1" ht="22.5" customHeight="1">
      <c r="A24" s="121">
        <v>15</v>
      </c>
      <c r="B24" s="122" t="s">
        <v>300</v>
      </c>
      <c r="C24" s="123">
        <f t="shared" si="1"/>
        <v>15</v>
      </c>
      <c r="D24" s="123">
        <f t="shared" si="2"/>
        <v>15</v>
      </c>
      <c r="E24" s="123"/>
      <c r="F24" s="123"/>
      <c r="G24" s="123">
        <v>5</v>
      </c>
      <c r="H24" s="123"/>
      <c r="I24" s="123">
        <v>10</v>
      </c>
      <c r="J24" s="123"/>
      <c r="K24" s="124"/>
    </row>
    <row r="25" spans="1:11" s="117" customFormat="1" ht="22.5" customHeight="1">
      <c r="A25" s="121">
        <v>16</v>
      </c>
      <c r="B25" s="122" t="s">
        <v>301</v>
      </c>
      <c r="C25" s="123">
        <f t="shared" si="1"/>
        <v>15</v>
      </c>
      <c r="D25" s="123">
        <f t="shared" si="2"/>
        <v>15</v>
      </c>
      <c r="E25" s="123"/>
      <c r="F25" s="123"/>
      <c r="G25" s="123">
        <v>5</v>
      </c>
      <c r="H25" s="123"/>
      <c r="I25" s="123">
        <v>10</v>
      </c>
      <c r="J25" s="123"/>
      <c r="K25" s="124"/>
    </row>
    <row r="26" spans="1:11" s="117" customFormat="1" ht="22.5" customHeight="1">
      <c r="A26" s="121">
        <v>17</v>
      </c>
      <c r="B26" s="122" t="s">
        <v>302</v>
      </c>
      <c r="C26" s="123">
        <f t="shared" si="1"/>
        <v>20</v>
      </c>
      <c r="D26" s="123">
        <f t="shared" si="2"/>
        <v>20</v>
      </c>
      <c r="E26" s="123"/>
      <c r="F26" s="123"/>
      <c r="G26" s="123">
        <v>10</v>
      </c>
      <c r="H26" s="123"/>
      <c r="I26" s="123">
        <v>10</v>
      </c>
      <c r="J26" s="123"/>
      <c r="K26" s="124"/>
    </row>
    <row r="27" spans="1:11" s="117" customFormat="1" ht="22.5" customHeight="1">
      <c r="A27" s="121">
        <v>18</v>
      </c>
      <c r="B27" s="122" t="s">
        <v>303</v>
      </c>
      <c r="C27" s="123">
        <f t="shared" si="1"/>
        <v>65</v>
      </c>
      <c r="D27" s="123">
        <f t="shared" si="2"/>
        <v>65</v>
      </c>
      <c r="E27" s="123">
        <v>15</v>
      </c>
      <c r="F27" s="123"/>
      <c r="G27" s="123">
        <v>20</v>
      </c>
      <c r="H27" s="123"/>
      <c r="I27" s="123">
        <v>10</v>
      </c>
      <c r="J27" s="123">
        <v>20</v>
      </c>
      <c r="K27" s="124"/>
    </row>
    <row r="28" spans="1:11" s="117" customFormat="1" ht="22.5" customHeight="1" thickBot="1">
      <c r="A28" s="264">
        <v>19</v>
      </c>
      <c r="B28" s="265" t="s">
        <v>304</v>
      </c>
      <c r="C28" s="266">
        <f t="shared" si="1"/>
        <v>20</v>
      </c>
      <c r="D28" s="266">
        <f t="shared" si="2"/>
        <v>20</v>
      </c>
      <c r="E28" s="266"/>
      <c r="F28" s="266"/>
      <c r="G28" s="266">
        <v>10</v>
      </c>
      <c r="H28" s="266"/>
      <c r="I28" s="266">
        <v>10</v>
      </c>
      <c r="J28" s="266"/>
      <c r="K28" s="124"/>
    </row>
    <row r="29" spans="1:10" ht="19.5" thickTop="1">
      <c r="A29" s="117"/>
      <c r="B29" s="117"/>
      <c r="C29" s="117"/>
      <c r="D29" s="117"/>
      <c r="E29" s="117"/>
      <c r="F29" s="117"/>
      <c r="G29" s="117"/>
      <c r="H29" s="117"/>
      <c r="I29" s="117"/>
      <c r="J29" s="117"/>
    </row>
    <row r="30" spans="1:10" ht="18.75">
      <c r="A30" s="117"/>
      <c r="B30" s="117"/>
      <c r="C30" s="117"/>
      <c r="D30" s="117"/>
      <c r="E30" s="117"/>
      <c r="F30" s="117"/>
      <c r="G30" s="117"/>
      <c r="H30" s="117"/>
      <c r="I30" s="117"/>
      <c r="J30" s="117"/>
    </row>
    <row r="31" spans="1:10" ht="18.75">
      <c r="A31" s="117"/>
      <c r="B31" s="117"/>
      <c r="C31" s="117"/>
      <c r="D31" s="117"/>
      <c r="E31" s="117"/>
      <c r="F31" s="117"/>
      <c r="G31" s="117"/>
      <c r="H31" s="117"/>
      <c r="I31" s="117"/>
      <c r="J31" s="117"/>
    </row>
    <row r="32" spans="1:10" ht="18.75">
      <c r="A32" s="117"/>
      <c r="B32" s="117"/>
      <c r="C32" s="117"/>
      <c r="D32" s="117"/>
      <c r="E32" s="117"/>
      <c r="F32" s="117"/>
      <c r="G32" s="117"/>
      <c r="H32" s="117"/>
      <c r="I32" s="117"/>
      <c r="J32" s="117"/>
    </row>
    <row r="33" spans="1:10" ht="18.75">
      <c r="A33" s="117"/>
      <c r="B33" s="117"/>
      <c r="C33" s="117"/>
      <c r="D33" s="117"/>
      <c r="E33" s="117"/>
      <c r="F33" s="117"/>
      <c r="G33" s="117"/>
      <c r="H33" s="117"/>
      <c r="I33" s="117"/>
      <c r="J33" s="117"/>
    </row>
    <row r="34" spans="1:10" ht="18.75">
      <c r="A34" s="117"/>
      <c r="B34" s="117"/>
      <c r="C34" s="117"/>
      <c r="D34" s="117"/>
      <c r="E34" s="117"/>
      <c r="F34" s="117"/>
      <c r="G34" s="117"/>
      <c r="H34" s="117"/>
      <c r="I34" s="117"/>
      <c r="J34" s="117"/>
    </row>
    <row r="35" spans="1:10" ht="18.75">
      <c r="A35" s="117"/>
      <c r="B35" s="117"/>
      <c r="C35" s="117"/>
      <c r="D35" s="117"/>
      <c r="E35" s="117"/>
      <c r="F35" s="117"/>
      <c r="G35" s="117"/>
      <c r="H35" s="117"/>
      <c r="I35" s="117"/>
      <c r="J35" s="117"/>
    </row>
    <row r="36" spans="1:10" ht="18.75">
      <c r="A36" s="117"/>
      <c r="B36" s="117"/>
      <c r="C36" s="117"/>
      <c r="D36" s="117"/>
      <c r="E36" s="117"/>
      <c r="F36" s="117"/>
      <c r="G36" s="117"/>
      <c r="H36" s="117"/>
      <c r="I36" s="117"/>
      <c r="J36" s="117"/>
    </row>
    <row r="37" spans="1:10" ht="22.5" customHeight="1">
      <c r="A37" s="117"/>
      <c r="B37" s="117"/>
      <c r="C37" s="117"/>
      <c r="D37" s="117"/>
      <c r="E37" s="117"/>
      <c r="F37" s="117"/>
      <c r="G37" s="117"/>
      <c r="H37" s="117"/>
      <c r="I37" s="117"/>
      <c r="J37" s="117"/>
    </row>
    <row r="38" spans="1:10" ht="18.75">
      <c r="A38" s="117"/>
      <c r="B38" s="117"/>
      <c r="C38" s="117"/>
      <c r="D38" s="117"/>
      <c r="E38" s="117"/>
      <c r="F38" s="117"/>
      <c r="G38" s="117"/>
      <c r="H38" s="117"/>
      <c r="I38" s="117"/>
      <c r="J38" s="117"/>
    </row>
    <row r="39" spans="1:10" ht="18.75">
      <c r="A39" s="117"/>
      <c r="B39" s="117"/>
      <c r="C39" s="117"/>
      <c r="D39" s="117"/>
      <c r="E39" s="117"/>
      <c r="F39" s="117"/>
      <c r="G39" s="117"/>
      <c r="H39" s="117"/>
      <c r="I39" s="117"/>
      <c r="J39" s="117"/>
    </row>
    <row r="40" spans="1:10" ht="18.75">
      <c r="A40" s="117"/>
      <c r="B40" s="117"/>
      <c r="C40" s="117"/>
      <c r="D40" s="117"/>
      <c r="E40" s="117"/>
      <c r="F40" s="117"/>
      <c r="G40" s="117"/>
      <c r="H40" s="117"/>
      <c r="I40" s="117"/>
      <c r="J40" s="117"/>
    </row>
    <row r="41" spans="1:10" ht="18.75">
      <c r="A41" s="117"/>
      <c r="B41" s="117"/>
      <c r="C41" s="117"/>
      <c r="D41" s="117"/>
      <c r="E41" s="117"/>
      <c r="F41" s="117"/>
      <c r="G41" s="117"/>
      <c r="H41" s="117"/>
      <c r="I41" s="117"/>
      <c r="J41" s="117"/>
    </row>
  </sheetData>
  <sheetProtection/>
  <mergeCells count="9">
    <mergeCell ref="A2:J2"/>
    <mergeCell ref="A3:J3"/>
    <mergeCell ref="A4:J4"/>
    <mergeCell ref="E5:J5"/>
    <mergeCell ref="A6:A7"/>
    <mergeCell ref="B6:B7"/>
    <mergeCell ref="C6:C7"/>
    <mergeCell ref="D6:D7"/>
    <mergeCell ref="E6:J6"/>
  </mergeCells>
  <printOptions/>
  <pageMargins left="0.7" right="0.23"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F53"/>
  <sheetViews>
    <sheetView view="pageBreakPreview" zoomScale="90" zoomScaleSheetLayoutView="90" zoomScalePageLayoutView="0" workbookViewId="0" topLeftCell="A4">
      <selection activeCell="B14" sqref="B14"/>
    </sheetView>
  </sheetViews>
  <sheetFormatPr defaultColWidth="9" defaultRowHeight="15"/>
  <cols>
    <col min="1" max="1" width="5.3984375" style="232" customWidth="1"/>
    <col min="2" max="2" width="53.19921875" style="232" customWidth="1"/>
    <col min="3" max="3" width="9.3984375" style="232" customWidth="1"/>
    <col min="4" max="4" width="11.296875" style="232" customWidth="1"/>
    <col min="5" max="5" width="9.296875" style="232" customWidth="1"/>
    <col min="6" max="16384" width="9" style="232" customWidth="1"/>
  </cols>
  <sheetData>
    <row r="1" spans="1:5" ht="18" customHeight="1">
      <c r="A1" s="506"/>
      <c r="B1" s="506"/>
      <c r="C1" s="507" t="s">
        <v>188</v>
      </c>
      <c r="D1" s="507"/>
      <c r="E1" s="507"/>
    </row>
    <row r="2" spans="1:5" s="246" customFormat="1" ht="22.5" customHeight="1">
      <c r="A2" s="508" t="s">
        <v>150</v>
      </c>
      <c r="B2" s="508"/>
      <c r="C2" s="509"/>
      <c r="D2" s="509"/>
      <c r="E2" s="509"/>
    </row>
    <row r="3" spans="1:5" s="246" customFormat="1" ht="18" customHeight="1">
      <c r="A3" s="510" t="s">
        <v>360</v>
      </c>
      <c r="B3" s="510"/>
      <c r="C3" s="510"/>
      <c r="D3" s="510"/>
      <c r="E3" s="510"/>
    </row>
    <row r="4" spans="1:5" ht="18" customHeight="1">
      <c r="A4" s="511" t="str">
        <f>PL15!A3</f>
        <v>(Kèm theo Nghị quyết số                /NQ-HĐND ngày          tháng 12 năm 2023 của HĐND huyện Tuần Giáo)</v>
      </c>
      <c r="B4" s="511"/>
      <c r="C4" s="511"/>
      <c r="D4" s="511"/>
      <c r="E4" s="511"/>
    </row>
    <row r="5" spans="1:5" ht="19.5" customHeight="1">
      <c r="A5" s="512"/>
      <c r="B5" s="512"/>
      <c r="C5" s="513"/>
      <c r="D5" s="514" t="s">
        <v>90</v>
      </c>
      <c r="E5" s="514"/>
    </row>
    <row r="6" spans="1:6" s="246" customFormat="1" ht="18" customHeight="1">
      <c r="A6" s="515" t="s">
        <v>60</v>
      </c>
      <c r="B6" s="515" t="s">
        <v>6</v>
      </c>
      <c r="C6" s="515" t="s">
        <v>233</v>
      </c>
      <c r="D6" s="516" t="s">
        <v>47</v>
      </c>
      <c r="E6" s="516"/>
      <c r="F6" s="232"/>
    </row>
    <row r="7" spans="1:6" s="246" customFormat="1" ht="35.25" customHeight="1">
      <c r="A7" s="517"/>
      <c r="B7" s="517"/>
      <c r="C7" s="517"/>
      <c r="D7" s="518" t="s">
        <v>153</v>
      </c>
      <c r="E7" s="518" t="s">
        <v>154</v>
      </c>
      <c r="F7" s="232"/>
    </row>
    <row r="8" spans="1:5" s="244" customFormat="1" ht="14.25" customHeight="1">
      <c r="A8" s="519" t="s">
        <v>10</v>
      </c>
      <c r="B8" s="519" t="s">
        <v>11</v>
      </c>
      <c r="C8" s="519" t="s">
        <v>48</v>
      </c>
      <c r="D8" s="519">
        <v>2</v>
      </c>
      <c r="E8" s="519">
        <f>D8+1</f>
        <v>3</v>
      </c>
    </row>
    <row r="9" spans="1:5" s="247" customFormat="1" ht="18.75" customHeight="1">
      <c r="A9" s="520"/>
      <c r="B9" s="521" t="s">
        <v>126</v>
      </c>
      <c r="C9" s="522">
        <f>C10+C39+C53</f>
        <v>975572</v>
      </c>
      <c r="D9" s="522">
        <f>D10+D39+D53</f>
        <v>828797</v>
      </c>
      <c r="E9" s="522">
        <f>E10+E39+E53</f>
        <v>146775</v>
      </c>
    </row>
    <row r="10" spans="1:5" s="247" customFormat="1" ht="18.75" customHeight="1">
      <c r="A10" s="520" t="s">
        <v>10</v>
      </c>
      <c r="B10" s="521" t="s">
        <v>106</v>
      </c>
      <c r="C10" s="522">
        <f>C11+C22+C37+C38</f>
        <v>826002</v>
      </c>
      <c r="D10" s="522">
        <f>D11+D22+D37+D38</f>
        <v>713412</v>
      </c>
      <c r="E10" s="522">
        <f>E11+E22+E37+E38</f>
        <v>112590</v>
      </c>
    </row>
    <row r="11" spans="1:5" s="247" customFormat="1" ht="18.75" customHeight="1">
      <c r="A11" s="520" t="s">
        <v>20</v>
      </c>
      <c r="B11" s="521" t="s">
        <v>43</v>
      </c>
      <c r="C11" s="523">
        <f>D11+E11</f>
        <v>36645</v>
      </c>
      <c r="D11" s="523">
        <f>D12+D21</f>
        <v>34125</v>
      </c>
      <c r="E11" s="523">
        <f>E12+E21</f>
        <v>2520</v>
      </c>
    </row>
    <row r="12" spans="1:5" s="248" customFormat="1" ht="18.75" customHeight="1">
      <c r="A12" s="524">
        <v>1</v>
      </c>
      <c r="B12" s="525" t="s">
        <v>74</v>
      </c>
      <c r="C12" s="526">
        <f>C13</f>
        <v>36645</v>
      </c>
      <c r="D12" s="526">
        <f>D13</f>
        <v>34125</v>
      </c>
      <c r="E12" s="526">
        <f>E13</f>
        <v>2520</v>
      </c>
    </row>
    <row r="13" spans="1:5" s="247" customFormat="1" ht="18.75" customHeight="1">
      <c r="A13" s="524"/>
      <c r="B13" s="525" t="s">
        <v>141</v>
      </c>
      <c r="C13" s="526">
        <f>SUM(C14:C17)</f>
        <v>36645</v>
      </c>
      <c r="D13" s="526">
        <f>SUM(D14:D17)</f>
        <v>34125</v>
      </c>
      <c r="E13" s="526">
        <f>SUM(E14:E17)</f>
        <v>2520</v>
      </c>
    </row>
    <row r="14" spans="1:5" s="247" customFormat="1" ht="18.75" customHeight="1">
      <c r="A14" s="527" t="s">
        <v>17</v>
      </c>
      <c r="B14" s="525" t="s">
        <v>314</v>
      </c>
      <c r="C14" s="526">
        <f>D14+E14</f>
        <v>2966</v>
      </c>
      <c r="D14" s="526">
        <v>2966</v>
      </c>
      <c r="E14" s="526"/>
    </row>
    <row r="15" spans="1:5" s="247" customFormat="1" ht="21" customHeight="1">
      <c r="A15" s="527" t="s">
        <v>17</v>
      </c>
      <c r="B15" s="525" t="s">
        <v>38</v>
      </c>
      <c r="C15" s="526">
        <f>D15+E15</f>
        <v>1600</v>
      </c>
      <c r="D15" s="526">
        <v>1600</v>
      </c>
      <c r="E15" s="526"/>
    </row>
    <row r="16" spans="1:5" s="247" customFormat="1" ht="18" customHeight="1">
      <c r="A16" s="527" t="s">
        <v>17</v>
      </c>
      <c r="B16" s="525" t="s">
        <v>115</v>
      </c>
      <c r="C16" s="526">
        <f>D16+E16</f>
        <v>32079</v>
      </c>
      <c r="D16" s="526">
        <v>29559</v>
      </c>
      <c r="E16" s="526">
        <v>2520</v>
      </c>
    </row>
    <row r="17" spans="1:5" s="248" customFormat="1" ht="21" customHeight="1" hidden="1">
      <c r="A17" s="524" t="s">
        <v>17</v>
      </c>
      <c r="B17" s="528" t="s">
        <v>315</v>
      </c>
      <c r="C17" s="529">
        <f>D17+E17</f>
        <v>0</v>
      </c>
      <c r="D17" s="529"/>
      <c r="E17" s="529"/>
    </row>
    <row r="18" spans="1:5" s="247" customFormat="1" ht="18.75" customHeight="1">
      <c r="A18" s="524"/>
      <c r="B18" s="525" t="s">
        <v>142</v>
      </c>
      <c r="C18" s="526">
        <f>C19+C20</f>
        <v>36645</v>
      </c>
      <c r="D18" s="526">
        <f>D19+D20</f>
        <v>34125</v>
      </c>
      <c r="E18" s="526">
        <f>E19+E20</f>
        <v>2520</v>
      </c>
    </row>
    <row r="19" spans="1:5" s="247" customFormat="1" ht="18.75" customHeight="1">
      <c r="A19" s="527" t="s">
        <v>17</v>
      </c>
      <c r="B19" s="525" t="s">
        <v>316</v>
      </c>
      <c r="C19" s="526">
        <f>D19+E19</f>
        <v>24045</v>
      </c>
      <c r="D19" s="526">
        <v>24045</v>
      </c>
      <c r="E19" s="526"/>
    </row>
    <row r="20" spans="1:5" s="247" customFormat="1" ht="18.75" customHeight="1">
      <c r="A20" s="527" t="s">
        <v>17</v>
      </c>
      <c r="B20" s="525" t="s">
        <v>317</v>
      </c>
      <c r="C20" s="526">
        <f>D20+E20</f>
        <v>12600</v>
      </c>
      <c r="D20" s="526">
        <v>10080</v>
      </c>
      <c r="E20" s="526">
        <v>2520</v>
      </c>
    </row>
    <row r="21" spans="1:5" s="247" customFormat="1" ht="21" customHeight="1" hidden="1">
      <c r="A21" s="524">
        <v>2</v>
      </c>
      <c r="B21" s="525" t="s">
        <v>140</v>
      </c>
      <c r="C21" s="529"/>
      <c r="D21" s="526"/>
      <c r="E21" s="526"/>
    </row>
    <row r="22" spans="1:6" s="247" customFormat="1" ht="19.5" customHeight="1">
      <c r="A22" s="520" t="s">
        <v>21</v>
      </c>
      <c r="B22" s="521" t="s">
        <v>26</v>
      </c>
      <c r="C22" s="522">
        <f>SUM(C23:C36)</f>
        <v>772877</v>
      </c>
      <c r="D22" s="522">
        <f>SUM(D23:D36)</f>
        <v>665062</v>
      </c>
      <c r="E22" s="522">
        <f>SUM(E23:E36)</f>
        <v>107815</v>
      </c>
      <c r="F22" s="250"/>
    </row>
    <row r="23" spans="1:5" s="247" customFormat="1" ht="19.5" customHeight="1">
      <c r="A23" s="524">
        <v>1</v>
      </c>
      <c r="B23" s="525" t="s">
        <v>35</v>
      </c>
      <c r="C23" s="526">
        <f>D23+E23</f>
        <v>8917</v>
      </c>
      <c r="D23" s="526">
        <v>3300</v>
      </c>
      <c r="E23" s="526">
        <v>5617</v>
      </c>
    </row>
    <row r="24" spans="1:5" ht="19.5" customHeight="1">
      <c r="A24" s="524">
        <v>2</v>
      </c>
      <c r="B24" s="525" t="s">
        <v>36</v>
      </c>
      <c r="C24" s="526">
        <f>D24+E24</f>
        <v>1800</v>
      </c>
      <c r="D24" s="526">
        <v>1800</v>
      </c>
      <c r="E24" s="526"/>
    </row>
    <row r="25" spans="1:5" s="247" customFormat="1" ht="19.5" customHeight="1">
      <c r="A25" s="524">
        <v>3</v>
      </c>
      <c r="B25" s="525" t="s">
        <v>231</v>
      </c>
      <c r="C25" s="526">
        <f>D25+E25</f>
        <v>503152</v>
      </c>
      <c r="D25" s="526">
        <v>498815</v>
      </c>
      <c r="E25" s="526">
        <v>4337</v>
      </c>
    </row>
    <row r="26" spans="1:5" s="247" customFormat="1" ht="19.5" customHeight="1">
      <c r="A26" s="524">
        <v>4</v>
      </c>
      <c r="B26" s="525" t="s">
        <v>34</v>
      </c>
      <c r="C26" s="526">
        <f aca="true" t="shared" si="0" ref="C26:C38">D26+E26</f>
        <v>1688</v>
      </c>
      <c r="D26" s="526">
        <v>415</v>
      </c>
      <c r="E26" s="526">
        <v>1273</v>
      </c>
    </row>
    <row r="27" spans="1:5" s="247" customFormat="1" ht="19.5" customHeight="1">
      <c r="A27" s="524">
        <v>5</v>
      </c>
      <c r="B27" s="525" t="s">
        <v>37</v>
      </c>
      <c r="C27" s="526">
        <f t="shared" si="0"/>
        <v>315</v>
      </c>
      <c r="D27" s="526">
        <v>315</v>
      </c>
      <c r="E27" s="526"/>
    </row>
    <row r="28" spans="1:5" s="247" customFormat="1" ht="19.5" customHeight="1">
      <c r="A28" s="524">
        <v>6</v>
      </c>
      <c r="B28" s="525" t="s">
        <v>38</v>
      </c>
      <c r="C28" s="526">
        <f t="shared" si="0"/>
        <v>1831</v>
      </c>
      <c r="D28" s="526">
        <v>1831</v>
      </c>
      <c r="E28" s="526"/>
    </row>
    <row r="29" spans="1:5" s="247" customFormat="1" ht="19.5" customHeight="1">
      <c r="A29" s="524">
        <v>7</v>
      </c>
      <c r="B29" s="525" t="s">
        <v>39</v>
      </c>
      <c r="C29" s="526">
        <f t="shared" si="0"/>
        <v>5217</v>
      </c>
      <c r="D29" s="526">
        <v>2992</v>
      </c>
      <c r="E29" s="526">
        <v>2225</v>
      </c>
    </row>
    <row r="30" spans="1:5" s="247" customFormat="1" ht="19.5" customHeight="1">
      <c r="A30" s="524">
        <v>8</v>
      </c>
      <c r="B30" s="525" t="s">
        <v>40</v>
      </c>
      <c r="C30" s="526">
        <f t="shared" si="0"/>
        <v>900</v>
      </c>
      <c r="D30" s="526">
        <v>615</v>
      </c>
      <c r="E30" s="526">
        <v>285</v>
      </c>
    </row>
    <row r="31" spans="1:5" ht="19.5" customHeight="1">
      <c r="A31" s="524">
        <v>9</v>
      </c>
      <c r="B31" s="525" t="s">
        <v>41</v>
      </c>
      <c r="C31" s="526">
        <f t="shared" si="0"/>
        <v>7000</v>
      </c>
      <c r="D31" s="526">
        <v>7000</v>
      </c>
      <c r="E31" s="526"/>
    </row>
    <row r="32" spans="1:5" ht="19.5" customHeight="1">
      <c r="A32" s="524">
        <v>10</v>
      </c>
      <c r="B32" s="525" t="s">
        <v>218</v>
      </c>
      <c r="C32" s="526">
        <f t="shared" si="0"/>
        <v>47633</v>
      </c>
      <c r="D32" s="526">
        <v>47633</v>
      </c>
      <c r="E32" s="526"/>
    </row>
    <row r="33" spans="1:5" ht="19.5" customHeight="1">
      <c r="A33" s="524">
        <v>11</v>
      </c>
      <c r="B33" s="525" t="s">
        <v>318</v>
      </c>
      <c r="C33" s="526">
        <f t="shared" si="0"/>
        <v>48006</v>
      </c>
      <c r="D33" s="526">
        <v>42014</v>
      </c>
      <c r="E33" s="526">
        <v>5992</v>
      </c>
    </row>
    <row r="34" spans="1:5" ht="19.5" customHeight="1">
      <c r="A34" s="524">
        <v>12</v>
      </c>
      <c r="B34" s="525" t="s">
        <v>27</v>
      </c>
      <c r="C34" s="526">
        <f t="shared" si="0"/>
        <v>141540</v>
      </c>
      <c r="D34" s="526">
        <v>55332</v>
      </c>
      <c r="E34" s="526">
        <v>86208</v>
      </c>
    </row>
    <row r="35" spans="1:5" ht="19.5" customHeight="1">
      <c r="A35" s="524">
        <v>13</v>
      </c>
      <c r="B35" s="525" t="s">
        <v>42</v>
      </c>
      <c r="C35" s="526">
        <f t="shared" si="0"/>
        <v>4878</v>
      </c>
      <c r="D35" s="526">
        <v>3000</v>
      </c>
      <c r="E35" s="526">
        <v>1878</v>
      </c>
    </row>
    <row r="36" spans="1:5" ht="19.5" customHeight="1" hidden="1">
      <c r="A36" s="524">
        <v>14</v>
      </c>
      <c r="B36" s="525" t="s">
        <v>319</v>
      </c>
      <c r="C36" s="526">
        <f t="shared" si="0"/>
        <v>0</v>
      </c>
      <c r="D36" s="530"/>
      <c r="E36" s="526"/>
    </row>
    <row r="37" spans="1:5" ht="19.5" customHeight="1">
      <c r="A37" s="520" t="s">
        <v>22</v>
      </c>
      <c r="B37" s="521" t="s">
        <v>29</v>
      </c>
      <c r="C37" s="522">
        <f t="shared" si="0"/>
        <v>16480</v>
      </c>
      <c r="D37" s="522">
        <v>14225</v>
      </c>
      <c r="E37" s="522">
        <v>2255</v>
      </c>
    </row>
    <row r="38" spans="1:5" ht="21" customHeight="1" hidden="1">
      <c r="A38" s="520" t="s">
        <v>23</v>
      </c>
      <c r="B38" s="521" t="s">
        <v>75</v>
      </c>
      <c r="C38" s="522">
        <f t="shared" si="0"/>
        <v>0</v>
      </c>
      <c r="D38" s="522"/>
      <c r="E38" s="522"/>
    </row>
    <row r="39" spans="1:5" ht="20.25" customHeight="1">
      <c r="A39" s="520" t="s">
        <v>11</v>
      </c>
      <c r="B39" s="531" t="s">
        <v>107</v>
      </c>
      <c r="C39" s="522">
        <f>C40+C50</f>
        <v>149570</v>
      </c>
      <c r="D39" s="522">
        <f>D40+D50</f>
        <v>115385</v>
      </c>
      <c r="E39" s="522">
        <f>E40+E50</f>
        <v>34185</v>
      </c>
    </row>
    <row r="40" spans="1:5" ht="15.75">
      <c r="A40" s="520" t="s">
        <v>20</v>
      </c>
      <c r="B40" s="521" t="s">
        <v>104</v>
      </c>
      <c r="C40" s="522">
        <f>+C41+C44+C47</f>
        <v>147736</v>
      </c>
      <c r="D40" s="522">
        <f>+D41+D44+D47</f>
        <v>115201</v>
      </c>
      <c r="E40" s="522">
        <f>+E41+E44+E47</f>
        <v>32535</v>
      </c>
    </row>
    <row r="41" spans="1:5" ht="31.5">
      <c r="A41" s="524">
        <v>1</v>
      </c>
      <c r="B41" s="532" t="s">
        <v>308</v>
      </c>
      <c r="C41" s="526">
        <f>SUM(C42:C43)</f>
        <v>99980</v>
      </c>
      <c r="D41" s="526">
        <f>SUM(D42:D43)</f>
        <v>88903</v>
      </c>
      <c r="E41" s="526">
        <f>SUM(E42:E43)</f>
        <v>11077</v>
      </c>
    </row>
    <row r="42" spans="1:5" ht="15.75">
      <c r="A42" s="524"/>
      <c r="B42" s="533" t="s">
        <v>325</v>
      </c>
      <c r="C42" s="526">
        <f aca="true" t="shared" si="1" ref="C42:C49">D42+E42</f>
        <v>0</v>
      </c>
      <c r="D42" s="526"/>
      <c r="E42" s="526"/>
    </row>
    <row r="43" spans="1:5" ht="15.75">
      <c r="A43" s="524"/>
      <c r="B43" s="533" t="s">
        <v>326</v>
      </c>
      <c r="C43" s="526">
        <f t="shared" si="1"/>
        <v>99980</v>
      </c>
      <c r="D43" s="526">
        <v>88903</v>
      </c>
      <c r="E43" s="526">
        <v>11077</v>
      </c>
    </row>
    <row r="44" spans="1:5" ht="15.75">
      <c r="A44" s="524">
        <v>2</v>
      </c>
      <c r="B44" s="525" t="s">
        <v>194</v>
      </c>
      <c r="C44" s="526">
        <f>SUM(C45:C46)</f>
        <v>45946</v>
      </c>
      <c r="D44" s="526">
        <f>SUM(D45:D46)</f>
        <v>25568</v>
      </c>
      <c r="E44" s="526">
        <f>SUM(E45:E46)</f>
        <v>20378</v>
      </c>
    </row>
    <row r="45" spans="1:5" ht="15.75">
      <c r="A45" s="524"/>
      <c r="B45" s="533" t="s">
        <v>325</v>
      </c>
      <c r="C45" s="526">
        <f>D45+E45</f>
        <v>0</v>
      </c>
      <c r="D45" s="526"/>
      <c r="E45" s="526"/>
    </row>
    <row r="46" spans="1:5" ht="15.75">
      <c r="A46" s="524"/>
      <c r="B46" s="533" t="s">
        <v>326</v>
      </c>
      <c r="C46" s="526">
        <f t="shared" si="1"/>
        <v>45946</v>
      </c>
      <c r="D46" s="526">
        <v>25568</v>
      </c>
      <c r="E46" s="526">
        <v>20378</v>
      </c>
    </row>
    <row r="47" spans="1:5" ht="15.75">
      <c r="A47" s="524">
        <v>3</v>
      </c>
      <c r="B47" s="525" t="s">
        <v>195</v>
      </c>
      <c r="C47" s="526">
        <f>SUM(C48:C49)</f>
        <v>1810</v>
      </c>
      <c r="D47" s="526">
        <f>SUM(D48:D49)</f>
        <v>730</v>
      </c>
      <c r="E47" s="526">
        <f>SUM(E48:E49)</f>
        <v>1080</v>
      </c>
    </row>
    <row r="48" spans="1:5" ht="15.75">
      <c r="A48" s="524"/>
      <c r="B48" s="533" t="s">
        <v>325</v>
      </c>
      <c r="C48" s="526">
        <f t="shared" si="1"/>
        <v>0</v>
      </c>
      <c r="D48" s="526"/>
      <c r="E48" s="526"/>
    </row>
    <row r="49" spans="1:5" ht="15.75">
      <c r="A49" s="524"/>
      <c r="B49" s="533" t="s">
        <v>326</v>
      </c>
      <c r="C49" s="526">
        <f t="shared" si="1"/>
        <v>1810</v>
      </c>
      <c r="D49" s="526">
        <v>730</v>
      </c>
      <c r="E49" s="526">
        <v>1080</v>
      </c>
    </row>
    <row r="50" spans="1:5" ht="21.75" customHeight="1">
      <c r="A50" s="520" t="s">
        <v>21</v>
      </c>
      <c r="B50" s="521" t="s">
        <v>203</v>
      </c>
      <c r="C50" s="522">
        <f>SUM(C51:C52)</f>
        <v>1834</v>
      </c>
      <c r="D50" s="522">
        <f>SUM(D51:D52)</f>
        <v>184</v>
      </c>
      <c r="E50" s="522">
        <f>SUM(E51:E52)</f>
        <v>1650</v>
      </c>
    </row>
    <row r="51" spans="1:5" ht="21.75" customHeight="1">
      <c r="A51" s="524">
        <v>1</v>
      </c>
      <c r="B51" s="533" t="s">
        <v>204</v>
      </c>
      <c r="C51" s="526">
        <f>D51+E51</f>
        <v>1650</v>
      </c>
      <c r="D51" s="534">
        <v>0</v>
      </c>
      <c r="E51" s="534">
        <v>1650</v>
      </c>
    </row>
    <row r="52" spans="1:5" ht="21.75" customHeight="1">
      <c r="A52" s="524">
        <v>2</v>
      </c>
      <c r="B52" s="533" t="s">
        <v>198</v>
      </c>
      <c r="C52" s="526">
        <f>D52+E52</f>
        <v>184</v>
      </c>
      <c r="D52" s="534">
        <v>184</v>
      </c>
      <c r="E52" s="526"/>
    </row>
    <row r="53" spans="1:5" ht="21.75" customHeight="1" hidden="1" thickBot="1">
      <c r="A53" s="535" t="s">
        <v>323</v>
      </c>
      <c r="B53" s="536" t="s">
        <v>324</v>
      </c>
      <c r="C53" s="537"/>
      <c r="D53" s="537"/>
      <c r="E53" s="537"/>
    </row>
  </sheetData>
  <sheetProtection/>
  <mergeCells count="8">
    <mergeCell ref="A4:E4"/>
    <mergeCell ref="A6:A7"/>
    <mergeCell ref="B6:B7"/>
    <mergeCell ref="C6:C7"/>
    <mergeCell ref="C1:E1"/>
    <mergeCell ref="A3:E3"/>
    <mergeCell ref="D5:E5"/>
    <mergeCell ref="D6:E6"/>
  </mergeCells>
  <printOptions/>
  <pageMargins left="0.68" right="0.23" top="0.75" bottom="0.75" header="0.3" footer="0.3"/>
  <pageSetup fitToHeight="0" fitToWidth="1" horizontalDpi="600" verticalDpi="600" orientation="portrait" paperSize="9" scale="88" r:id="rId1"/>
  <colBreaks count="1" manualBreakCount="1">
    <brk id="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view="pageBreakPreview" zoomScaleSheetLayoutView="100" zoomScalePageLayoutView="0" workbookViewId="0" topLeftCell="A1">
      <selection activeCell="A23" sqref="A23:IV23"/>
    </sheetView>
  </sheetViews>
  <sheetFormatPr defaultColWidth="9" defaultRowHeight="15"/>
  <cols>
    <col min="1" max="1" width="5.09765625" style="28" customWidth="1"/>
    <col min="2" max="2" width="60.19921875" style="28" customWidth="1"/>
    <col min="3" max="3" width="19.09765625" style="81" customWidth="1"/>
    <col min="4" max="16384" width="9" style="28" customWidth="1"/>
  </cols>
  <sheetData>
    <row r="1" spans="1:3" ht="21" customHeight="1">
      <c r="A1" s="214"/>
      <c r="B1" s="430" t="s">
        <v>187</v>
      </c>
      <c r="C1" s="430"/>
    </row>
    <row r="2" spans="1:3" ht="21" customHeight="1">
      <c r="A2" s="408" t="s">
        <v>366</v>
      </c>
      <c r="B2" s="408"/>
      <c r="C2" s="408"/>
    </row>
    <row r="3" spans="1:3" ht="21" customHeight="1">
      <c r="A3" s="411" t="str">
        <f>PL15!A3</f>
        <v>(Kèm theo Nghị quyết số                /NQ-HĐND ngày          tháng 12 năm 2023 của HĐND huyện Tuần Giáo)</v>
      </c>
      <c r="B3" s="411"/>
      <c r="C3" s="411"/>
    </row>
    <row r="4" spans="1:3" ht="23.25" customHeight="1">
      <c r="A4" s="251"/>
      <c r="B4" s="251"/>
      <c r="C4" s="252" t="s">
        <v>90</v>
      </c>
    </row>
    <row r="5" spans="1:3" ht="9.75" customHeight="1">
      <c r="A5" s="418" t="s">
        <v>60</v>
      </c>
      <c r="B5" s="418" t="s">
        <v>6</v>
      </c>
      <c r="C5" s="417" t="s">
        <v>7</v>
      </c>
    </row>
    <row r="6" spans="1:3" ht="9.75" customHeight="1">
      <c r="A6" s="418"/>
      <c r="B6" s="418"/>
      <c r="C6" s="417"/>
    </row>
    <row r="7" spans="1:3" ht="9.75" customHeight="1">
      <c r="A7" s="418"/>
      <c r="B7" s="418"/>
      <c r="C7" s="417"/>
    </row>
    <row r="8" spans="1:3" s="60" customFormat="1" ht="17.25" customHeight="1">
      <c r="A8" s="285" t="s">
        <v>10</v>
      </c>
      <c r="B8" s="285" t="s">
        <v>11</v>
      </c>
      <c r="C8" s="285">
        <v>1</v>
      </c>
    </row>
    <row r="9" spans="1:5" ht="21.75" customHeight="1">
      <c r="A9" s="285"/>
      <c r="B9" s="233" t="s">
        <v>372</v>
      </c>
      <c r="C9" s="253">
        <f>C10+C13+C39</f>
        <v>971907</v>
      </c>
      <c r="D9" s="53">
        <f>C9-PL35!C10</f>
        <v>0</v>
      </c>
      <c r="E9" s="53"/>
    </row>
    <row r="10" spans="1:3" ht="21.75" customHeight="1">
      <c r="A10" s="285" t="s">
        <v>10</v>
      </c>
      <c r="B10" s="233" t="s">
        <v>192</v>
      </c>
      <c r="C10" s="253">
        <f>C11+C12</f>
        <v>143110</v>
      </c>
    </row>
    <row r="11" spans="1:5" ht="21.75" customHeight="1">
      <c r="A11" s="235">
        <v>1</v>
      </c>
      <c r="B11" s="236" t="s">
        <v>193</v>
      </c>
      <c r="C11" s="245">
        <v>108925</v>
      </c>
      <c r="E11" s="53"/>
    </row>
    <row r="12" spans="1:3" ht="21.75" customHeight="1">
      <c r="A12" s="235">
        <v>2</v>
      </c>
      <c r="B12" s="236" t="s">
        <v>99</v>
      </c>
      <c r="C12" s="245">
        <v>34185</v>
      </c>
    </row>
    <row r="13" spans="1:5" ht="21.75" customHeight="1">
      <c r="A13" s="285" t="s">
        <v>11</v>
      </c>
      <c r="B13" s="233" t="s">
        <v>373</v>
      </c>
      <c r="C13" s="253">
        <f>+C14+C42</f>
        <v>828797</v>
      </c>
      <c r="D13" s="53"/>
      <c r="E13" s="53"/>
    </row>
    <row r="14" spans="1:5" ht="21.75" customHeight="1">
      <c r="A14" s="358" t="s">
        <v>378</v>
      </c>
      <c r="B14" s="359" t="s">
        <v>377</v>
      </c>
      <c r="C14" s="253">
        <f>+C15+C22+C37</f>
        <v>713412</v>
      </c>
      <c r="D14" s="53"/>
      <c r="E14" s="53"/>
    </row>
    <row r="15" spans="1:3" ht="21.75" customHeight="1">
      <c r="A15" s="285" t="s">
        <v>20</v>
      </c>
      <c r="B15" s="233" t="s">
        <v>43</v>
      </c>
      <c r="C15" s="329">
        <f>C16+C21</f>
        <v>34125</v>
      </c>
    </row>
    <row r="16" spans="1:5" s="61" customFormat="1" ht="21.75" customHeight="1">
      <c r="A16" s="235">
        <v>1</v>
      </c>
      <c r="B16" s="236" t="s">
        <v>74</v>
      </c>
      <c r="C16" s="330">
        <f>+C17+C18+C19</f>
        <v>34125</v>
      </c>
      <c r="E16" s="62"/>
    </row>
    <row r="17" spans="1:3" s="61" customFormat="1" ht="21.75" customHeight="1">
      <c r="A17" s="238" t="s">
        <v>17</v>
      </c>
      <c r="B17" s="249" t="s">
        <v>314</v>
      </c>
      <c r="C17" s="330">
        <v>2966</v>
      </c>
    </row>
    <row r="18" spans="1:3" s="61" customFormat="1" ht="21.75" customHeight="1">
      <c r="A18" s="238" t="s">
        <v>17</v>
      </c>
      <c r="B18" s="328" t="s">
        <v>38</v>
      </c>
      <c r="C18" s="330">
        <v>1600</v>
      </c>
    </row>
    <row r="19" spans="1:3" s="61" customFormat="1" ht="21.75" customHeight="1">
      <c r="A19" s="238" t="s">
        <v>17</v>
      </c>
      <c r="B19" s="249" t="s">
        <v>115</v>
      </c>
      <c r="C19" s="330">
        <v>29559</v>
      </c>
    </row>
    <row r="20" spans="1:3" s="61" customFormat="1" ht="21.75" customHeight="1" hidden="1">
      <c r="A20" s="238" t="s">
        <v>17</v>
      </c>
      <c r="B20" s="249" t="s">
        <v>315</v>
      </c>
      <c r="C20" s="245"/>
    </row>
    <row r="21" spans="1:3" ht="21.75" customHeight="1" hidden="1">
      <c r="A21" s="238">
        <v>2</v>
      </c>
      <c r="B21" s="236" t="s">
        <v>140</v>
      </c>
      <c r="C21" s="245"/>
    </row>
    <row r="22" spans="1:3" ht="21.75" customHeight="1">
      <c r="A22" s="285" t="s">
        <v>21</v>
      </c>
      <c r="B22" s="233" t="s">
        <v>26</v>
      </c>
      <c r="C22" s="253">
        <f>SUM(C23:C36)</f>
        <v>665062</v>
      </c>
    </row>
    <row r="23" spans="1:3" s="61" customFormat="1" ht="21.75" customHeight="1">
      <c r="A23" s="235">
        <v>1</v>
      </c>
      <c r="B23" s="236" t="s">
        <v>231</v>
      </c>
      <c r="C23" s="245">
        <v>498815</v>
      </c>
    </row>
    <row r="24" spans="1:3" s="61" customFormat="1" ht="21.75" customHeight="1">
      <c r="A24" s="235">
        <v>2</v>
      </c>
      <c r="B24" s="236" t="s">
        <v>34</v>
      </c>
      <c r="C24" s="245">
        <v>415</v>
      </c>
    </row>
    <row r="25" spans="1:3" s="61" customFormat="1" ht="21.75" customHeight="1">
      <c r="A25" s="235">
        <v>3</v>
      </c>
      <c r="B25" s="254" t="s">
        <v>35</v>
      </c>
      <c r="C25" s="245">
        <v>3300</v>
      </c>
    </row>
    <row r="26" spans="1:3" s="61" customFormat="1" ht="21.75" customHeight="1">
      <c r="A26" s="235">
        <v>4</v>
      </c>
      <c r="B26" s="254" t="s">
        <v>36</v>
      </c>
      <c r="C26" s="245">
        <v>1800</v>
      </c>
    </row>
    <row r="27" spans="1:3" s="61" customFormat="1" ht="21.75" customHeight="1">
      <c r="A27" s="235">
        <v>5</v>
      </c>
      <c r="B27" s="254" t="s">
        <v>37</v>
      </c>
      <c r="C27" s="245">
        <v>315</v>
      </c>
    </row>
    <row r="28" spans="1:3" s="61" customFormat="1" ht="21.75" customHeight="1">
      <c r="A28" s="235">
        <v>6</v>
      </c>
      <c r="B28" s="254" t="s">
        <v>38</v>
      </c>
      <c r="C28" s="245">
        <v>1831</v>
      </c>
    </row>
    <row r="29" spans="1:3" s="61" customFormat="1" ht="21.75" customHeight="1">
      <c r="A29" s="235">
        <v>7</v>
      </c>
      <c r="B29" s="254" t="s">
        <v>39</v>
      </c>
      <c r="C29" s="245">
        <v>2992</v>
      </c>
    </row>
    <row r="30" spans="1:3" s="61" customFormat="1" ht="21.75" customHeight="1">
      <c r="A30" s="235">
        <v>8</v>
      </c>
      <c r="B30" s="254" t="s">
        <v>40</v>
      </c>
      <c r="C30" s="245">
        <v>615</v>
      </c>
    </row>
    <row r="31" spans="1:3" s="61" customFormat="1" ht="21.75" customHeight="1">
      <c r="A31" s="235">
        <v>9</v>
      </c>
      <c r="B31" s="254" t="s">
        <v>41</v>
      </c>
      <c r="C31" s="245">
        <v>7000</v>
      </c>
    </row>
    <row r="32" spans="1:3" ht="21.75" customHeight="1">
      <c r="A32" s="235">
        <v>10</v>
      </c>
      <c r="B32" s="254" t="s">
        <v>218</v>
      </c>
      <c r="C32" s="245">
        <v>47633</v>
      </c>
    </row>
    <row r="33" spans="1:3" s="61" customFormat="1" ht="21.75" customHeight="1">
      <c r="A33" s="235">
        <v>11</v>
      </c>
      <c r="B33" s="254" t="s">
        <v>199</v>
      </c>
      <c r="C33" s="245">
        <v>42014</v>
      </c>
    </row>
    <row r="34" spans="1:3" ht="21.75" customHeight="1">
      <c r="A34" s="235">
        <v>12</v>
      </c>
      <c r="B34" s="254" t="s">
        <v>27</v>
      </c>
      <c r="C34" s="245">
        <v>55332</v>
      </c>
    </row>
    <row r="35" spans="1:3" ht="21.75" customHeight="1">
      <c r="A35" s="235">
        <v>13</v>
      </c>
      <c r="B35" s="254" t="s">
        <v>42</v>
      </c>
      <c r="C35" s="245">
        <v>3000</v>
      </c>
    </row>
    <row r="36" spans="1:3" ht="21.75" customHeight="1" hidden="1">
      <c r="A36" s="235">
        <v>14</v>
      </c>
      <c r="B36" s="236" t="s">
        <v>319</v>
      </c>
      <c r="C36" s="245"/>
    </row>
    <row r="37" spans="1:3" ht="21.75" customHeight="1">
      <c r="A37" s="285" t="s">
        <v>22</v>
      </c>
      <c r="B37" s="233" t="s">
        <v>29</v>
      </c>
      <c r="C37" s="253">
        <v>14225</v>
      </c>
    </row>
    <row r="38" spans="1:3" ht="21.75" customHeight="1" hidden="1">
      <c r="A38" s="360" t="s">
        <v>23</v>
      </c>
      <c r="B38" s="361" t="s">
        <v>75</v>
      </c>
      <c r="C38" s="362"/>
    </row>
    <row r="39" spans="1:3" ht="21.75" customHeight="1" hidden="1">
      <c r="A39" s="360" t="s">
        <v>323</v>
      </c>
      <c r="B39" s="361" t="s">
        <v>324</v>
      </c>
      <c r="C39" s="363"/>
    </row>
    <row r="40" spans="1:3" ht="15.75" hidden="1">
      <c r="A40" s="364"/>
      <c r="B40" s="364"/>
      <c r="C40" s="365"/>
    </row>
    <row r="41" spans="1:3" ht="15.75" hidden="1">
      <c r="A41" s="364"/>
      <c r="B41" s="364"/>
      <c r="C41" s="365"/>
    </row>
    <row r="42" spans="1:3" ht="23.25" customHeight="1">
      <c r="A42" s="366" t="s">
        <v>379</v>
      </c>
      <c r="B42" s="239" t="s">
        <v>107</v>
      </c>
      <c r="C42" s="234">
        <f>C43+C53</f>
        <v>115385</v>
      </c>
    </row>
    <row r="43" spans="1:3" ht="23.25" customHeight="1">
      <c r="A43" s="285" t="s">
        <v>20</v>
      </c>
      <c r="B43" s="233" t="s">
        <v>104</v>
      </c>
      <c r="C43" s="234">
        <f>C44+C50+C47</f>
        <v>115201</v>
      </c>
    </row>
    <row r="44" spans="1:3" ht="33.75" customHeight="1">
      <c r="A44" s="235">
        <v>1</v>
      </c>
      <c r="B44" s="240" t="s">
        <v>308</v>
      </c>
      <c r="C44" s="237">
        <f>C45+C46</f>
        <v>88903</v>
      </c>
    </row>
    <row r="45" spans="1:3" ht="21" customHeight="1">
      <c r="A45" s="235"/>
      <c r="B45" s="236" t="s">
        <v>196</v>
      </c>
      <c r="C45" s="237"/>
    </row>
    <row r="46" spans="1:3" ht="21" customHeight="1">
      <c r="A46" s="235"/>
      <c r="B46" s="236" t="s">
        <v>197</v>
      </c>
      <c r="C46" s="237">
        <v>88903</v>
      </c>
    </row>
    <row r="47" spans="1:3" ht="21" customHeight="1">
      <c r="A47" s="235">
        <v>2</v>
      </c>
      <c r="B47" s="240" t="s">
        <v>309</v>
      </c>
      <c r="C47" s="237">
        <f>C48+C49</f>
        <v>25568</v>
      </c>
    </row>
    <row r="48" spans="1:3" ht="21" customHeight="1">
      <c r="A48" s="235"/>
      <c r="B48" s="236" t="s">
        <v>196</v>
      </c>
      <c r="C48" s="237"/>
    </row>
    <row r="49" spans="1:3" ht="21" customHeight="1">
      <c r="A49" s="235"/>
      <c r="B49" s="236" t="s">
        <v>197</v>
      </c>
      <c r="C49" s="237">
        <v>25568</v>
      </c>
    </row>
    <row r="50" spans="1:3" ht="21" customHeight="1">
      <c r="A50" s="235">
        <v>3</v>
      </c>
      <c r="B50" s="236" t="s">
        <v>195</v>
      </c>
      <c r="C50" s="237">
        <f>C51+C52</f>
        <v>730</v>
      </c>
    </row>
    <row r="51" spans="1:3" ht="21" customHeight="1">
      <c r="A51" s="235"/>
      <c r="B51" s="236" t="s">
        <v>196</v>
      </c>
      <c r="C51" s="237"/>
    </row>
    <row r="52" spans="1:3" ht="21" customHeight="1">
      <c r="A52" s="235"/>
      <c r="B52" s="236" t="s">
        <v>197</v>
      </c>
      <c r="C52" s="237">
        <v>730</v>
      </c>
    </row>
    <row r="53" spans="1:3" ht="21" customHeight="1">
      <c r="A53" s="285" t="s">
        <v>21</v>
      </c>
      <c r="B53" s="233" t="s">
        <v>203</v>
      </c>
      <c r="C53" s="234">
        <f>C54+C56</f>
        <v>184</v>
      </c>
    </row>
    <row r="54" spans="1:3" ht="21" customHeight="1">
      <c r="A54" s="235">
        <v>1</v>
      </c>
      <c r="B54" s="236" t="s">
        <v>196</v>
      </c>
      <c r="C54" s="237">
        <f>C55</f>
        <v>0</v>
      </c>
    </row>
    <row r="55" spans="1:3" ht="21" customHeight="1" hidden="1">
      <c r="A55" s="241"/>
      <c r="B55" s="242" t="s">
        <v>320</v>
      </c>
      <c r="C55" s="243"/>
    </row>
    <row r="56" spans="1:3" ht="21" customHeight="1">
      <c r="A56" s="235">
        <v>2</v>
      </c>
      <c r="B56" s="236" t="s">
        <v>197</v>
      </c>
      <c r="C56" s="237">
        <f>C57+C58+C59+C60+C61+C62+C63</f>
        <v>184</v>
      </c>
    </row>
    <row r="57" spans="1:3" ht="21" customHeight="1">
      <c r="A57" s="235"/>
      <c r="B57" s="236" t="s">
        <v>311</v>
      </c>
      <c r="C57" s="237"/>
    </row>
    <row r="58" spans="1:3" ht="21" customHeight="1">
      <c r="A58" s="235"/>
      <c r="B58" s="236" t="s">
        <v>321</v>
      </c>
      <c r="C58" s="237">
        <v>184</v>
      </c>
    </row>
  </sheetData>
  <sheetProtection/>
  <mergeCells count="6">
    <mergeCell ref="B1:C1"/>
    <mergeCell ref="A2:C2"/>
    <mergeCell ref="A3:C3"/>
    <mergeCell ref="A5:A7"/>
    <mergeCell ref="B5:B7"/>
    <mergeCell ref="C5:C7"/>
  </mergeCells>
  <printOptions/>
  <pageMargins left="0.6299212598425197" right="0.3937007874015748" top="0.9448818897637796" bottom="1.3385826771653544" header="0.5511811023622047" footer="0.31496062992125984"/>
  <pageSetup fitToHeight="0"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N43"/>
  <sheetViews>
    <sheetView view="pageBreakPreview" zoomScale="90" zoomScaleSheetLayoutView="90" zoomScalePageLayoutView="0" workbookViewId="0" topLeftCell="A1">
      <selection activeCell="A4" sqref="A4"/>
    </sheetView>
  </sheetViews>
  <sheetFormatPr defaultColWidth="9" defaultRowHeight="15"/>
  <cols>
    <col min="1" max="1" width="5.3984375" style="349" customWidth="1"/>
    <col min="2" max="2" width="36.09765625" style="349" customWidth="1"/>
    <col min="3" max="5" width="10.09765625" style="349" customWidth="1"/>
    <col min="6" max="6" width="7.19921875" style="349" customWidth="1"/>
    <col min="7" max="7" width="9.19921875" style="349" hidden="1" customWidth="1"/>
    <col min="8" max="9" width="10.09765625" style="349" customWidth="1"/>
    <col min="10" max="10" width="8" style="349" customWidth="1"/>
    <col min="11" max="11" width="6.69921875" style="349" customWidth="1"/>
    <col min="12" max="12" width="8.296875" style="349" customWidth="1"/>
    <col min="13" max="13" width="8.69921875" style="349" customWidth="1"/>
    <col min="14" max="14" width="9.296875" style="349" hidden="1" customWidth="1"/>
    <col min="15" max="16384" width="9" style="349" customWidth="1"/>
  </cols>
  <sheetData>
    <row r="1" spans="1:14" s="63" customFormat="1" ht="21" customHeight="1">
      <c r="A1" s="331"/>
      <c r="B1" s="331"/>
      <c r="C1" s="332"/>
      <c r="D1" s="332"/>
      <c r="E1" s="332"/>
      <c r="F1" s="331"/>
      <c r="G1" s="332"/>
      <c r="H1" s="332"/>
      <c r="I1" s="127"/>
      <c r="J1" s="127"/>
      <c r="K1" s="127"/>
      <c r="L1" s="31"/>
      <c r="M1" s="128" t="s">
        <v>186</v>
      </c>
      <c r="N1" s="127"/>
    </row>
    <row r="2" spans="1:14" s="63" customFormat="1" ht="21" customHeight="1">
      <c r="A2" s="129" t="s">
        <v>365</v>
      </c>
      <c r="B2" s="331"/>
      <c r="C2" s="332"/>
      <c r="D2" s="332"/>
      <c r="E2" s="332"/>
      <c r="F2" s="332"/>
      <c r="G2" s="332"/>
      <c r="H2" s="332"/>
      <c r="I2" s="332"/>
      <c r="J2" s="332"/>
      <c r="K2" s="332"/>
      <c r="L2" s="332"/>
      <c r="M2" s="332"/>
      <c r="N2" s="332"/>
    </row>
    <row r="3" spans="1:14" s="63" customFormat="1" ht="21" customHeight="1">
      <c r="A3" s="431" t="str">
        <f>PL34!A3</f>
        <v>(Kèm theo Nghị quyết số                /NQ-HĐND ngày          tháng 12 năm 2023 của HĐND huyện Tuần Giáo)</v>
      </c>
      <c r="B3" s="431"/>
      <c r="C3" s="431"/>
      <c r="D3" s="431"/>
      <c r="E3" s="431"/>
      <c r="F3" s="431"/>
      <c r="G3" s="431"/>
      <c r="H3" s="431"/>
      <c r="I3" s="431"/>
      <c r="J3" s="431"/>
      <c r="K3" s="431"/>
      <c r="L3" s="431"/>
      <c r="M3" s="431"/>
      <c r="N3" s="332"/>
    </row>
    <row r="4" spans="1:14" s="63" customFormat="1" ht="19.5" customHeight="1">
      <c r="A4" s="130"/>
      <c r="B4" s="130"/>
      <c r="C4" s="333"/>
      <c r="D4" s="333"/>
      <c r="E4" s="333"/>
      <c r="F4" s="287"/>
      <c r="G4" s="287"/>
      <c r="H4" s="287"/>
      <c r="I4" s="287"/>
      <c r="J4" s="287"/>
      <c r="K4" s="287"/>
      <c r="L4" s="334"/>
      <c r="M4" s="335" t="s">
        <v>90</v>
      </c>
      <c r="N4" s="336"/>
    </row>
    <row r="5" spans="1:14" s="63" customFormat="1" ht="39" customHeight="1">
      <c r="A5" s="432" t="s">
        <v>60</v>
      </c>
      <c r="B5" s="433" t="s">
        <v>31</v>
      </c>
      <c r="C5" s="433" t="s">
        <v>79</v>
      </c>
      <c r="D5" s="432" t="s">
        <v>374</v>
      </c>
      <c r="E5" s="432" t="s">
        <v>375</v>
      </c>
      <c r="F5" s="432" t="s">
        <v>96</v>
      </c>
      <c r="G5" s="432" t="s">
        <v>75</v>
      </c>
      <c r="H5" s="433" t="s">
        <v>120</v>
      </c>
      <c r="I5" s="433"/>
      <c r="J5" s="433"/>
      <c r="K5" s="432" t="s">
        <v>179</v>
      </c>
      <c r="L5" s="432"/>
      <c r="M5" s="432"/>
      <c r="N5" s="432" t="s">
        <v>97</v>
      </c>
    </row>
    <row r="6" spans="1:14" s="63" customFormat="1" ht="19.5" customHeight="1">
      <c r="A6" s="432"/>
      <c r="B6" s="433"/>
      <c r="C6" s="433"/>
      <c r="D6" s="432"/>
      <c r="E6" s="432"/>
      <c r="F6" s="432"/>
      <c r="G6" s="432"/>
      <c r="H6" s="433" t="s">
        <v>79</v>
      </c>
      <c r="I6" s="432" t="s">
        <v>24</v>
      </c>
      <c r="J6" s="432" t="s">
        <v>26</v>
      </c>
      <c r="K6" s="432" t="s">
        <v>79</v>
      </c>
      <c r="L6" s="432" t="s">
        <v>24</v>
      </c>
      <c r="M6" s="432" t="s">
        <v>26</v>
      </c>
      <c r="N6" s="432"/>
    </row>
    <row r="7" spans="1:14" s="63" customFormat="1" ht="19.5" customHeight="1">
      <c r="A7" s="432"/>
      <c r="B7" s="433"/>
      <c r="C7" s="433"/>
      <c r="D7" s="432"/>
      <c r="E7" s="432"/>
      <c r="F7" s="432"/>
      <c r="G7" s="432"/>
      <c r="H7" s="433"/>
      <c r="I7" s="432"/>
      <c r="J7" s="432"/>
      <c r="K7" s="432"/>
      <c r="L7" s="432"/>
      <c r="M7" s="432"/>
      <c r="N7" s="432"/>
    </row>
    <row r="8" spans="1:14" s="63" customFormat="1" ht="25.5" customHeight="1">
      <c r="A8" s="432"/>
      <c r="B8" s="433"/>
      <c r="C8" s="433"/>
      <c r="D8" s="432"/>
      <c r="E8" s="432"/>
      <c r="F8" s="432"/>
      <c r="G8" s="432"/>
      <c r="H8" s="433"/>
      <c r="I8" s="432"/>
      <c r="J8" s="432"/>
      <c r="K8" s="432"/>
      <c r="L8" s="432"/>
      <c r="M8" s="432"/>
      <c r="N8" s="432"/>
    </row>
    <row r="9" spans="1:14" s="31" customFormat="1" ht="18.75" customHeight="1">
      <c r="A9" s="30" t="s">
        <v>10</v>
      </c>
      <c r="B9" s="30" t="s">
        <v>11</v>
      </c>
      <c r="C9" s="30">
        <v>1</v>
      </c>
      <c r="D9" s="68">
        <f>C9+1</f>
        <v>2</v>
      </c>
      <c r="E9" s="68">
        <f aca="true" t="shared" si="0" ref="E9:M9">D9+1</f>
        <v>3</v>
      </c>
      <c r="F9" s="68">
        <v>4</v>
      </c>
      <c r="G9" s="68"/>
      <c r="H9" s="68">
        <v>5</v>
      </c>
      <c r="I9" s="68">
        <f t="shared" si="0"/>
        <v>6</v>
      </c>
      <c r="J9" s="68">
        <f t="shared" si="0"/>
        <v>7</v>
      </c>
      <c r="K9" s="68">
        <f t="shared" si="0"/>
        <v>8</v>
      </c>
      <c r="L9" s="68">
        <f t="shared" si="0"/>
        <v>9</v>
      </c>
      <c r="M9" s="68">
        <f t="shared" si="0"/>
        <v>10</v>
      </c>
      <c r="N9" s="68">
        <v>12</v>
      </c>
    </row>
    <row r="10" spans="1:14" s="63" customFormat="1" ht="18.75" customHeight="1">
      <c r="A10" s="286"/>
      <c r="B10" s="132" t="s">
        <v>30</v>
      </c>
      <c r="C10" s="337">
        <f aca="true" t="shared" si="1" ref="C10:N10">C11+C38+C39+C40+C41</f>
        <v>971907</v>
      </c>
      <c r="D10" s="337">
        <f t="shared" si="1"/>
        <v>36645</v>
      </c>
      <c r="E10" s="337">
        <f>E11+E38+E39+E40+E41</f>
        <v>769212</v>
      </c>
      <c r="F10" s="337">
        <f t="shared" si="1"/>
        <v>16480</v>
      </c>
      <c r="G10" s="337">
        <f t="shared" si="1"/>
        <v>0</v>
      </c>
      <c r="H10" s="337">
        <f>H11+H38+H39+H40+H41</f>
        <v>147736</v>
      </c>
      <c r="I10" s="337">
        <f t="shared" si="1"/>
        <v>0</v>
      </c>
      <c r="J10" s="337">
        <f t="shared" si="1"/>
        <v>147736</v>
      </c>
      <c r="K10" s="337">
        <f t="shared" si="1"/>
        <v>1834</v>
      </c>
      <c r="L10" s="337">
        <f t="shared" si="1"/>
        <v>0</v>
      </c>
      <c r="M10" s="337">
        <f t="shared" si="1"/>
        <v>1834</v>
      </c>
      <c r="N10" s="338">
        <f t="shared" si="1"/>
        <v>0</v>
      </c>
    </row>
    <row r="11" spans="1:14" s="340" customFormat="1" ht="18.75" customHeight="1">
      <c r="A11" s="286" t="s">
        <v>20</v>
      </c>
      <c r="B11" s="132" t="s">
        <v>121</v>
      </c>
      <c r="C11" s="337">
        <f aca="true" t="shared" si="2" ref="C11:M11">SUM(C12:C37)</f>
        <v>814572</v>
      </c>
      <c r="D11" s="337">
        <f t="shared" si="2"/>
        <v>34125</v>
      </c>
      <c r="E11" s="337">
        <f t="shared" si="2"/>
        <v>665062</v>
      </c>
      <c r="F11" s="337">
        <f t="shared" si="2"/>
        <v>0</v>
      </c>
      <c r="G11" s="337">
        <f t="shared" si="2"/>
        <v>0</v>
      </c>
      <c r="H11" s="337">
        <f t="shared" si="2"/>
        <v>115201</v>
      </c>
      <c r="I11" s="337">
        <f t="shared" si="2"/>
        <v>0</v>
      </c>
      <c r="J11" s="337">
        <f t="shared" si="2"/>
        <v>115201</v>
      </c>
      <c r="K11" s="337">
        <f t="shared" si="2"/>
        <v>184</v>
      </c>
      <c r="L11" s="337">
        <f t="shared" si="2"/>
        <v>0</v>
      </c>
      <c r="M11" s="337">
        <f t="shared" si="2"/>
        <v>184</v>
      </c>
      <c r="N11" s="339">
        <f>SUM(N12:N36)</f>
        <v>0</v>
      </c>
    </row>
    <row r="12" spans="1:14" s="63" customFormat="1" ht="18.75" customHeight="1">
      <c r="A12" s="30">
        <v>1</v>
      </c>
      <c r="B12" s="341" t="s">
        <v>160</v>
      </c>
      <c r="C12" s="133">
        <f>SUM(D12:H12)+K12+N12</f>
        <v>8707</v>
      </c>
      <c r="D12" s="133"/>
      <c r="E12" s="133">
        <v>8707</v>
      </c>
      <c r="F12" s="133"/>
      <c r="G12" s="133"/>
      <c r="H12" s="133">
        <f>I12+J12</f>
        <v>0</v>
      </c>
      <c r="I12" s="133"/>
      <c r="J12" s="133"/>
      <c r="K12" s="133">
        <f>L12+M12</f>
        <v>0</v>
      </c>
      <c r="L12" s="133"/>
      <c r="M12" s="133"/>
      <c r="N12" s="342"/>
    </row>
    <row r="13" spans="1:14" s="63" customFormat="1" ht="18.75" customHeight="1">
      <c r="A13" s="30">
        <f>A12+1</f>
        <v>2</v>
      </c>
      <c r="B13" s="341" t="s">
        <v>161</v>
      </c>
      <c r="C13" s="133">
        <f aca="true" t="shared" si="3" ref="C13:C41">SUM(D13:H13)+K13+N13</f>
        <v>9538</v>
      </c>
      <c r="D13" s="133"/>
      <c r="E13" s="133">
        <v>9538</v>
      </c>
      <c r="F13" s="133"/>
      <c r="G13" s="133"/>
      <c r="H13" s="133">
        <f aca="true" t="shared" si="4" ref="H13:H41">I13+J13</f>
        <v>0</v>
      </c>
      <c r="I13" s="133"/>
      <c r="J13" s="133"/>
      <c r="K13" s="133">
        <f aca="true" t="shared" si="5" ref="K13:K41">L13+M13</f>
        <v>0</v>
      </c>
      <c r="L13" s="133"/>
      <c r="M13" s="133"/>
      <c r="N13" s="342"/>
    </row>
    <row r="14" spans="1:14" s="63" customFormat="1" ht="18.75" customHeight="1">
      <c r="A14" s="30">
        <f>A13+1</f>
        <v>3</v>
      </c>
      <c r="B14" s="341" t="s">
        <v>162</v>
      </c>
      <c r="C14" s="133">
        <f t="shared" si="3"/>
        <v>4374</v>
      </c>
      <c r="D14" s="133"/>
      <c r="E14" s="133">
        <v>4374</v>
      </c>
      <c r="F14" s="133"/>
      <c r="G14" s="133"/>
      <c r="H14" s="133">
        <f t="shared" si="4"/>
        <v>0</v>
      </c>
      <c r="I14" s="133"/>
      <c r="J14" s="133"/>
      <c r="K14" s="133">
        <f t="shared" si="5"/>
        <v>0</v>
      </c>
      <c r="L14" s="133"/>
      <c r="M14" s="133"/>
      <c r="N14" s="342"/>
    </row>
    <row r="15" spans="1:14" s="63" customFormat="1" ht="18.75" customHeight="1">
      <c r="A15" s="30">
        <f aca="true" t="shared" si="6" ref="A15:A36">A14+1</f>
        <v>4</v>
      </c>
      <c r="B15" s="341" t="s">
        <v>163</v>
      </c>
      <c r="C15" s="133">
        <f t="shared" si="3"/>
        <v>3632</v>
      </c>
      <c r="D15" s="133"/>
      <c r="E15" s="133">
        <v>3402</v>
      </c>
      <c r="F15" s="133"/>
      <c r="G15" s="133"/>
      <c r="H15" s="133">
        <f t="shared" si="4"/>
        <v>230</v>
      </c>
      <c r="I15" s="133"/>
      <c r="J15" s="133">
        <v>230</v>
      </c>
      <c r="K15" s="133">
        <f t="shared" si="5"/>
        <v>0</v>
      </c>
      <c r="L15" s="133"/>
      <c r="M15" s="133"/>
      <c r="N15" s="342"/>
    </row>
    <row r="16" spans="1:14" s="63" customFormat="1" ht="18.75" customHeight="1">
      <c r="A16" s="30">
        <f t="shared" si="6"/>
        <v>5</v>
      </c>
      <c r="B16" s="341" t="s">
        <v>164</v>
      </c>
      <c r="C16" s="133">
        <f t="shared" si="3"/>
        <v>1529</v>
      </c>
      <c r="D16" s="133"/>
      <c r="E16" s="133">
        <v>1529</v>
      </c>
      <c r="F16" s="133"/>
      <c r="G16" s="133"/>
      <c r="H16" s="133">
        <f t="shared" si="4"/>
        <v>0</v>
      </c>
      <c r="I16" s="133"/>
      <c r="J16" s="133"/>
      <c r="K16" s="133">
        <f t="shared" si="5"/>
        <v>0</v>
      </c>
      <c r="L16" s="133"/>
      <c r="M16" s="133"/>
      <c r="N16" s="342"/>
    </row>
    <row r="17" spans="1:14" s="63" customFormat="1" ht="18.75" customHeight="1">
      <c r="A17" s="30">
        <f t="shared" si="6"/>
        <v>6</v>
      </c>
      <c r="B17" s="341" t="s">
        <v>165</v>
      </c>
      <c r="C17" s="133">
        <f t="shared" si="3"/>
        <v>9880</v>
      </c>
      <c r="D17" s="133"/>
      <c r="E17" s="133">
        <v>9880</v>
      </c>
      <c r="F17" s="133"/>
      <c r="G17" s="133"/>
      <c r="H17" s="133">
        <f t="shared" si="4"/>
        <v>0</v>
      </c>
      <c r="I17" s="133"/>
      <c r="J17" s="133"/>
      <c r="K17" s="133">
        <f t="shared" si="5"/>
        <v>0</v>
      </c>
      <c r="L17" s="133"/>
      <c r="M17" s="133"/>
      <c r="N17" s="342"/>
    </row>
    <row r="18" spans="1:14" s="63" customFormat="1" ht="18.75" customHeight="1">
      <c r="A18" s="30">
        <f t="shared" si="6"/>
        <v>7</v>
      </c>
      <c r="B18" s="341" t="s">
        <v>166</v>
      </c>
      <c r="C18" s="133">
        <f t="shared" si="3"/>
        <v>922</v>
      </c>
      <c r="D18" s="133"/>
      <c r="E18" s="133">
        <v>922</v>
      </c>
      <c r="F18" s="133"/>
      <c r="G18" s="133"/>
      <c r="H18" s="133">
        <f t="shared" si="4"/>
        <v>0</v>
      </c>
      <c r="I18" s="133"/>
      <c r="J18" s="133"/>
      <c r="K18" s="133">
        <f t="shared" si="5"/>
        <v>0</v>
      </c>
      <c r="L18" s="133"/>
      <c r="M18" s="133"/>
      <c r="N18" s="342"/>
    </row>
    <row r="19" spans="1:14" s="63" customFormat="1" ht="18.75" customHeight="1">
      <c r="A19" s="30">
        <f t="shared" si="6"/>
        <v>8</v>
      </c>
      <c r="B19" s="341" t="s">
        <v>167</v>
      </c>
      <c r="C19" s="133">
        <f t="shared" si="3"/>
        <v>1683</v>
      </c>
      <c r="D19" s="133"/>
      <c r="E19" s="133">
        <v>1683</v>
      </c>
      <c r="F19" s="133"/>
      <c r="G19" s="133"/>
      <c r="H19" s="133">
        <f t="shared" si="4"/>
        <v>0</v>
      </c>
      <c r="I19" s="133"/>
      <c r="J19" s="133"/>
      <c r="K19" s="133">
        <f t="shared" si="5"/>
        <v>0</v>
      </c>
      <c r="L19" s="133"/>
      <c r="M19" s="133"/>
      <c r="N19" s="342"/>
    </row>
    <row r="20" spans="1:14" s="63" customFormat="1" ht="18.75" customHeight="1">
      <c r="A20" s="30">
        <f t="shared" si="6"/>
        <v>9</v>
      </c>
      <c r="B20" s="341" t="s">
        <v>168</v>
      </c>
      <c r="C20" s="133">
        <f t="shared" si="3"/>
        <v>9149</v>
      </c>
      <c r="D20" s="133"/>
      <c r="E20" s="133">
        <v>8965</v>
      </c>
      <c r="F20" s="133"/>
      <c r="G20" s="133"/>
      <c r="H20" s="133">
        <f t="shared" si="4"/>
        <v>0</v>
      </c>
      <c r="I20" s="133"/>
      <c r="J20" s="133"/>
      <c r="K20" s="133">
        <f t="shared" si="5"/>
        <v>184</v>
      </c>
      <c r="L20" s="133"/>
      <c r="M20" s="133">
        <v>184</v>
      </c>
      <c r="N20" s="342"/>
    </row>
    <row r="21" spans="1:14" s="63" customFormat="1" ht="18.75" customHeight="1">
      <c r="A21" s="30">
        <f t="shared" si="6"/>
        <v>10</v>
      </c>
      <c r="B21" s="341" t="s">
        <v>169</v>
      </c>
      <c r="C21" s="133">
        <f t="shared" si="3"/>
        <v>2252</v>
      </c>
      <c r="D21" s="133"/>
      <c r="E21" s="133">
        <v>366</v>
      </c>
      <c r="F21" s="133"/>
      <c r="G21" s="133"/>
      <c r="H21" s="133">
        <f t="shared" si="4"/>
        <v>1886</v>
      </c>
      <c r="I21" s="133"/>
      <c r="J21" s="133">
        <v>1886</v>
      </c>
      <c r="K21" s="133">
        <f t="shared" si="5"/>
        <v>0</v>
      </c>
      <c r="L21" s="133"/>
      <c r="M21" s="133"/>
      <c r="N21" s="342"/>
    </row>
    <row r="22" spans="1:14" s="63" customFormat="1" ht="18.75" customHeight="1">
      <c r="A22" s="30">
        <f t="shared" si="6"/>
        <v>11</v>
      </c>
      <c r="B22" s="341" t="s">
        <v>170</v>
      </c>
      <c r="C22" s="133">
        <f t="shared" si="3"/>
        <v>2020</v>
      </c>
      <c r="D22" s="133"/>
      <c r="E22" s="133">
        <v>2020</v>
      </c>
      <c r="F22" s="133"/>
      <c r="G22" s="133"/>
      <c r="H22" s="133">
        <f t="shared" si="4"/>
        <v>0</v>
      </c>
      <c r="I22" s="133"/>
      <c r="J22" s="133"/>
      <c r="K22" s="133">
        <f t="shared" si="5"/>
        <v>0</v>
      </c>
      <c r="L22" s="133"/>
      <c r="M22" s="133"/>
      <c r="N22" s="342"/>
    </row>
    <row r="23" spans="1:14" s="63" customFormat="1" ht="18.75" customHeight="1">
      <c r="A23" s="30">
        <f t="shared" si="6"/>
        <v>12</v>
      </c>
      <c r="B23" s="341" t="s">
        <v>171</v>
      </c>
      <c r="C23" s="133">
        <f t="shared" si="3"/>
        <v>57780</v>
      </c>
      <c r="D23" s="133"/>
      <c r="E23" s="133">
        <v>56304</v>
      </c>
      <c r="F23" s="133"/>
      <c r="G23" s="133"/>
      <c r="H23" s="133">
        <f t="shared" si="4"/>
        <v>1476</v>
      </c>
      <c r="I23" s="133"/>
      <c r="J23" s="133">
        <v>1476</v>
      </c>
      <c r="K23" s="133">
        <f t="shared" si="5"/>
        <v>0</v>
      </c>
      <c r="L23" s="133"/>
      <c r="M23" s="133"/>
      <c r="N23" s="342"/>
    </row>
    <row r="24" spans="1:14" s="63" customFormat="1" ht="18.75" customHeight="1">
      <c r="A24" s="30">
        <f t="shared" si="6"/>
        <v>13</v>
      </c>
      <c r="B24" s="341" t="s">
        <v>172</v>
      </c>
      <c r="C24" s="133">
        <f t="shared" si="3"/>
        <v>9951</v>
      </c>
      <c r="D24" s="133"/>
      <c r="E24" s="133">
        <v>973</v>
      </c>
      <c r="F24" s="133"/>
      <c r="G24" s="133"/>
      <c r="H24" s="133">
        <f t="shared" si="4"/>
        <v>8978</v>
      </c>
      <c r="I24" s="133"/>
      <c r="J24" s="133">
        <v>8978</v>
      </c>
      <c r="K24" s="133">
        <f t="shared" si="5"/>
        <v>0</v>
      </c>
      <c r="L24" s="133"/>
      <c r="M24" s="133"/>
      <c r="N24" s="342"/>
    </row>
    <row r="25" spans="1:14" s="63" customFormat="1" ht="18.75" customHeight="1">
      <c r="A25" s="30">
        <f t="shared" si="6"/>
        <v>14</v>
      </c>
      <c r="B25" s="341" t="s">
        <v>173</v>
      </c>
      <c r="C25" s="133">
        <f t="shared" si="3"/>
        <v>494954</v>
      </c>
      <c r="D25" s="133"/>
      <c r="E25" s="133">
        <v>494954</v>
      </c>
      <c r="F25" s="133"/>
      <c r="G25" s="133"/>
      <c r="H25" s="133">
        <f t="shared" si="4"/>
        <v>0</v>
      </c>
      <c r="I25" s="133"/>
      <c r="J25" s="133"/>
      <c r="K25" s="133">
        <f t="shared" si="5"/>
        <v>0</v>
      </c>
      <c r="L25" s="133"/>
      <c r="M25" s="133"/>
      <c r="N25" s="342"/>
    </row>
    <row r="26" spans="1:14" s="63" customFormat="1" ht="18.75" customHeight="1">
      <c r="A26" s="30">
        <f t="shared" si="6"/>
        <v>15</v>
      </c>
      <c r="B26" s="341" t="s">
        <v>159</v>
      </c>
      <c r="C26" s="133">
        <f t="shared" si="3"/>
        <v>3656</v>
      </c>
      <c r="D26" s="133"/>
      <c r="E26" s="133">
        <v>944</v>
      </c>
      <c r="F26" s="133"/>
      <c r="G26" s="133"/>
      <c r="H26" s="133">
        <f t="shared" si="4"/>
        <v>2712</v>
      </c>
      <c r="I26" s="133"/>
      <c r="J26" s="133">
        <v>2712</v>
      </c>
      <c r="K26" s="133">
        <f t="shared" si="5"/>
        <v>0</v>
      </c>
      <c r="L26" s="133"/>
      <c r="M26" s="133"/>
      <c r="N26" s="342"/>
    </row>
    <row r="27" spans="1:14" s="63" customFormat="1" ht="18.75" customHeight="1">
      <c r="A27" s="30">
        <f t="shared" si="6"/>
        <v>16</v>
      </c>
      <c r="B27" s="341" t="s">
        <v>327</v>
      </c>
      <c r="C27" s="133">
        <f t="shared" si="3"/>
        <v>1189</v>
      </c>
      <c r="D27" s="133"/>
      <c r="E27" s="133">
        <v>1189</v>
      </c>
      <c r="F27" s="133"/>
      <c r="G27" s="133"/>
      <c r="H27" s="133">
        <f t="shared" si="4"/>
        <v>0</v>
      </c>
      <c r="I27" s="133"/>
      <c r="J27" s="133"/>
      <c r="K27" s="133">
        <f t="shared" si="5"/>
        <v>0</v>
      </c>
      <c r="L27" s="133"/>
      <c r="M27" s="133"/>
      <c r="N27" s="342"/>
    </row>
    <row r="28" spans="1:14" s="63" customFormat="1" ht="18.75" customHeight="1">
      <c r="A28" s="30">
        <f t="shared" si="6"/>
        <v>17</v>
      </c>
      <c r="B28" s="341" t="s">
        <v>219</v>
      </c>
      <c r="C28" s="133">
        <f t="shared" si="3"/>
        <v>8072</v>
      </c>
      <c r="D28" s="133"/>
      <c r="E28" s="133">
        <v>2964</v>
      </c>
      <c r="F28" s="133"/>
      <c r="G28" s="133"/>
      <c r="H28" s="133">
        <f t="shared" si="4"/>
        <v>5108</v>
      </c>
      <c r="I28" s="133"/>
      <c r="J28" s="133">
        <v>5108</v>
      </c>
      <c r="K28" s="133">
        <f t="shared" si="5"/>
        <v>0</v>
      </c>
      <c r="L28" s="133"/>
      <c r="M28" s="133"/>
      <c r="N28" s="342"/>
    </row>
    <row r="29" spans="1:14" s="63" customFormat="1" ht="18.75" customHeight="1">
      <c r="A29" s="30">
        <f t="shared" si="6"/>
        <v>18</v>
      </c>
      <c r="B29" s="341" t="s">
        <v>224</v>
      </c>
      <c r="C29" s="133">
        <f t="shared" si="3"/>
        <v>99116</v>
      </c>
      <c r="D29" s="133"/>
      <c r="E29" s="133">
        <v>6792</v>
      </c>
      <c r="F29" s="133"/>
      <c r="G29" s="133"/>
      <c r="H29" s="133">
        <f t="shared" si="4"/>
        <v>92324</v>
      </c>
      <c r="I29" s="133"/>
      <c r="J29" s="133">
        <v>92324</v>
      </c>
      <c r="K29" s="133">
        <f t="shared" si="5"/>
        <v>0</v>
      </c>
      <c r="L29" s="133"/>
      <c r="M29" s="133"/>
      <c r="N29" s="342"/>
    </row>
    <row r="30" spans="1:14" s="63" customFormat="1" ht="18.75" customHeight="1">
      <c r="A30" s="30">
        <f t="shared" si="6"/>
        <v>19</v>
      </c>
      <c r="B30" s="341" t="s">
        <v>225</v>
      </c>
      <c r="C30" s="133">
        <f t="shared" si="3"/>
        <v>919</v>
      </c>
      <c r="D30" s="133"/>
      <c r="E30" s="133">
        <v>919</v>
      </c>
      <c r="F30" s="133"/>
      <c r="G30" s="133"/>
      <c r="H30" s="133">
        <f t="shared" si="4"/>
        <v>0</v>
      </c>
      <c r="I30" s="133"/>
      <c r="J30" s="133"/>
      <c r="K30" s="133">
        <f t="shared" si="5"/>
        <v>0</v>
      </c>
      <c r="L30" s="133"/>
      <c r="M30" s="133"/>
      <c r="N30" s="342"/>
    </row>
    <row r="31" spans="1:14" s="63" customFormat="1" ht="18.75" customHeight="1">
      <c r="A31" s="30">
        <f t="shared" si="6"/>
        <v>20</v>
      </c>
      <c r="B31" s="341" t="s">
        <v>226</v>
      </c>
      <c r="C31" s="133">
        <f t="shared" si="3"/>
        <v>5438</v>
      </c>
      <c r="D31" s="133"/>
      <c r="E31" s="133">
        <v>5438</v>
      </c>
      <c r="F31" s="133"/>
      <c r="G31" s="133"/>
      <c r="H31" s="133">
        <f t="shared" si="4"/>
        <v>0</v>
      </c>
      <c r="I31" s="133"/>
      <c r="J31" s="133"/>
      <c r="K31" s="133">
        <f t="shared" si="5"/>
        <v>0</v>
      </c>
      <c r="L31" s="133"/>
      <c r="M31" s="133"/>
      <c r="N31" s="342"/>
    </row>
    <row r="32" spans="1:14" s="63" customFormat="1" ht="18.75" customHeight="1">
      <c r="A32" s="30">
        <f t="shared" si="6"/>
        <v>21</v>
      </c>
      <c r="B32" s="341" t="s">
        <v>174</v>
      </c>
      <c r="C32" s="133">
        <f t="shared" si="3"/>
        <v>161</v>
      </c>
      <c r="D32" s="133"/>
      <c r="E32" s="133">
        <v>161</v>
      </c>
      <c r="F32" s="133"/>
      <c r="G32" s="133"/>
      <c r="H32" s="133">
        <f t="shared" si="4"/>
        <v>0</v>
      </c>
      <c r="I32" s="133"/>
      <c r="J32" s="133"/>
      <c r="K32" s="133">
        <f t="shared" si="5"/>
        <v>0</v>
      </c>
      <c r="L32" s="133"/>
      <c r="M32" s="133"/>
      <c r="N32" s="342"/>
    </row>
    <row r="33" spans="1:14" s="340" customFormat="1" ht="18.75" customHeight="1">
      <c r="A33" s="30">
        <f t="shared" si="6"/>
        <v>22</v>
      </c>
      <c r="B33" s="341" t="s">
        <v>175</v>
      </c>
      <c r="C33" s="133">
        <f t="shared" si="3"/>
        <v>1800</v>
      </c>
      <c r="D33" s="133"/>
      <c r="E33" s="133">
        <v>1800</v>
      </c>
      <c r="F33" s="133"/>
      <c r="G33" s="133"/>
      <c r="H33" s="133">
        <f t="shared" si="4"/>
        <v>0</v>
      </c>
      <c r="I33" s="133"/>
      <c r="J33" s="133"/>
      <c r="K33" s="133">
        <f t="shared" si="5"/>
        <v>0</v>
      </c>
      <c r="L33" s="133"/>
      <c r="M33" s="133"/>
      <c r="N33" s="342"/>
    </row>
    <row r="34" spans="1:14" s="340" customFormat="1" ht="18.75" customHeight="1">
      <c r="A34" s="30">
        <f t="shared" si="6"/>
        <v>23</v>
      </c>
      <c r="B34" s="341" t="s">
        <v>176</v>
      </c>
      <c r="C34" s="133">
        <f t="shared" si="3"/>
        <v>3300</v>
      </c>
      <c r="D34" s="133"/>
      <c r="E34" s="133">
        <v>3300</v>
      </c>
      <c r="F34" s="133"/>
      <c r="G34" s="133"/>
      <c r="H34" s="133">
        <f t="shared" si="4"/>
        <v>0</v>
      </c>
      <c r="I34" s="133"/>
      <c r="J34" s="133"/>
      <c r="K34" s="133">
        <f t="shared" si="5"/>
        <v>0</v>
      </c>
      <c r="L34" s="133"/>
      <c r="M34" s="133"/>
      <c r="N34" s="342"/>
    </row>
    <row r="35" spans="1:14" s="340" customFormat="1" ht="18.75" customHeight="1">
      <c r="A35" s="30">
        <f t="shared" si="6"/>
        <v>24</v>
      </c>
      <c r="B35" s="341" t="s">
        <v>177</v>
      </c>
      <c r="C35" s="133">
        <f t="shared" si="3"/>
        <v>54352</v>
      </c>
      <c r="D35" s="133">
        <v>34125</v>
      </c>
      <c r="E35" s="133">
        <v>17740</v>
      </c>
      <c r="F35" s="133"/>
      <c r="G35" s="133"/>
      <c r="H35" s="133">
        <f t="shared" si="4"/>
        <v>2487</v>
      </c>
      <c r="I35" s="133"/>
      <c r="J35" s="133">
        <v>2487</v>
      </c>
      <c r="K35" s="133">
        <f t="shared" si="5"/>
        <v>0</v>
      </c>
      <c r="L35" s="133"/>
      <c r="M35" s="133"/>
      <c r="N35" s="342"/>
    </row>
    <row r="36" spans="1:14" s="340" customFormat="1" ht="18.75" customHeight="1">
      <c r="A36" s="30">
        <f t="shared" si="6"/>
        <v>25</v>
      </c>
      <c r="B36" s="341" t="s">
        <v>178</v>
      </c>
      <c r="C36" s="133">
        <f t="shared" si="3"/>
        <v>3556</v>
      </c>
      <c r="D36" s="133"/>
      <c r="E36" s="133">
        <v>3556</v>
      </c>
      <c r="F36" s="133"/>
      <c r="G36" s="133"/>
      <c r="H36" s="133">
        <f>I36+J36</f>
        <v>0</v>
      </c>
      <c r="I36" s="133"/>
      <c r="J36" s="133"/>
      <c r="K36" s="133">
        <f t="shared" si="5"/>
        <v>0</v>
      </c>
      <c r="L36" s="133"/>
      <c r="M36" s="133"/>
      <c r="N36" s="342"/>
    </row>
    <row r="37" spans="1:14" s="340" customFormat="1" ht="18.75" customHeight="1">
      <c r="A37" s="30">
        <v>26</v>
      </c>
      <c r="B37" s="341" t="s">
        <v>376</v>
      </c>
      <c r="C37" s="133">
        <f t="shared" si="3"/>
        <v>16642</v>
      </c>
      <c r="D37" s="133"/>
      <c r="E37" s="133">
        <v>16642</v>
      </c>
      <c r="F37" s="133"/>
      <c r="G37" s="133"/>
      <c r="H37" s="133"/>
      <c r="I37" s="133"/>
      <c r="J37" s="133"/>
      <c r="K37" s="133"/>
      <c r="L37" s="133"/>
      <c r="M37" s="133"/>
      <c r="N37" s="342"/>
    </row>
    <row r="38" spans="1:14" s="340" customFormat="1" ht="18.75" customHeight="1">
      <c r="A38" s="286" t="s">
        <v>21</v>
      </c>
      <c r="B38" s="132" t="s">
        <v>127</v>
      </c>
      <c r="C38" s="337">
        <f t="shared" si="3"/>
        <v>14225</v>
      </c>
      <c r="D38" s="337"/>
      <c r="E38" s="337"/>
      <c r="F38" s="337">
        <v>14225</v>
      </c>
      <c r="G38" s="337"/>
      <c r="H38" s="337">
        <f t="shared" si="4"/>
        <v>0</v>
      </c>
      <c r="I38" s="337"/>
      <c r="J38" s="337"/>
      <c r="K38" s="337">
        <f t="shared" si="5"/>
        <v>0</v>
      </c>
      <c r="L38" s="337"/>
      <c r="M38" s="337"/>
      <c r="N38" s="339"/>
    </row>
    <row r="39" spans="1:14" s="347" customFormat="1" ht="18.75" customHeight="1" hidden="1" thickBot="1">
      <c r="A39" s="343"/>
      <c r="B39" s="344" t="s">
        <v>128</v>
      </c>
      <c r="C39" s="345">
        <f>SUM(D39:H39)+K39+N39</f>
        <v>0</v>
      </c>
      <c r="D39" s="345"/>
      <c r="E39" s="345"/>
      <c r="F39" s="345"/>
      <c r="G39" s="345"/>
      <c r="H39" s="345">
        <f t="shared" si="4"/>
        <v>0</v>
      </c>
      <c r="I39" s="345"/>
      <c r="J39" s="345"/>
      <c r="K39" s="345">
        <f t="shared" si="5"/>
        <v>0</v>
      </c>
      <c r="L39" s="345"/>
      <c r="M39" s="345"/>
      <c r="N39" s="346"/>
    </row>
    <row r="40" spans="1:14" s="63" customFormat="1" ht="18.75" customHeight="1" thickBot="1">
      <c r="A40" s="355" t="s">
        <v>22</v>
      </c>
      <c r="B40" s="356" t="s">
        <v>191</v>
      </c>
      <c r="C40" s="357">
        <f>SUM(D40:H40)+K40+N40</f>
        <v>143110</v>
      </c>
      <c r="D40" s="357">
        <v>2520</v>
      </c>
      <c r="E40" s="357">
        <f>107815-3665</f>
        <v>104150</v>
      </c>
      <c r="F40" s="357">
        <v>2255</v>
      </c>
      <c r="G40" s="273"/>
      <c r="H40" s="357">
        <f>I40+J40</f>
        <v>32535</v>
      </c>
      <c r="I40" s="357"/>
      <c r="J40" s="357">
        <v>32535</v>
      </c>
      <c r="K40" s="357">
        <f t="shared" si="5"/>
        <v>1650</v>
      </c>
      <c r="L40" s="357"/>
      <c r="M40" s="357">
        <v>1650</v>
      </c>
      <c r="N40" s="342"/>
    </row>
    <row r="41" spans="1:14" ht="23.25" customHeight="1" hidden="1">
      <c r="A41" s="350"/>
      <c r="B41" s="351" t="s">
        <v>122</v>
      </c>
      <c r="C41" s="352">
        <f t="shared" si="3"/>
        <v>0</v>
      </c>
      <c r="D41" s="353"/>
      <c r="E41" s="353"/>
      <c r="F41" s="353"/>
      <c r="G41" s="353"/>
      <c r="H41" s="352">
        <f t="shared" si="4"/>
        <v>0</v>
      </c>
      <c r="I41" s="353"/>
      <c r="J41" s="353"/>
      <c r="K41" s="352">
        <f t="shared" si="5"/>
        <v>0</v>
      </c>
      <c r="L41" s="353"/>
      <c r="M41" s="353"/>
      <c r="N41" s="348"/>
    </row>
    <row r="42" ht="15.75" thickTop="1">
      <c r="C42" s="354"/>
    </row>
    <row r="43" spans="3:4" ht="22.5" customHeight="1">
      <c r="C43" s="354">
        <f>C40-PL34!C10</f>
        <v>0</v>
      </c>
      <c r="D43" s="354"/>
    </row>
  </sheetData>
  <sheetProtection/>
  <mergeCells count="17">
    <mergeCell ref="K5:M5"/>
    <mergeCell ref="A5:A8"/>
    <mergeCell ref="B5:B8"/>
    <mergeCell ref="C5:C8"/>
    <mergeCell ref="D5:D8"/>
    <mergeCell ref="E5:E8"/>
    <mergeCell ref="F5:F8"/>
    <mergeCell ref="A3:M3"/>
    <mergeCell ref="N5:N8"/>
    <mergeCell ref="H6:H8"/>
    <mergeCell ref="I6:I8"/>
    <mergeCell ref="J6:J8"/>
    <mergeCell ref="K6:K8"/>
    <mergeCell ref="L6:L8"/>
    <mergeCell ref="M6:M8"/>
    <mergeCell ref="G5:G8"/>
    <mergeCell ref="H5:J5"/>
  </mergeCells>
  <printOptions/>
  <pageMargins left="0.38" right="0.21" top="0.75" bottom="0.75" header="0.3" footer="0.3"/>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Trương Kiên Cương</cp:lastModifiedBy>
  <cp:lastPrinted>2023-12-07T03:09:45Z</cp:lastPrinted>
  <dcterms:created xsi:type="dcterms:W3CDTF">2001-01-04T01:21:32Z</dcterms:created>
  <dcterms:modified xsi:type="dcterms:W3CDTF">2023-12-07T03:10:49Z</dcterms:modified>
  <cp:category/>
  <cp:version/>
  <cp:contentType/>
  <cp:contentStatus/>
</cp:coreProperties>
</file>