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TRUONG~1\AppData\Local\Temp\Tandan JSC\files\"/>
    </mc:Choice>
  </mc:AlternateContent>
  <xr:revisionPtr revIDLastSave="0" documentId="13_ncr:1_{BADD55CF-8331-44DB-8115-B8EBCD0FEFDC}" xr6:coauthVersionLast="47" xr6:coauthVersionMax="47" xr10:uidLastSave="{00000000-0000-0000-0000-000000000000}"/>
  <bookViews>
    <workbookView xWindow="-120" yWindow="-120" windowWidth="29040" windowHeight="15840" tabRatio="823" firstSheet="7" activeTab="8"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giảm" sheetId="24" r:id="rId8"/>
    <sheet name="Điều chỉnh tăng" sheetId="25" r:id="rId9"/>
    <sheet name="NTM" sheetId="14" state="hidden" r:id="rId10"/>
    <sheet name="GNBV" sheetId="15" state="hidden" r:id="rId11"/>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SYU">#N/A</definedName>
    <definedName name="CATREC">#N/A</definedName>
    <definedName name="CC">#REF!</definedName>
    <definedName name="CCS">#REF!</definedName>
    <definedName name="CDD">#REF!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CH">#REF!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t">#REF!</definedName>
    <definedName name="n1ping">#REF!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nhn">#REF!</definedName>
    <definedName name="PK">#REF!</definedName>
    <definedName name="PRICE">#REF!</definedName>
    <definedName name="PRICE1">#REF!</definedName>
    <definedName name="_xlnm.Print_Area" localSheetId="0">'Biểu tổng hợp'!$A$1:$Q$17</definedName>
    <definedName name="_xlnm.Print_Area" localSheetId="4">'CT PTKTXHVĐBDTMN'!$A$2:$W$65</definedName>
    <definedName name="_xlnm.Print_Area" localSheetId="7">'Điều chỉnh giảm'!$A$1:$W$78</definedName>
    <definedName name="_xlnm.Print_Area" localSheetId="8">'Điều chỉnh tăng'!$A$1:$W$59</definedName>
    <definedName name="_xlnm.Print_Area" localSheetId="9">NTM!$A$1:$N$18</definedName>
    <definedName name="_xlnm.Print_Area" localSheetId="1">'TH vốn ĐT'!$A$1:$AF$145</definedName>
    <definedName name="_xlnm.Print_Area">#REF!</definedName>
    <definedName name="_xlnm.Print_Titles" localSheetId="4">'CT PTKTXHVĐBDTMN'!$8:$10</definedName>
    <definedName name="_xlnm.Print_Titles" localSheetId="7">'Điều chỉnh giảm'!$9:$11</definedName>
    <definedName name="_xlnm.Print_Titles" localSheetId="8">'Điều chỉnh tăng'!$9:$11</definedName>
    <definedName name="_xlnm.Print_Titles" localSheetId="10">GNBV!$5:$7</definedName>
    <definedName name="_xlnm.Print_Titles" localSheetId="9">NTM!$5:$7</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T_1P">#REF!</definedName>
    <definedName name="TT_3p">#REF!</definedName>
    <definedName name="ttronmk">#REF!</definedName>
    <definedName name="tv75nc">#REF!</definedName>
    <definedName name="tv75vl">#REF!</definedName>
    <definedName name="THGO1pnc">#REF!</definedName>
    <definedName name="thht">#REF!</definedName>
    <definedName name="thkp3">#REF!</definedName>
    <definedName name="thtt">#REF!</definedName>
    <definedName name="TRADE2">#REF!</definedName>
    <definedName name="VARIINST">#REF!</definedName>
    <definedName name="VARIPURC">#REF!</definedName>
    <definedName name="VCTT">#REF!</definedName>
    <definedName name="VCH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t">#REF!</definedName>
    <definedName name="x1ping">#REF!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7" i="25" l="1"/>
  <c r="C55" i="25"/>
  <c r="C54" i="25" s="1"/>
  <c r="S54" i="25"/>
  <c r="R54" i="25"/>
  <c r="P54" i="25"/>
  <c r="O54" i="25"/>
  <c r="N54" i="25"/>
  <c r="M54" i="25"/>
  <c r="L54" i="25"/>
  <c r="K54" i="25"/>
  <c r="J54" i="25"/>
  <c r="I54" i="25"/>
  <c r="H54" i="25"/>
  <c r="G54" i="25"/>
  <c r="F54" i="25"/>
  <c r="E54" i="25"/>
  <c r="D54" i="25"/>
  <c r="C53" i="25"/>
  <c r="S52" i="25"/>
  <c r="R52" i="25"/>
  <c r="P52" i="25"/>
  <c r="O52" i="25"/>
  <c r="N52" i="25"/>
  <c r="M52" i="25"/>
  <c r="L52" i="25"/>
  <c r="K52" i="25"/>
  <c r="J52" i="25"/>
  <c r="I52" i="25"/>
  <c r="H52" i="25"/>
  <c r="G52" i="25"/>
  <c r="F52" i="25"/>
  <c r="E52" i="25"/>
  <c r="D52" i="25"/>
  <c r="C52" i="25"/>
  <c r="E15" i="25"/>
  <c r="F15" i="25"/>
  <c r="G15" i="25"/>
  <c r="H15" i="25"/>
  <c r="I15" i="25"/>
  <c r="J15" i="25"/>
  <c r="K15" i="25"/>
  <c r="L15" i="25"/>
  <c r="M15" i="25"/>
  <c r="N15" i="25"/>
  <c r="O15" i="25"/>
  <c r="P15" i="25"/>
  <c r="Q15" i="25"/>
  <c r="R21" i="25"/>
  <c r="S51" i="25" l="1"/>
  <c r="S50" i="25" s="1"/>
  <c r="Q15" i="24"/>
  <c r="D19" i="24"/>
  <c r="E19" i="24"/>
  <c r="F19" i="24"/>
  <c r="G19" i="24"/>
  <c r="H19" i="24"/>
  <c r="I19" i="24"/>
  <c r="J19" i="24"/>
  <c r="K19" i="24"/>
  <c r="L19" i="24"/>
  <c r="M19" i="24"/>
  <c r="N19" i="24"/>
  <c r="O19" i="24"/>
  <c r="P19" i="24"/>
  <c r="R19" i="24"/>
  <c r="S19" i="24"/>
  <c r="T19" i="24"/>
  <c r="C20" i="24"/>
  <c r="C19" i="24" s="1"/>
  <c r="T18" i="24"/>
  <c r="T17" i="24" s="1"/>
  <c r="C18" i="24"/>
  <c r="C17" i="24" s="1"/>
  <c r="D17" i="24"/>
  <c r="E17" i="24"/>
  <c r="F17" i="24"/>
  <c r="G17" i="24"/>
  <c r="H17" i="24"/>
  <c r="I17" i="24"/>
  <c r="J17" i="24"/>
  <c r="K17" i="24"/>
  <c r="L17" i="24"/>
  <c r="M17" i="24"/>
  <c r="N17" i="24"/>
  <c r="O17" i="24"/>
  <c r="P17" i="24"/>
  <c r="R17" i="24"/>
  <c r="R15" i="24" s="1"/>
  <c r="S17" i="24"/>
  <c r="M15" i="24" l="1"/>
  <c r="I15" i="24"/>
  <c r="E15" i="24"/>
  <c r="P15" i="24"/>
  <c r="L15" i="24"/>
  <c r="H15" i="24"/>
  <c r="D15" i="24"/>
  <c r="O15" i="24"/>
  <c r="K15" i="24"/>
  <c r="G15" i="24"/>
  <c r="S15" i="24"/>
  <c r="N15" i="24"/>
  <c r="J15" i="24"/>
  <c r="F15" i="24"/>
  <c r="A4" i="25"/>
  <c r="S49" i="25" l="1"/>
  <c r="E40" i="24"/>
  <c r="H40" i="24"/>
  <c r="I40" i="24"/>
  <c r="J40" i="24"/>
  <c r="L40" i="24"/>
  <c r="N40" i="24"/>
  <c r="P40" i="24"/>
  <c r="Q40" i="24"/>
  <c r="R40" i="24"/>
  <c r="S40" i="24"/>
  <c r="S26" i="24" l="1"/>
  <c r="R26" i="24"/>
  <c r="Q26" i="24"/>
  <c r="P26" i="24"/>
  <c r="N26" i="24"/>
  <c r="K26" i="24"/>
  <c r="J26" i="24"/>
  <c r="I26" i="24"/>
  <c r="H26" i="24"/>
  <c r="F26" i="24"/>
  <c r="E26" i="24"/>
  <c r="D26" i="24"/>
  <c r="S36" i="24"/>
  <c r="S35" i="24" s="1"/>
  <c r="R36" i="24"/>
  <c r="R35" i="24" s="1"/>
  <c r="Q36" i="24"/>
  <c r="Q35" i="24" s="1"/>
  <c r="P36" i="24"/>
  <c r="P35" i="24" s="1"/>
  <c r="N36" i="24"/>
  <c r="N35" i="24" s="1"/>
  <c r="L36" i="24"/>
  <c r="L35" i="24" s="1"/>
  <c r="K36" i="24"/>
  <c r="K35" i="24" s="1"/>
  <c r="J36" i="24"/>
  <c r="J35" i="24" s="1"/>
  <c r="I36" i="24"/>
  <c r="I35" i="24" s="1"/>
  <c r="E36" i="24"/>
  <c r="E35" i="24" s="1"/>
  <c r="S57" i="24"/>
  <c r="R57" i="24"/>
  <c r="Q57" i="24"/>
  <c r="P57" i="24"/>
  <c r="O57" i="24"/>
  <c r="N57" i="24"/>
  <c r="M57" i="24"/>
  <c r="K57" i="24"/>
  <c r="J57" i="24"/>
  <c r="I57" i="24"/>
  <c r="H57" i="24"/>
  <c r="G57" i="24"/>
  <c r="F57" i="24"/>
  <c r="D57" i="24"/>
  <c r="C70" i="24"/>
  <c r="C77" i="24"/>
  <c r="C76" i="24" s="1"/>
  <c r="R13" i="24" l="1"/>
  <c r="C69" i="24"/>
  <c r="C78" i="24"/>
  <c r="E24" i="24"/>
  <c r="F24" i="24"/>
  <c r="G24" i="24"/>
  <c r="H24" i="24"/>
  <c r="I24" i="24"/>
  <c r="J24" i="24"/>
  <c r="K24" i="24"/>
  <c r="L24" i="24"/>
  <c r="M24" i="24"/>
  <c r="N24" i="24"/>
  <c r="O24" i="24"/>
  <c r="P24" i="24"/>
  <c r="Q24" i="24"/>
  <c r="R24" i="24"/>
  <c r="S24" i="24"/>
  <c r="T24" i="24"/>
  <c r="D24" i="24"/>
  <c r="E22" i="24"/>
  <c r="F22" i="24"/>
  <c r="G22" i="24"/>
  <c r="H22" i="24"/>
  <c r="I22" i="24"/>
  <c r="J22" i="24"/>
  <c r="K22" i="24"/>
  <c r="L22" i="24"/>
  <c r="M22" i="24"/>
  <c r="N22" i="24"/>
  <c r="O22" i="24"/>
  <c r="P22" i="24"/>
  <c r="Q22" i="24"/>
  <c r="R22" i="24"/>
  <c r="S22" i="24"/>
  <c r="T22" i="24"/>
  <c r="D22" i="24"/>
  <c r="S76" i="24"/>
  <c r="R76" i="24"/>
  <c r="R56" i="24" s="1"/>
  <c r="Q76" i="24"/>
  <c r="P76" i="24"/>
  <c r="O76" i="24"/>
  <c r="N76" i="24"/>
  <c r="M76" i="24"/>
  <c r="K76" i="24"/>
  <c r="J76" i="24"/>
  <c r="I76" i="24"/>
  <c r="H76" i="24"/>
  <c r="G76" i="24"/>
  <c r="F76" i="24"/>
  <c r="E76" i="24"/>
  <c r="D76" i="24"/>
  <c r="R12" i="24" l="1"/>
  <c r="C26" i="21"/>
  <c r="T26" i="21" s="1"/>
  <c r="C35" i="21"/>
  <c r="T35" i="21" s="1"/>
  <c r="C31" i="21"/>
  <c r="D28" i="16" l="1"/>
  <c r="D26" i="16"/>
  <c r="F28" i="16"/>
  <c r="F26" i="16"/>
  <c r="S28" i="16"/>
  <c r="S26" i="16"/>
  <c r="T14" i="25" l="1"/>
  <c r="T13" i="25" s="1"/>
  <c r="E14" i="25"/>
  <c r="E13" i="25" s="1"/>
  <c r="F14" i="25"/>
  <c r="F13" i="25" s="1"/>
  <c r="G14" i="25"/>
  <c r="G13" i="25" s="1"/>
  <c r="H14" i="25"/>
  <c r="H13" i="25" s="1"/>
  <c r="I14" i="25"/>
  <c r="I13" i="25" s="1"/>
  <c r="J14" i="25"/>
  <c r="J13" i="25" s="1"/>
  <c r="K14" i="25"/>
  <c r="K13" i="25" s="1"/>
  <c r="L14" i="25"/>
  <c r="L13" i="25" s="1"/>
  <c r="M14" i="25"/>
  <c r="M13" i="25" s="1"/>
  <c r="N14" i="25"/>
  <c r="N13" i="25" s="1"/>
  <c r="O14" i="25"/>
  <c r="O13" i="25" s="1"/>
  <c r="P14" i="25"/>
  <c r="P13" i="25" s="1"/>
  <c r="Q14" i="25"/>
  <c r="Q13" i="25" s="1"/>
  <c r="U48" i="25"/>
  <c r="U47" i="25"/>
  <c r="U46" i="25"/>
  <c r="U45" i="25"/>
  <c r="U44" i="25"/>
  <c r="U43" i="25"/>
  <c r="U42" i="25"/>
  <c r="U41" i="25"/>
  <c r="U40" i="25"/>
  <c r="U39" i="25"/>
  <c r="U38" i="25"/>
  <c r="U37" i="25"/>
  <c r="U36" i="25"/>
  <c r="U35" i="25"/>
  <c r="U34" i="25"/>
  <c r="U33" i="25"/>
  <c r="U32" i="25"/>
  <c r="U31" i="25"/>
  <c r="S30" i="25"/>
  <c r="S29" i="25" s="1"/>
  <c r="S28" i="25" s="1"/>
  <c r="Q30" i="25"/>
  <c r="P30" i="25"/>
  <c r="O30" i="25"/>
  <c r="N30" i="25"/>
  <c r="M30" i="25"/>
  <c r="L30" i="25"/>
  <c r="K30" i="25"/>
  <c r="J30" i="25"/>
  <c r="I30" i="25"/>
  <c r="H30" i="25"/>
  <c r="G30" i="25"/>
  <c r="D30" i="25"/>
  <c r="C30" i="25"/>
  <c r="T29" i="25"/>
  <c r="T28" i="25" s="1"/>
  <c r="T21" i="25" s="1"/>
  <c r="L29" i="25"/>
  <c r="C29" i="25"/>
  <c r="C28" i="25" s="1"/>
  <c r="C21" i="25" s="1"/>
  <c r="Q28" i="25"/>
  <c r="Q21" i="25" s="1"/>
  <c r="O28" i="25"/>
  <c r="O21" i="25" s="1"/>
  <c r="N28" i="25"/>
  <c r="N21" i="25" s="1"/>
  <c r="M28" i="25"/>
  <c r="M21" i="25" s="1"/>
  <c r="K28" i="25"/>
  <c r="K21" i="25" s="1"/>
  <c r="J28" i="25"/>
  <c r="J21" i="25" s="1"/>
  <c r="I28" i="25"/>
  <c r="I21" i="25" s="1"/>
  <c r="H28" i="25"/>
  <c r="H21" i="25" s="1"/>
  <c r="G28" i="25"/>
  <c r="G21" i="25" s="1"/>
  <c r="F28" i="25"/>
  <c r="F21" i="25" s="1"/>
  <c r="E28" i="25"/>
  <c r="E21" i="25" s="1"/>
  <c r="D28" i="25"/>
  <c r="D21" i="25" s="1"/>
  <c r="U27" i="25"/>
  <c r="U26" i="25"/>
  <c r="U25" i="25"/>
  <c r="U24" i="25"/>
  <c r="S23" i="25"/>
  <c r="S22" i="25" s="1"/>
  <c r="C20" i="25"/>
  <c r="C19" i="25"/>
  <c r="C18" i="25"/>
  <c r="C17" i="25"/>
  <c r="S16" i="25"/>
  <c r="S15" i="25" s="1"/>
  <c r="R16" i="25"/>
  <c r="R15" i="25" s="1"/>
  <c r="D16" i="25"/>
  <c r="D15" i="25" s="1"/>
  <c r="F6" i="25"/>
  <c r="T77" i="24"/>
  <c r="T76" i="24" s="1"/>
  <c r="L77" i="24"/>
  <c r="L76" i="24" s="1"/>
  <c r="U76" i="24"/>
  <c r="C75" i="24"/>
  <c r="U75" i="24" s="1"/>
  <c r="U74" i="24" s="1"/>
  <c r="T74" i="24"/>
  <c r="L74" i="24"/>
  <c r="C74" i="24"/>
  <c r="C73" i="24"/>
  <c r="U73" i="24" s="1"/>
  <c r="T72" i="24"/>
  <c r="L72" i="24"/>
  <c r="C72" i="24"/>
  <c r="S71" i="24"/>
  <c r="Q71" i="24"/>
  <c r="P71" i="24"/>
  <c r="O71" i="24"/>
  <c r="N71" i="24"/>
  <c r="M71" i="24"/>
  <c r="K71" i="24"/>
  <c r="J71" i="24"/>
  <c r="I71" i="24"/>
  <c r="H71" i="24"/>
  <c r="G71" i="24"/>
  <c r="F71" i="24"/>
  <c r="E71" i="24"/>
  <c r="D71" i="24"/>
  <c r="L68" i="24"/>
  <c r="C68" i="24"/>
  <c r="U68" i="24" s="1"/>
  <c r="U67" i="24"/>
  <c r="U66" i="24" s="1"/>
  <c r="T66" i="24"/>
  <c r="L66" i="24"/>
  <c r="C66" i="24"/>
  <c r="U65" i="24"/>
  <c r="U64" i="24" s="1"/>
  <c r="T64" i="24"/>
  <c r="L64" i="24"/>
  <c r="C64" i="24"/>
  <c r="C63" i="24"/>
  <c r="U63" i="24" s="1"/>
  <c r="C62" i="24"/>
  <c r="U62" i="24" s="1"/>
  <c r="T61" i="24"/>
  <c r="Q61" i="24"/>
  <c r="Q60" i="24" s="1"/>
  <c r="Q56" i="24" s="1"/>
  <c r="P61" i="24"/>
  <c r="P60" i="24" s="1"/>
  <c r="O61" i="24"/>
  <c r="O60" i="24" s="1"/>
  <c r="N61" i="24"/>
  <c r="N60" i="24" s="1"/>
  <c r="N56" i="24" s="1"/>
  <c r="M61" i="24"/>
  <c r="M60" i="24" s="1"/>
  <c r="M56" i="24" s="1"/>
  <c r="L61" i="24"/>
  <c r="K61" i="24"/>
  <c r="K60" i="24" s="1"/>
  <c r="J61" i="24"/>
  <c r="J60" i="24" s="1"/>
  <c r="I61" i="24"/>
  <c r="I60" i="24" s="1"/>
  <c r="H61" i="24"/>
  <c r="H60" i="24" s="1"/>
  <c r="G61" i="24"/>
  <c r="G60" i="24" s="1"/>
  <c r="F61" i="24"/>
  <c r="F60" i="24" s="1"/>
  <c r="S60" i="24"/>
  <c r="E60" i="24"/>
  <c r="D60" i="24"/>
  <c r="E59" i="24"/>
  <c r="C59" i="24" s="1"/>
  <c r="U59" i="24" s="1"/>
  <c r="U58" i="24" s="1"/>
  <c r="U57" i="24" s="1"/>
  <c r="T58" i="24"/>
  <c r="T57" i="24" s="1"/>
  <c r="L58" i="24"/>
  <c r="L57" i="24" s="1"/>
  <c r="E58" i="24"/>
  <c r="E57" i="24" s="1"/>
  <c r="O56" i="24"/>
  <c r="S21" i="25" l="1"/>
  <c r="D14" i="25"/>
  <c r="D13" i="25" s="1"/>
  <c r="D12" i="25" s="1"/>
  <c r="R14" i="25"/>
  <c r="R13" i="25" s="1"/>
  <c r="R12" i="25" s="1"/>
  <c r="M12" i="25"/>
  <c r="J12" i="25"/>
  <c r="K12" i="25"/>
  <c r="N12" i="25"/>
  <c r="T12" i="25"/>
  <c r="O12" i="25"/>
  <c r="Q12" i="25"/>
  <c r="H12" i="25"/>
  <c r="F12" i="25"/>
  <c r="I12" i="25"/>
  <c r="G12" i="25"/>
  <c r="E12" i="25"/>
  <c r="P56" i="24"/>
  <c r="G56" i="24"/>
  <c r="K56" i="24"/>
  <c r="D56" i="24"/>
  <c r="I56" i="24"/>
  <c r="S56" i="24"/>
  <c r="F56" i="24"/>
  <c r="J56" i="24"/>
  <c r="H56" i="24"/>
  <c r="E56" i="24"/>
  <c r="T15" i="24"/>
  <c r="T14" i="24" s="1"/>
  <c r="U23" i="25"/>
  <c r="U22" i="25" s="1"/>
  <c r="P29" i="25"/>
  <c r="P28" i="25" s="1"/>
  <c r="P21" i="25" s="1"/>
  <c r="L28" i="25"/>
  <c r="C16" i="25"/>
  <c r="C15" i="25" s="1"/>
  <c r="U30" i="25"/>
  <c r="U29" i="25" s="1"/>
  <c r="U28" i="25" s="1"/>
  <c r="L71" i="24"/>
  <c r="T71" i="24"/>
  <c r="C58" i="24"/>
  <c r="C61" i="24"/>
  <c r="U61" i="24"/>
  <c r="U60" i="24" s="1"/>
  <c r="T60" i="24"/>
  <c r="U72" i="24"/>
  <c r="U71" i="24" s="1"/>
  <c r="C71" i="24"/>
  <c r="L60" i="24"/>
  <c r="C57" i="24"/>
  <c r="C60" i="24"/>
  <c r="C55" i="24"/>
  <c r="U55" i="24" s="1"/>
  <c r="C54" i="24"/>
  <c r="U54" i="24" s="1"/>
  <c r="C53" i="24"/>
  <c r="U53" i="24" s="1"/>
  <c r="C52" i="24"/>
  <c r="U52" i="24" s="1"/>
  <c r="C51" i="24"/>
  <c r="U51" i="24" s="1"/>
  <c r="C50" i="24"/>
  <c r="U50" i="24" s="1"/>
  <c r="C49" i="24"/>
  <c r="U49" i="24" s="1"/>
  <c r="C48" i="24"/>
  <c r="U48" i="24" s="1"/>
  <c r="C47" i="24"/>
  <c r="U47" i="24" s="1"/>
  <c r="C46" i="24"/>
  <c r="U46" i="24" s="1"/>
  <c r="C45" i="24"/>
  <c r="U45" i="24" s="1"/>
  <c r="C44" i="24"/>
  <c r="U44" i="24" s="1"/>
  <c r="T43" i="24"/>
  <c r="G43" i="24"/>
  <c r="F43" i="24"/>
  <c r="O43" i="24" s="1"/>
  <c r="D43" i="24"/>
  <c r="M43" i="24" s="1"/>
  <c r="C42" i="24"/>
  <c r="U42" i="24" s="1"/>
  <c r="T41" i="24"/>
  <c r="G41" i="24"/>
  <c r="F41" i="24"/>
  <c r="D41" i="24"/>
  <c r="C39" i="24"/>
  <c r="U39" i="24" s="1"/>
  <c r="C38" i="24"/>
  <c r="U38" i="24" s="1"/>
  <c r="T37" i="24"/>
  <c r="T36" i="24" s="1"/>
  <c r="T35" i="24" s="1"/>
  <c r="H37" i="24"/>
  <c r="H36" i="24" s="1"/>
  <c r="H35" i="24" s="1"/>
  <c r="F37" i="24"/>
  <c r="F36" i="24" s="1"/>
  <c r="F35" i="24" s="1"/>
  <c r="D37" i="24"/>
  <c r="D36" i="24" s="1"/>
  <c r="D35" i="24" s="1"/>
  <c r="C34" i="24"/>
  <c r="U34" i="24" s="1"/>
  <c r="F33" i="24"/>
  <c r="C33" i="24" s="1"/>
  <c r="U33" i="24" s="1"/>
  <c r="C32" i="24"/>
  <c r="U32" i="24" s="1"/>
  <c r="C31" i="24"/>
  <c r="U31" i="24" s="1"/>
  <c r="C30" i="24"/>
  <c r="U30" i="24" s="1"/>
  <c r="C29" i="24"/>
  <c r="U29" i="24" s="1"/>
  <c r="C28" i="24"/>
  <c r="U28" i="24" s="1"/>
  <c r="T27" i="24"/>
  <c r="T26" i="24" s="1"/>
  <c r="O27" i="24"/>
  <c r="O26" i="24" s="1"/>
  <c r="M27" i="24"/>
  <c r="M26" i="24" s="1"/>
  <c r="G27" i="24"/>
  <c r="G26" i="24" s="1"/>
  <c r="C27" i="24"/>
  <c r="U25" i="24"/>
  <c r="C24" i="24"/>
  <c r="U23" i="24"/>
  <c r="F21" i="24"/>
  <c r="T21" i="24"/>
  <c r="N21" i="24"/>
  <c r="M21" i="24"/>
  <c r="J21" i="24"/>
  <c r="I21" i="24"/>
  <c r="H21" i="24"/>
  <c r="E21" i="24"/>
  <c r="C16" i="24"/>
  <c r="H14" i="24"/>
  <c r="F14" i="24"/>
  <c r="M14" i="24"/>
  <c r="S14" i="24"/>
  <c r="S13" i="24" s="1"/>
  <c r="Q14" i="24"/>
  <c r="Q13" i="24" s="1"/>
  <c r="P14" i="24"/>
  <c r="O14" i="24"/>
  <c r="N14" i="24"/>
  <c r="L14" i="24"/>
  <c r="K14" i="24"/>
  <c r="J14" i="24"/>
  <c r="I14" i="24"/>
  <c r="E14" i="24"/>
  <c r="F6" i="24"/>
  <c r="D40" i="24" l="1"/>
  <c r="G40" i="24"/>
  <c r="T56" i="24"/>
  <c r="T40" i="24"/>
  <c r="U16" i="24"/>
  <c r="C15" i="24"/>
  <c r="U15" i="24" s="1"/>
  <c r="U14" i="24" s="1"/>
  <c r="L21" i="25"/>
  <c r="L12" i="25" s="1"/>
  <c r="C14" i="25"/>
  <c r="C13" i="25" s="1"/>
  <c r="C12" i="25" s="1"/>
  <c r="S14" i="25"/>
  <c r="O41" i="24"/>
  <c r="O40" i="24" s="1"/>
  <c r="F40" i="24"/>
  <c r="F13" i="24" s="1"/>
  <c r="E13" i="24"/>
  <c r="E12" i="24" s="1"/>
  <c r="I13" i="24"/>
  <c r="I12" i="24" s="1"/>
  <c r="J13" i="24"/>
  <c r="J12" i="24" s="1"/>
  <c r="N13" i="24"/>
  <c r="N12" i="24" s="1"/>
  <c r="H13" i="24"/>
  <c r="H12" i="24" s="1"/>
  <c r="Q12" i="24"/>
  <c r="O37" i="24"/>
  <c r="O36" i="24" s="1"/>
  <c r="O35" i="24" s="1"/>
  <c r="G37" i="24"/>
  <c r="G36" i="24" s="1"/>
  <c r="G35" i="24" s="1"/>
  <c r="S12" i="24"/>
  <c r="U37" i="24"/>
  <c r="U36" i="24" s="1"/>
  <c r="U35" i="24" s="1"/>
  <c r="L56" i="24"/>
  <c r="U21" i="25"/>
  <c r="O7" i="25"/>
  <c r="P12" i="25"/>
  <c r="C37" i="24"/>
  <c r="U27" i="24"/>
  <c r="U26" i="24" s="1"/>
  <c r="U21" i="24"/>
  <c r="G14" i="24"/>
  <c r="T13" i="24"/>
  <c r="U56" i="24"/>
  <c r="C56" i="24"/>
  <c r="D21" i="24"/>
  <c r="C21" i="24" s="1"/>
  <c r="C43" i="24"/>
  <c r="U43" i="24" s="1"/>
  <c r="U40" i="24" s="1"/>
  <c r="C22" i="24"/>
  <c r="C41" i="24"/>
  <c r="K41" i="24" s="1"/>
  <c r="K40" i="24" s="1"/>
  <c r="M37" i="24"/>
  <c r="M36" i="24" s="1"/>
  <c r="M35" i="24" s="1"/>
  <c r="C26" i="24"/>
  <c r="L27" i="24"/>
  <c r="L26" i="24" s="1"/>
  <c r="G21" i="24"/>
  <c r="M41" i="24"/>
  <c r="M40" i="24" s="1"/>
  <c r="D14" i="24"/>
  <c r="O21" i="24"/>
  <c r="L21" i="24" s="1"/>
  <c r="L13" i="24" s="1"/>
  <c r="E59" i="22"/>
  <c r="E58" i="22" s="1"/>
  <c r="F59" i="22"/>
  <c r="F58" i="22" s="1"/>
  <c r="G59" i="22"/>
  <c r="G58" i="22" s="1"/>
  <c r="H59" i="22"/>
  <c r="H58" i="22" s="1"/>
  <c r="I59" i="22"/>
  <c r="J59" i="22"/>
  <c r="K59" i="22"/>
  <c r="L59" i="22"/>
  <c r="L58" i="22" s="1"/>
  <c r="M59" i="22"/>
  <c r="M58" i="22" s="1"/>
  <c r="N59" i="22"/>
  <c r="N58" i="22" s="1"/>
  <c r="O59" i="22"/>
  <c r="O58" i="22" s="1"/>
  <c r="P59" i="22"/>
  <c r="Q59" i="22"/>
  <c r="Q58" i="22" s="1"/>
  <c r="R59" i="22"/>
  <c r="R58" i="22" s="1"/>
  <c r="S59" i="22"/>
  <c r="S58" i="22" s="1"/>
  <c r="I58" i="22"/>
  <c r="J58" i="22"/>
  <c r="K58" i="22"/>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T62" i="22" s="1"/>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S17" i="21" s="1"/>
  <c r="F18" i="21"/>
  <c r="D13" i="24" l="1"/>
  <c r="T39" i="22"/>
  <c r="T38" i="22" s="1"/>
  <c r="T37" i="22" s="1"/>
  <c r="S27" i="21"/>
  <c r="S13" i="25"/>
  <c r="S12" i="25" s="1"/>
  <c r="U15" i="25"/>
  <c r="U14" i="25" s="1"/>
  <c r="U13" i="25" s="1"/>
  <c r="U12" i="25" s="1"/>
  <c r="M13" i="24"/>
  <c r="O13" i="24"/>
  <c r="O12" i="24" s="1"/>
  <c r="C60" i="22"/>
  <c r="C59" i="22" s="1"/>
  <c r="C58" i="22" s="1"/>
  <c r="G13" i="24"/>
  <c r="G12" i="24" s="1"/>
  <c r="M12" i="24"/>
  <c r="T12" i="24"/>
  <c r="L12" i="24"/>
  <c r="F12" i="24"/>
  <c r="C14" i="24"/>
  <c r="F5" i="25"/>
  <c r="P7" i="25"/>
  <c r="V7" i="25" s="1"/>
  <c r="U13" i="24"/>
  <c r="U12" i="24" s="1"/>
  <c r="P21" i="24"/>
  <c r="P13" i="24" s="1"/>
  <c r="C35" i="24"/>
  <c r="C36" i="24"/>
  <c r="K21" i="24"/>
  <c r="K13" i="24" s="1"/>
  <c r="C40" i="24"/>
  <c r="T60" i="22"/>
  <c r="T59" i="22" s="1"/>
  <c r="T58" i="22" s="1"/>
  <c r="G8" i="22"/>
  <c r="I8" i="22"/>
  <c r="H8" i="22"/>
  <c r="P15" i="22"/>
  <c r="T18" i="22"/>
  <c r="T17" i="22" s="1"/>
  <c r="S8" i="22"/>
  <c r="R8" i="22"/>
  <c r="G11" i="23" s="1"/>
  <c r="J8" i="22"/>
  <c r="Q8" i="22"/>
  <c r="K8" i="22"/>
  <c r="C19" i="21"/>
  <c r="C20" i="21"/>
  <c r="T20" i="21" s="1"/>
  <c r="T19" i="2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T59" i="16"/>
  <c r="T60" i="16"/>
  <c r="T61" i="16"/>
  <c r="S53" i="16"/>
  <c r="C65" i="16"/>
  <c r="T65" i="16" s="1"/>
  <c r="C64" i="16"/>
  <c r="T64" i="16" s="1"/>
  <c r="C63" i="16"/>
  <c r="T63" i="16" s="1"/>
  <c r="C62" i="16"/>
  <c r="T62" i="16" s="1"/>
  <c r="C61" i="16"/>
  <c r="C60" i="16"/>
  <c r="C59" i="16"/>
  <c r="C58" i="16"/>
  <c r="T58" i="16" s="1"/>
  <c r="C57" i="16"/>
  <c r="T57" i="16" s="1"/>
  <c r="C56" i="16"/>
  <c r="T56" i="16" s="1"/>
  <c r="C55" i="16"/>
  <c r="T55" i="16" s="1"/>
  <c r="C54" i="16"/>
  <c r="T54" i="16" s="1"/>
  <c r="H49" i="16"/>
  <c r="I49" i="16"/>
  <c r="J49" i="16"/>
  <c r="L49" i="16"/>
  <c r="N49" i="16"/>
  <c r="P49" i="16"/>
  <c r="Q49" i="16"/>
  <c r="R49" i="16"/>
  <c r="S50" i="16"/>
  <c r="S49" i="16" s="1"/>
  <c r="C51" i="16"/>
  <c r="T51" i="16" s="1"/>
  <c r="C48" i="16"/>
  <c r="T48" i="16" s="1"/>
  <c r="C47" i="16"/>
  <c r="T47" i="16" s="1"/>
  <c r="I44" i="16"/>
  <c r="I42" i="16" s="1"/>
  <c r="J44" i="16"/>
  <c r="J42" i="16" s="1"/>
  <c r="K44" i="16"/>
  <c r="K42" i="16" s="1"/>
  <c r="L44" i="16"/>
  <c r="L42" i="16" s="1"/>
  <c r="N44" i="16"/>
  <c r="N42" i="16" s="1"/>
  <c r="P44" i="16"/>
  <c r="P42" i="16" s="1"/>
  <c r="Q44" i="16"/>
  <c r="Q42" i="16" s="1"/>
  <c r="R44" i="16"/>
  <c r="R42" i="16" s="1"/>
  <c r="H32" i="16"/>
  <c r="I32" i="16"/>
  <c r="J32" i="16"/>
  <c r="K32" i="16"/>
  <c r="N32" i="16"/>
  <c r="P32" i="16"/>
  <c r="Q32" i="16"/>
  <c r="R32" i="16"/>
  <c r="S34" i="16"/>
  <c r="S32" i="16" s="1"/>
  <c r="C41" i="16"/>
  <c r="T41" i="16" s="1"/>
  <c r="F40" i="16"/>
  <c r="C40" i="16" s="1"/>
  <c r="T40" i="16" s="1"/>
  <c r="C39" i="16"/>
  <c r="T39" i="16" s="1"/>
  <c r="C38" i="16"/>
  <c r="T38" i="16" s="1"/>
  <c r="C37" i="16"/>
  <c r="T37" i="16" s="1"/>
  <c r="C36" i="16"/>
  <c r="T36" i="16" s="1"/>
  <c r="C35" i="16"/>
  <c r="T35" i="16" s="1"/>
  <c r="T46" i="16" l="1"/>
  <c r="T44" i="16" s="1"/>
  <c r="T42" i="16" s="1"/>
  <c r="T25" i="16"/>
  <c r="C13" i="24"/>
  <c r="C12" i="24" s="1"/>
  <c r="P12" i="24"/>
  <c r="K12" i="24"/>
  <c r="D12" i="24"/>
  <c r="F5" i="24"/>
  <c r="O7" i="24"/>
  <c r="P7" i="24" s="1"/>
  <c r="V7" i="24" s="1"/>
  <c r="T18" i="21"/>
  <c r="T17" i="21" s="1"/>
  <c r="S23" i="16"/>
  <c r="S22" i="16" s="1"/>
  <c r="C24" i="16"/>
  <c r="T24" i="16" s="1"/>
  <c r="I22" i="16"/>
  <c r="J22" i="16"/>
  <c r="K22" i="16"/>
  <c r="L22" i="16"/>
  <c r="N22" i="16"/>
  <c r="O22" i="16"/>
  <c r="P22" i="16"/>
  <c r="Q22" i="16"/>
  <c r="R22" i="16"/>
  <c r="I19" i="16"/>
  <c r="I18" i="16" s="1"/>
  <c r="K19" i="16"/>
  <c r="K18" i="16" s="1"/>
  <c r="L19" i="16"/>
  <c r="L18" i="16" s="1"/>
  <c r="N19" i="16"/>
  <c r="N18" i="16" s="1"/>
  <c r="P19" i="16"/>
  <c r="Q19" i="16"/>
  <c r="Q18" i="16" s="1"/>
  <c r="R19" i="16"/>
  <c r="R18" i="16" s="1"/>
  <c r="S19" i="16"/>
  <c r="S18" i="16" s="1"/>
  <c r="T19" i="16"/>
  <c r="T18" i="16" s="1"/>
  <c r="P18" i="16"/>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J11" i="16" s="1"/>
  <c r="O21" i="16"/>
  <c r="O19" i="16" s="1"/>
  <c r="O18" i="16" s="1"/>
  <c r="E22" i="16"/>
  <c r="D23" i="16"/>
  <c r="D22" i="16" s="1"/>
  <c r="F23" i="16"/>
  <c r="F22" i="16" s="1"/>
  <c r="H23" i="16"/>
  <c r="H22" i="16" s="1"/>
  <c r="M23" i="16"/>
  <c r="M22" i="16" s="1"/>
  <c r="E25" i="16"/>
  <c r="H25" i="16"/>
  <c r="I25" i="16"/>
  <c r="J25" i="16"/>
  <c r="M25" i="16"/>
  <c r="N25" i="16"/>
  <c r="G26" i="16"/>
  <c r="O26" i="16"/>
  <c r="O28" i="16"/>
  <c r="G28" i="16"/>
  <c r="C30" i="16"/>
  <c r="H30" i="16"/>
  <c r="G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K30" i="16" l="1"/>
  <c r="O46" i="16"/>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C49" i="16"/>
  <c r="F11" i="16"/>
  <c r="F10" i="23" s="1"/>
  <c r="L25" i="16"/>
  <c r="O11" i="16"/>
  <c r="K25" i="16"/>
  <c r="K11" i="16"/>
  <c r="D11" i="16"/>
  <c r="D10" i="23" s="1"/>
  <c r="M21" i="16"/>
  <c r="M19" i="16" s="1"/>
  <c r="M18" i="16" s="1"/>
  <c r="M11" i="16" s="1"/>
  <c r="G21" i="16"/>
  <c r="G19" i="16" s="1"/>
  <c r="G18" i="16" s="1"/>
  <c r="G11" i="16" s="1"/>
  <c r="C11" i="16"/>
  <c r="C10" i="23" s="1"/>
  <c r="I10" i="23" s="1"/>
  <c r="L38" i="22"/>
  <c r="L37" i="22" s="1"/>
  <c r="C38" i="22"/>
  <c r="C37" i="22" s="1"/>
  <c r="W37" i="22"/>
  <c r="O8" i="22"/>
  <c r="N8" i="22"/>
  <c r="M8" i="22"/>
  <c r="F37" i="22"/>
  <c r="E37" i="22"/>
  <c r="D37" i="22"/>
  <c r="L16" i="22"/>
  <c r="C16" i="22"/>
  <c r="T16" i="22" s="1"/>
  <c r="L14" i="22"/>
  <c r="L13" i="22" s="1"/>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E27" i="21"/>
  <c r="D27" i="21"/>
  <c r="C27" i="21" s="1"/>
  <c r="L25" i="21"/>
  <c r="C25" i="21"/>
  <c r="T25" i="21" s="1"/>
  <c r="L23" i="21"/>
  <c r="C23" i="21"/>
  <c r="L21" i="21"/>
  <c r="C21" i="21"/>
  <c r="C18" i="21"/>
  <c r="F17" i="21"/>
  <c r="E17" i="21"/>
  <c r="D17" i="21"/>
  <c r="C17" i="21"/>
  <c r="L16" i="21"/>
  <c r="C16" i="21"/>
  <c r="L15" i="21"/>
  <c r="C15" i="21"/>
  <c r="O14" i="21"/>
  <c r="O8" i="21" s="1"/>
  <c r="M14" i="21"/>
  <c r="M8" i="21" s="1"/>
  <c r="F14" i="21"/>
  <c r="E14" i="21"/>
  <c r="D14" i="21"/>
  <c r="L13" i="21"/>
  <c r="C13" i="21"/>
  <c r="L11" i="21"/>
  <c r="E11" i="21"/>
  <c r="C11" i="21" s="1"/>
  <c r="L10" i="21"/>
  <c r="C10" i="21"/>
  <c r="F9" i="21"/>
  <c r="D9" i="21"/>
  <c r="L27" i="21" l="1"/>
  <c r="L9" i="21"/>
  <c r="T13" i="22"/>
  <c r="T8" i="22" s="1"/>
  <c r="T8" i="21"/>
  <c r="D8" i="21"/>
  <c r="D12" i="23" s="1"/>
  <c r="L33" i="21"/>
  <c r="L17" i="21"/>
  <c r="P25" i="16"/>
  <c r="P11" i="16" s="1"/>
  <c r="L11" i="16"/>
  <c r="D8" i="22"/>
  <c r="D11" i="23" s="1"/>
  <c r="D9" i="23" s="1"/>
  <c r="E8" i="22"/>
  <c r="E11" i="23" s="1"/>
  <c r="F8" i="22"/>
  <c r="F11" i="23" s="1"/>
  <c r="P38" i="22"/>
  <c r="P37" i="22" s="1"/>
  <c r="C14" i="21"/>
  <c r="F8" i="21"/>
  <c r="F12" i="23" s="1"/>
  <c r="L14" i="21"/>
  <c r="C33" i="21"/>
  <c r="P14" i="22"/>
  <c r="P10" i="22"/>
  <c r="P9" i="22" s="1"/>
  <c r="P58" i="22"/>
  <c r="W8" i="22"/>
  <c r="C13" i="22"/>
  <c r="C9" i="22"/>
  <c r="P16" i="22"/>
  <c r="E9" i="21"/>
  <c r="L8" i="21" l="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c r="N135" i="20"/>
  <c r="G135" i="20"/>
  <c r="F135" i="20" s="1"/>
  <c r="E135" i="20"/>
  <c r="E133" i="20" s="1"/>
  <c r="E131" i="20" s="1"/>
  <c r="AA134" i="20"/>
  <c r="Q134" i="20"/>
  <c r="P134" i="20" s="1"/>
  <c r="N134" i="20"/>
  <c r="G134" i="20"/>
  <c r="F134" i="20" s="1"/>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F130" i="20"/>
  <c r="E130" i="20"/>
  <c r="E129" i="20"/>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Y128" i="20"/>
  <c r="E128" i="20"/>
  <c r="AA127" i="20"/>
  <c r="Q127" i="20"/>
  <c r="N127" i="20"/>
  <c r="M127" i="20" s="1"/>
  <c r="G127" i="20"/>
  <c r="F127" i="20" s="1"/>
  <c r="E127" i="20"/>
  <c r="AA126" i="20"/>
  <c r="N126" i="20"/>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s="1"/>
  <c r="G123" i="20"/>
  <c r="F123" i="20" s="1"/>
  <c r="F122" i="20" s="1"/>
  <c r="AE122" i="20"/>
  <c r="AE121" i="20" s="1"/>
  <c r="AD122" i="20"/>
  <c r="AD121" i="20"/>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W101" i="20" s="1"/>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N96" i="20"/>
  <c r="M96" i="20" s="1"/>
  <c r="G96" i="20"/>
  <c r="F96" i="20" s="1"/>
  <c r="E96" i="20"/>
  <c r="V95" i="20"/>
  <c r="V93" i="20" s="1"/>
  <c r="V88" i="20" s="1"/>
  <c r="U95" i="20"/>
  <c r="U93" i="20" s="1"/>
  <c r="U88" i="20" s="1"/>
  <c r="T95" i="20"/>
  <c r="T93" i="20" s="1"/>
  <c r="T88" i="20" s="1"/>
  <c r="S95" i="20"/>
  <c r="R95" i="20"/>
  <c r="R93" i="20" s="1"/>
  <c r="R88" i="20" s="1"/>
  <c r="O95" i="20"/>
  <c r="O93" i="20" s="1"/>
  <c r="O88" i="20" s="1"/>
  <c r="L95" i="20"/>
  <c r="L93" i="20" s="1"/>
  <c r="L88" i="20" s="1"/>
  <c r="K95" i="20"/>
  <c r="K93" i="20" s="1"/>
  <c r="K88" i="20" s="1"/>
  <c r="J95" i="20"/>
  <c r="J93" i="20" s="1"/>
  <c r="J88" i="20" s="1"/>
  <c r="I95" i="20"/>
  <c r="H95" i="20"/>
  <c r="H93" i="20" s="1"/>
  <c r="H88" i="20"/>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F75" i="20"/>
  <c r="F74" i="20" s="1"/>
  <c r="V74" i="20"/>
  <c r="U74" i="20"/>
  <c r="T74" i="20"/>
  <c r="S74" i="20"/>
  <c r="R74" i="20"/>
  <c r="O74" i="20"/>
  <c r="L74" i="20"/>
  <c r="K74" i="20"/>
  <c r="J74" i="20"/>
  <c r="I74" i="20"/>
  <c r="H74" i="20"/>
  <c r="E74" i="20"/>
  <c r="D74" i="20"/>
  <c r="AA73" i="20"/>
  <c r="Q73" i="20"/>
  <c r="P73" i="20" s="1"/>
  <c r="N73" i="20"/>
  <c r="M73" i="20" s="1"/>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s="1"/>
  <c r="AA64" i="20"/>
  <c r="Q64" i="20"/>
  <c r="P64" i="20" s="1"/>
  <c r="N64" i="20"/>
  <c r="G64" i="20"/>
  <c r="F64" i="20" s="1"/>
  <c r="AA63" i="20"/>
  <c r="Q63" i="20"/>
  <c r="N63" i="20"/>
  <c r="M63" i="20" s="1"/>
  <c r="G63" i="20"/>
  <c r="AA62" i="20"/>
  <c r="Q62" i="20"/>
  <c r="N62" i="20"/>
  <c r="M62" i="20" s="1"/>
  <c r="G62" i="20"/>
  <c r="F62" i="20" s="1"/>
  <c r="AA61" i="20"/>
  <c r="Q61" i="20"/>
  <c r="P61" i="20" s="1"/>
  <c r="N61" i="20"/>
  <c r="G61" i="20"/>
  <c r="F61" i="20" s="1"/>
  <c r="AA60" i="20"/>
  <c r="Q60" i="20"/>
  <c r="P60" i="20" s="1"/>
  <c r="N60" i="20"/>
  <c r="M60" i="20" s="1"/>
  <c r="G60" i="20"/>
  <c r="F60" i="20" s="1"/>
  <c r="AA59" i="20"/>
  <c r="Q59" i="20"/>
  <c r="P59" i="20" s="1"/>
  <c r="N59" i="20"/>
  <c r="M59" i="20" s="1"/>
  <c r="G59" i="20"/>
  <c r="F59" i="20" s="1"/>
  <c r="AA58" i="20"/>
  <c r="Q58" i="20"/>
  <c r="N58" i="20"/>
  <c r="G58" i="20"/>
  <c r="F58" i="20" s="1"/>
  <c r="AA57" i="20"/>
  <c r="Q57" i="20"/>
  <c r="P57" i="20" s="1"/>
  <c r="N57" i="20"/>
  <c r="M57" i="20" s="1"/>
  <c r="G57" i="20"/>
  <c r="AA56" i="20"/>
  <c r="Q56" i="20"/>
  <c r="N56" i="20"/>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P46" i="20" s="1"/>
  <c r="N46" i="20"/>
  <c r="G46" i="20"/>
  <c r="F46" i="20" s="1"/>
  <c r="AA45" i="20"/>
  <c r="Q45" i="20"/>
  <c r="N45" i="20"/>
  <c r="G45" i="20"/>
  <c r="F45" i="20" s="1"/>
  <c r="AA44" i="20"/>
  <c r="Q44" i="20"/>
  <c r="P44" i="20" s="1"/>
  <c r="N44" i="20"/>
  <c r="G44" i="20"/>
  <c r="F44" i="20" s="1"/>
  <c r="AA43" i="20"/>
  <c r="Q43" i="20"/>
  <c r="P43" i="20" s="1"/>
  <c r="N43" i="20"/>
  <c r="M43" i="20" s="1"/>
  <c r="G43" i="20"/>
  <c r="F43" i="20" s="1"/>
  <c r="AA42" i="20"/>
  <c r="Q42" i="20"/>
  <c r="N42" i="20"/>
  <c r="M42" i="20" s="1"/>
  <c r="G42" i="20"/>
  <c r="F42" i="20" s="1"/>
  <c r="AA41" i="20"/>
  <c r="Q41" i="20"/>
  <c r="P41" i="20" s="1"/>
  <c r="N41" i="20"/>
  <c r="G41" i="20"/>
  <c r="F41" i="20" s="1"/>
  <c r="AA40" i="20"/>
  <c r="Q40" i="20"/>
  <c r="N40" i="20"/>
  <c r="M40" i="20" s="1"/>
  <c r="G40" i="20"/>
  <c r="F40" i="20" s="1"/>
  <c r="AA39" i="20"/>
  <c r="Q39" i="20"/>
  <c r="P39" i="20" s="1"/>
  <c r="N39" i="20"/>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s="1"/>
  <c r="D24" i="20" s="1"/>
  <c r="AA21" i="20"/>
  <c r="Q21" i="20"/>
  <c r="N21" i="20"/>
  <c r="M21" i="20" s="1"/>
  <c r="G21" i="20"/>
  <c r="F21" i="20" s="1"/>
  <c r="E21" i="20"/>
  <c r="E19" i="20" s="1"/>
  <c r="E18" i="20" s="1"/>
  <c r="E13" i="20" s="1"/>
  <c r="AA20" i="20"/>
  <c r="Q20" i="20"/>
  <c r="P20" i="20" s="1"/>
  <c r="N20" i="20"/>
  <c r="G20" i="20"/>
  <c r="F20" i="20" s="1"/>
  <c r="S19" i="20"/>
  <c r="S18" i="20" s="1"/>
  <c r="S13" i="20" s="1"/>
  <c r="I19" i="20"/>
  <c r="I18" i="20" s="1"/>
  <c r="D19" i="20"/>
  <c r="D18" i="20" s="1"/>
  <c r="D13" i="20" s="1"/>
  <c r="E16" i="14"/>
  <c r="F16" i="14"/>
  <c r="E9" i="14"/>
  <c r="F9" i="14"/>
  <c r="E8"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M135" i="18" s="1"/>
  <c r="G135" i="18"/>
  <c r="E135" i="18"/>
  <c r="AA134" i="18"/>
  <c r="Q134" i="18"/>
  <c r="N134" i="18"/>
  <c r="G134" i="18"/>
  <c r="F134" i="18" s="1"/>
  <c r="E134" i="18"/>
  <c r="E133" i="18" s="1"/>
  <c r="E131" i="18" s="1"/>
  <c r="V133" i="18"/>
  <c r="V131" i="18" s="1"/>
  <c r="U133" i="18"/>
  <c r="U131" i="18" s="1"/>
  <c r="T133" i="18"/>
  <c r="T131" i="18" s="1"/>
  <c r="S133" i="18"/>
  <c r="S131" i="18" s="1"/>
  <c r="R133" i="18"/>
  <c r="R131" i="18" s="1"/>
  <c r="O133" i="18"/>
  <c r="O131" i="18" s="1"/>
  <c r="L133" i="18"/>
  <c r="L131" i="18"/>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c r="G128" i="18"/>
  <c r="E128" i="18"/>
  <c r="AA127" i="18"/>
  <c r="Q127" i="18"/>
  <c r="P127" i="18" s="1"/>
  <c r="N127" i="18"/>
  <c r="M127" i="18" s="1"/>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s="1"/>
  <c r="N123" i="18"/>
  <c r="N122" i="18" s="1"/>
  <c r="G123" i="18"/>
  <c r="G122" i="18" s="1"/>
  <c r="AE122" i="18"/>
  <c r="AE121" i="18"/>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P100" i="18" s="1"/>
  <c r="N100" i="18"/>
  <c r="M100" i="18" s="1"/>
  <c r="G100" i="18"/>
  <c r="F100" i="18" s="1"/>
  <c r="E100" i="18"/>
  <c r="AA99" i="18"/>
  <c r="Q99" i="18"/>
  <c r="N99" i="18"/>
  <c r="G99" i="18"/>
  <c r="F99" i="18" s="1"/>
  <c r="E99" i="18"/>
  <c r="AA98" i="18"/>
  <c r="Q98" i="18"/>
  <c r="N98" i="18"/>
  <c r="M98" i="18" s="1"/>
  <c r="G98" i="18"/>
  <c r="E98" i="18"/>
  <c r="AA97" i="18"/>
  <c r="Q97" i="18"/>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N74" i="18" s="1"/>
  <c r="M75" i="18"/>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Y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G57" i="18"/>
  <c r="AA56" i="18"/>
  <c r="Q56" i="18"/>
  <c r="P56" i="18" s="1"/>
  <c r="N56" i="18"/>
  <c r="M56" i="18" s="1"/>
  <c r="G56" i="18"/>
  <c r="AA55" i="18"/>
  <c r="Q55" i="18"/>
  <c r="N55" i="18"/>
  <c r="M55" i="18" s="1"/>
  <c r="G55" i="18"/>
  <c r="AA54" i="18"/>
  <c r="Q54" i="18"/>
  <c r="P54" i="18" s="1"/>
  <c r="N54" i="18"/>
  <c r="M54" i="18" s="1"/>
  <c r="G54" i="18"/>
  <c r="Y54" i="18" s="1"/>
  <c r="AA53" i="18"/>
  <c r="Q53" i="18"/>
  <c r="N53" i="18"/>
  <c r="M53" i="18" s="1"/>
  <c r="G53" i="18"/>
  <c r="AA52" i="18"/>
  <c r="Q52" i="18"/>
  <c r="P52" i="18" s="1"/>
  <c r="N52" i="18"/>
  <c r="G52" i="18"/>
  <c r="AA51" i="18"/>
  <c r="Q51" i="18"/>
  <c r="N51" i="18"/>
  <c r="M51" i="18" s="1"/>
  <c r="G51" i="18"/>
  <c r="F51" i="18" s="1"/>
  <c r="S50" i="18"/>
  <c r="I50" i="18"/>
  <c r="E50" i="18"/>
  <c r="D50" i="18"/>
  <c r="AA49" i="18"/>
  <c r="Q49" i="18"/>
  <c r="P49" i="18" s="1"/>
  <c r="N49" i="18"/>
  <c r="M49" i="18" s="1"/>
  <c r="G49" i="18"/>
  <c r="AA48" i="18"/>
  <c r="Q48" i="18"/>
  <c r="N48" i="18"/>
  <c r="M48" i="18" s="1"/>
  <c r="G48" i="18"/>
  <c r="F48" i="18" s="1"/>
  <c r="AA47" i="18"/>
  <c r="Q47" i="18"/>
  <c r="P47" i="18" s="1"/>
  <c r="N47" i="18"/>
  <c r="M47" i="18" s="1"/>
  <c r="G47" i="18"/>
  <c r="AA46" i="18"/>
  <c r="Q46" i="18"/>
  <c r="P46" i="18" s="1"/>
  <c r="N46" i="18"/>
  <c r="M46" i="18" s="1"/>
  <c r="G46" i="18"/>
  <c r="AA45" i="18"/>
  <c r="Q45" i="18"/>
  <c r="P45" i="18" s="1"/>
  <c r="N45" i="18"/>
  <c r="M45" i="18"/>
  <c r="G45" i="18"/>
  <c r="F45" i="18" s="1"/>
  <c r="AA44" i="18"/>
  <c r="Q44" i="18"/>
  <c r="N44" i="18"/>
  <c r="G44" i="18"/>
  <c r="F44" i="18" s="1"/>
  <c r="AA43" i="18"/>
  <c r="Q43" i="18"/>
  <c r="N43" i="18"/>
  <c r="G43" i="18"/>
  <c r="AA42" i="18"/>
  <c r="Q42" i="18"/>
  <c r="N42" i="18"/>
  <c r="G42" i="18"/>
  <c r="F42" i="18" s="1"/>
  <c r="AA41" i="18"/>
  <c r="Q41" i="18"/>
  <c r="P41" i="18" s="1"/>
  <c r="N41" i="18"/>
  <c r="M41" i="18" s="1"/>
  <c r="G41" i="18"/>
  <c r="AA40" i="18"/>
  <c r="Q40" i="18"/>
  <c r="N40" i="18"/>
  <c r="G40" i="18"/>
  <c r="AA39" i="18"/>
  <c r="Q39" i="18"/>
  <c r="P39" i="18" s="1"/>
  <c r="N39" i="18"/>
  <c r="M39" i="18" s="1"/>
  <c r="G39" i="18"/>
  <c r="F39" i="18" s="1"/>
  <c r="AA38" i="18"/>
  <c r="Q38" i="18"/>
  <c r="P38" i="18" s="1"/>
  <c r="N38" i="18"/>
  <c r="G38" i="18"/>
  <c r="AA37" i="18"/>
  <c r="Q37" i="18"/>
  <c r="N37" i="18"/>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E26" i="18"/>
  <c r="E25" i="18" s="1"/>
  <c r="E24" i="18" s="1"/>
  <c r="D26" i="18"/>
  <c r="D25" i="18" s="1"/>
  <c r="D24" i="18" s="1"/>
  <c r="AA21" i="18"/>
  <c r="Q21" i="18"/>
  <c r="P21" i="18" s="1"/>
  <c r="N21" i="18"/>
  <c r="M21" i="18" s="1"/>
  <c r="G21" i="18"/>
  <c r="F21" i="18" s="1"/>
  <c r="E21" i="18"/>
  <c r="E19" i="18" s="1"/>
  <c r="E18" i="18" s="1"/>
  <c r="E13" i="18" s="1"/>
  <c r="AA20" i="18"/>
  <c r="Q20" i="18"/>
  <c r="N20" i="18"/>
  <c r="G20" i="18"/>
  <c r="F20" i="18" s="1"/>
  <c r="S19" i="18"/>
  <c r="S18" i="18" s="1"/>
  <c r="I19" i="18"/>
  <c r="D19" i="18"/>
  <c r="D18" i="18" s="1"/>
  <c r="D13" i="18" s="1"/>
  <c r="A3" i="14"/>
  <c r="A3" i="15" s="1"/>
  <c r="E24" i="15"/>
  <c r="D24" i="15"/>
  <c r="E21" i="15"/>
  <c r="D21" i="15"/>
  <c r="E16" i="15"/>
  <c r="D16" i="15"/>
  <c r="E13" i="15"/>
  <c r="D13" i="15"/>
  <c r="C13" i="15" s="1"/>
  <c r="E9" i="15"/>
  <c r="D9" i="15"/>
  <c r="D16" i="14"/>
  <c r="C16" i="14" s="1"/>
  <c r="D14" i="14"/>
  <c r="C14" i="14" s="1"/>
  <c r="D11" i="14"/>
  <c r="C11" i="14" s="1"/>
  <c r="D9" i="14"/>
  <c r="P37" i="18"/>
  <c r="P134" i="18"/>
  <c r="M43" i="18"/>
  <c r="M130" i="18"/>
  <c r="M129" i="18" s="1"/>
  <c r="F126" i="20"/>
  <c r="S93" i="20"/>
  <c r="S88" i="20" s="1"/>
  <c r="M56" i="20"/>
  <c r="M58" i="20"/>
  <c r="M39" i="20"/>
  <c r="W40" i="20"/>
  <c r="M44" i="20"/>
  <c r="P63" i="20"/>
  <c r="M134" i="20"/>
  <c r="M57" i="18"/>
  <c r="P53" i="18"/>
  <c r="M37" i="18"/>
  <c r="P97" i="18"/>
  <c r="F123" i="18"/>
  <c r="F122" i="18" s="1"/>
  <c r="G122" i="20"/>
  <c r="Y130" i="20"/>
  <c r="Y129" i="20"/>
  <c r="H14" i="19"/>
  <c r="J17" i="19"/>
  <c r="H17" i="19"/>
  <c r="O11" i="19"/>
  <c r="O9" i="19" s="1"/>
  <c r="M20" i="18"/>
  <c r="M40" i="18"/>
  <c r="P96" i="20"/>
  <c r="Y96" i="20"/>
  <c r="O17" i="19"/>
  <c r="C16" i="15"/>
  <c r="W21" i="18"/>
  <c r="M64" i="18"/>
  <c r="F72" i="18"/>
  <c r="Y46" i="20"/>
  <c r="AA26" i="18"/>
  <c r="I25" i="18"/>
  <c r="AA25" i="18" s="1"/>
  <c r="P21" i="20"/>
  <c r="Y21" i="20"/>
  <c r="W126" i="20"/>
  <c r="M126" i="20"/>
  <c r="J14" i="19"/>
  <c r="J12" i="19" s="1"/>
  <c r="O14" i="19"/>
  <c r="O12" i="19"/>
  <c r="U121" i="20" l="1"/>
  <c r="U120" i="20" s="1"/>
  <c r="U119" i="20" s="1"/>
  <c r="Q124" i="20"/>
  <c r="W72" i="18"/>
  <c r="Y62" i="20"/>
  <c r="Y48" i="18"/>
  <c r="Q19" i="20"/>
  <c r="Q18" i="20" s="1"/>
  <c r="Q13" i="20" s="1"/>
  <c r="W123" i="20"/>
  <c r="W122" i="20" s="1"/>
  <c r="W121" i="20" s="1"/>
  <c r="W43" i="20"/>
  <c r="M123" i="20"/>
  <c r="M122" i="20" s="1"/>
  <c r="M125" i="18"/>
  <c r="Y73" i="20"/>
  <c r="H67" i="18"/>
  <c r="H12" i="18" s="1"/>
  <c r="T67" i="20"/>
  <c r="Y42" i="20"/>
  <c r="W45" i="20"/>
  <c r="W135" i="20"/>
  <c r="W45" i="18"/>
  <c r="O121" i="18"/>
  <c r="F8" i="15"/>
  <c r="F17" i="19" s="1"/>
  <c r="H67" i="20"/>
  <c r="H12" i="20" s="1"/>
  <c r="F68" i="20"/>
  <c r="F67" i="20" s="1"/>
  <c r="P62" i="20"/>
  <c r="G14" i="19"/>
  <c r="F54" i="18"/>
  <c r="W73" i="18"/>
  <c r="Y51" i="18"/>
  <c r="AA74" i="18"/>
  <c r="M135" i="20"/>
  <c r="F126" i="18"/>
  <c r="W134" i="18"/>
  <c r="Y127" i="18"/>
  <c r="F19" i="20"/>
  <c r="F18" i="20" s="1"/>
  <c r="F13" i="20" s="1"/>
  <c r="T121" i="20"/>
  <c r="AA95" i="18"/>
  <c r="AA93" i="18" s="1"/>
  <c r="AA88" i="18" s="1"/>
  <c r="R67" i="20"/>
  <c r="R12" i="20" s="1"/>
  <c r="R10" i="20" s="1"/>
  <c r="Y39" i="18"/>
  <c r="V121" i="18"/>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W51" i="20"/>
  <c r="N19" i="18"/>
  <c r="W60" i="20"/>
  <c r="W100" i="20"/>
  <c r="V121" i="20"/>
  <c r="V120" i="20" s="1"/>
  <c r="V119" i="20" s="1"/>
  <c r="Q50" i="20"/>
  <c r="Y71" i="20"/>
  <c r="E95" i="18"/>
  <c r="E93" i="18" s="1"/>
  <c r="E88" i="18" s="1"/>
  <c r="G95" i="18"/>
  <c r="G93" i="18" s="1"/>
  <c r="G88" i="18" s="1"/>
  <c r="W96" i="20"/>
  <c r="G19" i="20"/>
  <c r="Y19" i="20" s="1"/>
  <c r="W54" i="20"/>
  <c r="V120" i="18"/>
  <c r="V119" i="18" s="1"/>
  <c r="M19" i="18"/>
  <c r="M18" i="18" s="1"/>
  <c r="M13" i="18" s="1"/>
  <c r="P51" i="18"/>
  <c r="G129" i="18"/>
  <c r="F129" i="18" s="1"/>
  <c r="C21" i="15"/>
  <c r="J67" i="18"/>
  <c r="Y100" i="20"/>
  <c r="F130" i="18"/>
  <c r="W57" i="20"/>
  <c r="W42" i="20"/>
  <c r="P69" i="20"/>
  <c r="P68" i="20" s="1"/>
  <c r="P67" i="20" s="1"/>
  <c r="W127" i="20"/>
  <c r="Y53" i="20"/>
  <c r="D67" i="18"/>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C9" i="15"/>
  <c r="W27" i="18"/>
  <c r="W64" i="18"/>
  <c r="M64" i="20"/>
  <c r="Y64" i="18"/>
  <c r="T120" i="20"/>
  <c r="T119" i="20" s="1"/>
  <c r="K67" i="20"/>
  <c r="K12" i="20" s="1"/>
  <c r="L67" i="20"/>
  <c r="L12" i="20" s="1"/>
  <c r="G26" i="18"/>
  <c r="Y26" i="18" s="1"/>
  <c r="Y127" i="20"/>
  <c r="Y36" i="20"/>
  <c r="K67" i="18"/>
  <c r="K12" i="18" s="1"/>
  <c r="Y27" i="18"/>
  <c r="W62" i="20"/>
  <c r="AA19" i="20"/>
  <c r="AA124" i="18"/>
  <c r="Y59" i="20"/>
  <c r="W44" i="20"/>
  <c r="P19" i="20"/>
  <c r="P18" i="20" s="1"/>
  <c r="P13" i="20" s="1"/>
  <c r="D34" i="20"/>
  <c r="J12" i="18"/>
  <c r="J10" i="18" s="1"/>
  <c r="K121" i="20"/>
  <c r="K120" i="20" s="1"/>
  <c r="K119" i="20" s="1"/>
  <c r="M13" i="19"/>
  <c r="L13" i="19" s="1"/>
  <c r="P13" i="19" s="1"/>
  <c r="D34" i="18"/>
  <c r="I67" i="18"/>
  <c r="E124" i="20"/>
  <c r="E121" i="20" s="1"/>
  <c r="E120" i="20" s="1"/>
  <c r="E119" i="20" s="1"/>
  <c r="G50" i="20"/>
  <c r="P127" i="20"/>
  <c r="P52" i="20"/>
  <c r="Y96" i="18"/>
  <c r="W51" i="18"/>
  <c r="P48" i="18"/>
  <c r="F73" i="18"/>
  <c r="W100" i="18"/>
  <c r="T121" i="18"/>
  <c r="T120" i="18" s="1"/>
  <c r="T119" i="18" s="1"/>
  <c r="Y134" i="18"/>
  <c r="E34" i="20"/>
  <c r="W98" i="20"/>
  <c r="Y54" i="20"/>
  <c r="I121" i="18"/>
  <c r="I34" i="20"/>
  <c r="AA35" i="20"/>
  <c r="M69" i="20"/>
  <c r="Y64" i="20"/>
  <c r="U67" i="20"/>
  <c r="U12" i="20" s="1"/>
  <c r="U10" i="20" s="1"/>
  <c r="Y59" i="18"/>
  <c r="W65" i="20"/>
  <c r="W70" i="18"/>
  <c r="M65" i="20"/>
  <c r="Q95" i="20"/>
  <c r="Q93" i="20" s="1"/>
  <c r="Q88" i="20" s="1"/>
  <c r="W128" i="20"/>
  <c r="W47" i="20"/>
  <c r="Y135" i="20"/>
  <c r="Y46" i="18"/>
  <c r="W60" i="18"/>
  <c r="Y41" i="18"/>
  <c r="M125" i="20"/>
  <c r="M124" i="20" s="1"/>
  <c r="Y51" i="20"/>
  <c r="Y60" i="20"/>
  <c r="N133" i="20"/>
  <c r="K121" i="18"/>
  <c r="K120" i="18" s="1"/>
  <c r="K119" i="18" s="1"/>
  <c r="V67" i="20"/>
  <c r="V12" i="20" s="1"/>
  <c r="Q133" i="20"/>
  <c r="Q131" i="20" s="1"/>
  <c r="E8" i="15"/>
  <c r="E17" i="19" s="1"/>
  <c r="V67" i="18"/>
  <c r="V12" i="18" s="1"/>
  <c r="V10"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F124" i="20" s="1"/>
  <c r="F121" i="20" s="1"/>
  <c r="G124" i="20"/>
  <c r="M124" i="18"/>
  <c r="W59" i="20"/>
  <c r="W21" i="20"/>
  <c r="S13" i="18"/>
  <c r="F19" i="18"/>
  <c r="F18" i="18" s="1"/>
  <c r="F13" i="18" s="1"/>
  <c r="F49" i="18"/>
  <c r="Y49" i="18"/>
  <c r="P58" i="18"/>
  <c r="Y58" i="18"/>
  <c r="W62" i="18"/>
  <c r="Y62" i="18"/>
  <c r="F63" i="18"/>
  <c r="Y63" i="18"/>
  <c r="P70" i="18"/>
  <c r="P68" i="18" s="1"/>
  <c r="P67" i="18" s="1"/>
  <c r="Y70" i="18"/>
  <c r="L67" i="18"/>
  <c r="L12" i="18" s="1"/>
  <c r="L10" i="18" s="1"/>
  <c r="Y101" i="18"/>
  <c r="P101" i="18"/>
  <c r="F37" i="20"/>
  <c r="Y37" i="20"/>
  <c r="W37" i="20"/>
  <c r="Y38" i="20"/>
  <c r="F38" i="20"/>
  <c r="W38" i="20"/>
  <c r="S34" i="20"/>
  <c r="AA50" i="20"/>
  <c r="Y97" i="20"/>
  <c r="P97" i="20"/>
  <c r="P95" i="20" s="1"/>
  <c r="P93" i="20" s="1"/>
  <c r="P88" i="20" s="1"/>
  <c r="P101" i="20"/>
  <c r="Y101" i="20"/>
  <c r="N121" i="20"/>
  <c r="W124" i="20"/>
  <c r="F39" i="20"/>
  <c r="Q124" i="18"/>
  <c r="Y60" i="18"/>
  <c r="P59" i="18"/>
  <c r="W49" i="18"/>
  <c r="Q68" i="18"/>
  <c r="Y134" i="20"/>
  <c r="Y65" i="20"/>
  <c r="W36" i="20"/>
  <c r="I18" i="18"/>
  <c r="I13" i="18" s="1"/>
  <c r="AA19" i="18"/>
  <c r="F55" i="18"/>
  <c r="W55" i="18"/>
  <c r="F56" i="18"/>
  <c r="W56" i="18"/>
  <c r="F65" i="18"/>
  <c r="Y65" i="18"/>
  <c r="AA68" i="18"/>
  <c r="S67" i="18"/>
  <c r="M72" i="18"/>
  <c r="N68" i="18"/>
  <c r="N67" i="18" s="1"/>
  <c r="F97" i="18"/>
  <c r="W99" i="18"/>
  <c r="M99" i="18"/>
  <c r="F128" i="18"/>
  <c r="Y128" i="18"/>
  <c r="W128" i="18"/>
  <c r="O120" i="18"/>
  <c r="O119" i="18" s="1"/>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AA74" i="20"/>
  <c r="F97" i="20"/>
  <c r="F95" i="20" s="1"/>
  <c r="F93" i="20" s="1"/>
  <c r="F88" i="20" s="1"/>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T12" i="20"/>
  <c r="T10" i="20" s="1"/>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M68" i="18"/>
  <c r="M67" i="18" s="1"/>
  <c r="F46" i="18"/>
  <c r="G35" i="18"/>
  <c r="W65" i="18"/>
  <c r="M65" i="18"/>
  <c r="N18" i="18"/>
  <c r="G17" i="19"/>
  <c r="W40" i="18"/>
  <c r="F40" i="18"/>
  <c r="Y47" i="18"/>
  <c r="F47" i="18"/>
  <c r="F55" i="20"/>
  <c r="Y55" i="20"/>
  <c r="W55" i="20"/>
  <c r="P43" i="18"/>
  <c r="Y123" i="20"/>
  <c r="Y122" i="20" s="1"/>
  <c r="Q122" i="20"/>
  <c r="Q121" i="20" s="1"/>
  <c r="Y45" i="18"/>
  <c r="W46" i="18"/>
  <c r="W52" i="18"/>
  <c r="M52" i="18"/>
  <c r="Y57" i="18"/>
  <c r="P57" i="18"/>
  <c r="F75" i="18"/>
  <c r="F74" i="18" s="1"/>
  <c r="G74" i="18"/>
  <c r="W74" i="18" s="1"/>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35" i="20" s="1"/>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F53" i="20"/>
  <c r="W53" i="20"/>
  <c r="O67" i="20"/>
  <c r="O12" i="20" s="1"/>
  <c r="Y135" i="18"/>
  <c r="I131" i="18"/>
  <c r="AA133" i="18"/>
  <c r="AA131" i="18" s="1"/>
  <c r="N68" i="20"/>
  <c r="L121" i="20"/>
  <c r="L120" i="20" s="1"/>
  <c r="L119" i="20" s="1"/>
  <c r="L10" i="20" s="1"/>
  <c r="Y50" i="20" l="1"/>
  <c r="D12" i="18"/>
  <c r="Y68" i="20"/>
  <c r="I12" i="18"/>
  <c r="K10" i="20"/>
  <c r="Q34" i="20"/>
  <c r="N34" i="20"/>
  <c r="E12" i="20"/>
  <c r="E10" i="20" s="1"/>
  <c r="W133" i="20"/>
  <c r="W131" i="20" s="1"/>
  <c r="K10" i="18"/>
  <c r="N131" i="20"/>
  <c r="N120" i="20" s="1"/>
  <c r="W120" i="20" s="1"/>
  <c r="W119" i="20" s="1"/>
  <c r="AA34" i="20"/>
  <c r="D12" i="20"/>
  <c r="D10" i="20" s="1"/>
  <c r="O10" i="20"/>
  <c r="V10" i="20"/>
  <c r="G18" i="20"/>
  <c r="U10" i="18"/>
  <c r="AA121" i="18"/>
  <c r="F68" i="18"/>
  <c r="AA67" i="20"/>
  <c r="P95" i="18"/>
  <c r="P93" i="18" s="1"/>
  <c r="P88" i="18" s="1"/>
  <c r="M50" i="20"/>
  <c r="T10" i="18"/>
  <c r="M95" i="18"/>
  <c r="M93" i="18" s="1"/>
  <c r="M88" i="18" s="1"/>
  <c r="M35" i="18"/>
  <c r="F120" i="20"/>
  <c r="F119" i="20" s="1"/>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F95" i="18"/>
  <c r="F93" i="18" s="1"/>
  <c r="F88" i="18" s="1"/>
  <c r="S12" i="20"/>
  <c r="D14" i="19"/>
  <c r="C8" i="14"/>
  <c r="G93" i="20"/>
  <c r="G88" i="20" s="1"/>
  <c r="Y95" i="20"/>
  <c r="Y93" i="20" s="1"/>
  <c r="Y88" i="20" s="1"/>
  <c r="N13" i="20"/>
  <c r="W18" i="20"/>
  <c r="Y18" i="20"/>
  <c r="G13" i="20"/>
  <c r="H120" i="20"/>
  <c r="Z121" i="20"/>
  <c r="P121" i="18"/>
  <c r="P120" i="18" s="1"/>
  <c r="P119" i="18" s="1"/>
  <c r="Q131" i="18"/>
  <c r="Y133" i="18"/>
  <c r="Y131" i="18" s="1"/>
  <c r="R120" i="18"/>
  <c r="Z121" i="18"/>
  <c r="W124" i="18"/>
  <c r="N121" i="18"/>
  <c r="N120" i="18" s="1"/>
  <c r="N119" i="18" s="1"/>
  <c r="AA18" i="18"/>
  <c r="F35" i="20"/>
  <c r="I12" i="20"/>
  <c r="I10" i="20" s="1"/>
  <c r="AE10" i="20" s="1"/>
  <c r="M50" i="18"/>
  <c r="D1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AA120" i="18"/>
  <c r="AA119" i="18" s="1"/>
  <c r="I119" i="18"/>
  <c r="G34" i="20"/>
  <c r="Y34" i="20" s="1"/>
  <c r="W35" i="20"/>
  <c r="N93" i="18"/>
  <c r="N88" i="18" s="1"/>
  <c r="W95" i="18"/>
  <c r="W93" i="18" s="1"/>
  <c r="W88" i="18" s="1"/>
  <c r="G67" i="18"/>
  <c r="W67" i="18" s="1"/>
  <c r="W68" i="18"/>
  <c r="Y68" i="18"/>
  <c r="Q34" i="18"/>
  <c r="Y35" i="18"/>
  <c r="N67" i="20"/>
  <c r="W67" i="20" s="1"/>
  <c r="W68" i="20"/>
  <c r="G25" i="20"/>
  <c r="Y26" i="20"/>
  <c r="W26" i="20"/>
  <c r="AA13" i="20"/>
  <c r="Y50" i="18"/>
  <c r="Q120" i="20"/>
  <c r="N13" i="18"/>
  <c r="W18" i="18"/>
  <c r="G34" i="18"/>
  <c r="F67" i="18"/>
  <c r="AE50" i="20" l="1"/>
  <c r="M34" i="20"/>
  <c r="M12" i="20" s="1"/>
  <c r="M10" i="20" s="1"/>
  <c r="AE50" i="18"/>
  <c r="N119" i="20"/>
  <c r="Y121" i="20"/>
  <c r="P34" i="18"/>
  <c r="P12" i="18" s="1"/>
  <c r="P10" i="18" s="1"/>
  <c r="F34" i="20"/>
  <c r="F15" i="19"/>
  <c r="G24" i="18"/>
  <c r="G12" i="18" s="1"/>
  <c r="W25" i="18"/>
  <c r="AA12" i="20"/>
  <c r="Y67" i="18"/>
  <c r="M34" i="18"/>
  <c r="M12" i="18" s="1"/>
  <c r="M10" i="18" s="1"/>
  <c r="Q120" i="18"/>
  <c r="Q119" i="18" s="1"/>
  <c r="P34" i="20"/>
  <c r="P12" i="20" s="1"/>
  <c r="P10" i="20" s="1"/>
  <c r="R119" i="18"/>
  <c r="Z120" i="18"/>
  <c r="Z119" i="18" s="1"/>
  <c r="Q12" i="20"/>
  <c r="F34" i="18"/>
  <c r="AE34" i="18" s="1"/>
  <c r="F12" i="18"/>
  <c r="AE12" i="18" s="1"/>
  <c r="W120" i="18"/>
  <c r="W119" i="18" s="1"/>
  <c r="H119" i="20"/>
  <c r="H10" i="20" s="1"/>
  <c r="Z10" i="20" s="1"/>
  <c r="Z120" i="20"/>
  <c r="Z119" i="20" s="1"/>
  <c r="W13" i="20"/>
  <c r="Y13" i="20"/>
  <c r="C14" i="19"/>
  <c r="M14" i="19"/>
  <c r="D12" i="19"/>
  <c r="J11" i="19"/>
  <c r="G11" i="19" s="1"/>
  <c r="D11" i="19"/>
  <c r="M11" i="19" s="1"/>
  <c r="F8" i="19"/>
  <c r="E9" i="19"/>
  <c r="E8" i="19" s="1"/>
  <c r="N11" i="19"/>
  <c r="N9" i="19" s="1"/>
  <c r="N8" i="19" s="1"/>
  <c r="D10" i="19"/>
  <c r="I10" i="18"/>
  <c r="AE10" i="18" s="1"/>
  <c r="D16" i="19"/>
  <c r="S119" i="20"/>
  <c r="S10" i="20" s="1"/>
  <c r="AA10" i="20" s="1"/>
  <c r="AA120" i="20"/>
  <c r="AA119" i="20" s="1"/>
  <c r="W13" i="18"/>
  <c r="N12" i="18"/>
  <c r="Y25" i="20"/>
  <c r="W25" i="20"/>
  <c r="G24" i="20"/>
  <c r="Y34" i="18"/>
  <c r="W34" i="20"/>
  <c r="W34" i="18"/>
  <c r="Q119" i="20"/>
  <c r="Q10" i="20" s="1"/>
  <c r="Y120" i="20"/>
  <c r="Y119" i="20" s="1"/>
  <c r="G120" i="18"/>
  <c r="Y121" i="18"/>
  <c r="Q13" i="18"/>
  <c r="Y18" i="18"/>
  <c r="H10" i="19"/>
  <c r="S10" i="18"/>
  <c r="AA12" i="18"/>
  <c r="N12" i="20"/>
  <c r="C17" i="19"/>
  <c r="K17" i="19" s="1"/>
  <c r="M17" i="19"/>
  <c r="L17" i="19" s="1"/>
  <c r="F10" i="18" l="1"/>
  <c r="W24" i="18"/>
  <c r="Y24" i="18"/>
  <c r="F12" i="20"/>
  <c r="AE34" i="20"/>
  <c r="AA10" i="18"/>
  <c r="P17" i="19"/>
  <c r="C11" i="19"/>
  <c r="K11" i="19" s="1"/>
  <c r="C10" i="19"/>
  <c r="P10"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AE12" i="20" l="1"/>
  <c r="F10" i="20"/>
  <c r="D8" i="19"/>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O6" authorId="0" shapeId="0" xr:uid="{00000000-0006-0000-0700-000001000000}">
      <text>
        <r>
          <rPr>
            <b/>
            <sz val="9"/>
            <color indexed="81"/>
            <rFont val="Tahoma"/>
            <family val="2"/>
          </rPr>
          <t>ĐP</t>
        </r>
      </text>
    </comment>
    <comment ref="P7" authorId="0" shapeId="0" xr:uid="{00000000-0006-0000-0700-000002000000}">
      <text>
        <r>
          <rPr>
            <b/>
            <sz val="9"/>
            <color indexed="81"/>
            <rFont val="Tahoma"/>
            <family val="2"/>
          </rPr>
          <t>TW</t>
        </r>
      </text>
    </comment>
    <comment ref="C9" authorId="0" shapeId="0" xr:uid="{00000000-0006-0000-0700-000003000000}">
      <text>
        <r>
          <rPr>
            <b/>
            <sz val="9"/>
            <color indexed="81"/>
            <rFont val="Tahoma"/>
            <family val="2"/>
          </rPr>
          <t>đã cập nhật QĐ số 1378/ 17-9</t>
        </r>
      </text>
    </comment>
    <comment ref="F13" authorId="0" shapeId="0" xr:uid="{00000000-0006-0000-0700-000004000000}">
      <text>
        <r>
          <rPr>
            <b/>
            <sz val="9"/>
            <color indexed="81"/>
            <rFont val="Tahoma"/>
            <family val="2"/>
          </rPr>
          <t>Vốn TW + ĐP và QĐ 1830/UBND tỉnh</t>
        </r>
      </text>
    </comment>
    <comment ref="J13" authorId="0" shapeId="0" xr:uid="{00000000-0006-0000-0700-000005000000}">
      <text>
        <r>
          <rPr>
            <b/>
            <sz val="9"/>
            <color indexed="81"/>
            <rFont val="Tahoma"/>
            <family val="2"/>
          </rPr>
          <t>- Chi vốn TW: 67.802,091984 trđ
- ĐP: 191 trđ</t>
        </r>
      </text>
    </comment>
    <comment ref="O13" authorId="0" shapeId="0" xr:uid="{00000000-0006-0000-0700-000006000000}">
      <text>
        <r>
          <rPr>
            <b/>
            <sz val="9"/>
            <color indexed="81"/>
            <rFont val="Tahoma"/>
            <family val="2"/>
          </rPr>
          <t>- Chi vốn TW: 67.802,091984 trđ
- ĐP: 191 trđ</t>
        </r>
      </text>
    </comment>
    <comment ref="E58" authorId="0" shapeId="0" xr:uid="{00000000-0006-0000-0700-000007000000}">
      <text>
        <r>
          <rPr>
            <b/>
            <sz val="9"/>
            <color indexed="81"/>
            <rFont val="Tahoma"/>
            <family val="2"/>
          </rPr>
          <t xml:space="preserve">210 đối ứng tỉnh QD 1213
</t>
        </r>
        <r>
          <rPr>
            <sz val="9"/>
            <color indexed="81"/>
            <rFont val="Tahoma"/>
            <family val="2"/>
          </rPr>
          <t xml:space="preserve">
</t>
        </r>
      </text>
    </comment>
    <comment ref="E59" authorId="0" shapeId="0" xr:uid="{00000000-0006-0000-0700-000008000000}">
      <text>
        <r>
          <rPr>
            <b/>
            <sz val="9"/>
            <color indexed="81"/>
            <rFont val="Tahoma"/>
            <family val="2"/>
          </rPr>
          <t xml:space="preserve">210 đối ứng tỉnh QD 1213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6" authorId="0" shapeId="0" xr:uid="{00000000-0006-0000-0800-000001000000}">
      <text>
        <r>
          <rPr>
            <b/>
            <sz val="9"/>
            <color indexed="81"/>
            <rFont val="Tahoma"/>
            <family val="2"/>
          </rPr>
          <t>ĐP</t>
        </r>
      </text>
    </comment>
    <comment ref="P7" authorId="0" shapeId="0" xr:uid="{00000000-0006-0000-0800-000002000000}">
      <text>
        <r>
          <rPr>
            <b/>
            <sz val="9"/>
            <color indexed="81"/>
            <rFont val="Tahoma"/>
            <family val="2"/>
          </rPr>
          <t>TW</t>
        </r>
      </text>
    </comment>
    <comment ref="C9" authorId="0" shapeId="0" xr:uid="{00000000-0006-0000-0800-000003000000}">
      <text>
        <r>
          <rPr>
            <b/>
            <sz val="9"/>
            <color indexed="81"/>
            <rFont val="Tahoma"/>
            <family val="2"/>
          </rPr>
          <t>đã cập nhật QĐ số 1378/ 17-9</t>
        </r>
      </text>
    </comment>
    <comment ref="J13" authorId="0" shapeId="0" xr:uid="{00000000-0006-0000-0800-000004000000}">
      <text>
        <r>
          <rPr>
            <b/>
            <sz val="9"/>
            <color indexed="81"/>
            <rFont val="Tahoma"/>
            <family val="2"/>
          </rPr>
          <t>- Chi vốn TW: 67.802,091984 trđ
- ĐP: 191 trđ</t>
        </r>
      </text>
    </comment>
    <comment ref="O13" authorId="0" shapeId="0" xr:uid="{00000000-0006-0000-0800-000005000000}">
      <text>
        <r>
          <rPr>
            <b/>
            <sz val="9"/>
            <color indexed="81"/>
            <rFont val="Tahoma"/>
            <family val="2"/>
          </rPr>
          <t>- Chi vốn TW: 67.802,091984 trđ
- ĐP: 191 trđ</t>
        </r>
      </text>
    </comment>
    <comment ref="F15" authorId="1" shapeId="0" xr:uid="{00000000-0006-0000-0800-000006000000}">
      <text>
        <r>
          <rPr>
            <b/>
            <sz val="9"/>
            <color indexed="81"/>
            <rFont val="Tahoma"/>
            <family val="2"/>
          </rPr>
          <t>ADMIN TLC:</t>
        </r>
        <r>
          <rPr>
            <sz val="9"/>
            <color indexed="81"/>
            <rFont val="Tahoma"/>
            <family val="2"/>
          </rPr>
          <t xml:space="preserve">
</t>
        </r>
      </text>
    </comment>
  </commentList>
</comments>
</file>

<file path=xl/sharedStrings.xml><?xml version="1.0" encoding="utf-8"?>
<sst xmlns="http://schemas.openxmlformats.org/spreadsheetml/2006/main" count="1419" uniqueCount="424">
  <si>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</si>
  <si>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</si>
  <si>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</si>
  <si>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</si>
  <si>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</si>
  <si>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</si>
  <si>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</si>
  <si>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</si>
  <si>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</si>
  <si>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</si>
  <si>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</si>
  <si>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</si>
  <si>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</si>
  <si>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</si>
  <si>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</si>
  <si>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</si>
  <si>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</si>
  <si>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</si>
  <si>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</si>
  <si>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</si>
  <si>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</si>
  <si>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</si>
  <si>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</si>
  <si>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</si>
  <si>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</si>
  <si>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</si>
  <si>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</si>
  <si>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</si>
  <si>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</si>
  <si>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</si>
  <si>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</si>
  <si>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</si>
  <si>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</si>
  <si>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</si>
  <si>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</si>
  <si>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</si>
  <si>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</si>
  <si>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</si>
  <si>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</si>
  <si>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</si>
  <si>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</si>
  <si>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</si>
  <si>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</si>
  <si>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</si>
  <si>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</si>
  <si>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</si>
  <si>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</si>
  <si>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</si>
  <si>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</si>
  <si>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</si>
  <si>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</si>
  <si>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</si>
  <si>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</si>
  <si>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</si>
  <si>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</si>
  <si>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</si>
  <si>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</si>
  <si>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</si>
  <si>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</si>
  <si>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</si>
  <si>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</si>
  <si>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</si>
  <si>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</si>
  <si>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</si>
  <si>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</si>
  <si>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</si>
  <si>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</si>
  <si>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</si>
  <si>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</si>
  <si>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</si>
  <si>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</si>
  <si>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</si>
  <si>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</si>
  <si>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</si>
  <si>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</si>
  <si>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</si>
  <si>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</si>
  <si>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</si>
  <si>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</si>
  <si>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</si>
  <si>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</si>
  <si>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</si>
  <si>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</si>
  <si>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</si>
  <si>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</si>
  <si>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</si>
  <si>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</si>
  <si>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</si>
  <si>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</si>
  <si>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</si>
  <si>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</si>
  <si>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</si>
  <si>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</si>
  <si>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</si>
  <si>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</si>
  <si>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</si>
  <si>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</si>
  <si>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</si>
  <si>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</si>
  <si>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</si>
  <si>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</si>
  <si>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</si>
  <si>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</si>
  <si>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</si>
  <si>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</si>
  <si>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</si>
  <si>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</si>
  <si>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</si>
  <si>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</si>
  <si>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</si>
  <si>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</si>
  <si>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</si>
  <si>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</si>
  <si>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</si>
  <si>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</si>
  <si>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</si>
  <si>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</si>
  <si>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</si>
  <si>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</si>
  <si>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</si>
  <si>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</si>
  <si>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</si>
  <si>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</si>
  <si>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</si>
  <si>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</si>
  <si>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</si>
  <si>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</si>
  <si>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</si>
  <si>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</si>
  <si>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</si>
  <si>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</si>
  <si>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</si>
  <si>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</si>
  <si>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</si>
  <si>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</si>
  <si>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</si>
  <si>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</si>
  <si>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</si>
  <si>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</si>
  <si>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</si>
  <si>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</si>
  <si>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</si>
  <si>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</si>
  <si>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</si>
  <si>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</si>
  <si>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</si>
  <si>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</si>
  <si>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</si>
  <si>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</si>
  <si>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</si>
  <si>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</si>
  <si>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</si>
  <si>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</si>
  <si>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</si>
  <si>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</si>
  <si>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</si>
  <si>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</si>
  <si>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</si>
  <si>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</si>
  <si>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</si>
  <si>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</si>
  <si>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</si>
  <si>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</si>
  <si>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</si>
  <si>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</si>
  <si>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</si>
  <si>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</si>
  <si>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</si>
  <si>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</si>
  <si>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</si>
  <si>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</si>
  <si>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</si>
  <si>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</si>
  <si>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</si>
  <si>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</si>
  <si>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</si>
  <si>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</si>
  <si>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</si>
  <si>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</si>
  <si>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</si>
  <si>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</si>
  <si>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</si>
  <si>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</si>
  <si>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</si>
  <si>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</si>
  <si>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</si>
  <si>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</si>
  <si>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</si>
  <si>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</si>
  <si>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</si>
  <si>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</si>
  <si>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</si>
  <si>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</si>
  <si>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</si>
  <si>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</si>
  <si>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</si>
  <si>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</si>
  <si>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</si>
  <si>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</si>
  <si>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</si>
  <si>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</si>
  <si>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</si>
  <si>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</si>
  <si>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</si>
  <si>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</si>
  <si>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</si>
  <si>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</si>
  <si>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</si>
  <si>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</si>
  <si>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</si>
  <si>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</si>
  <si>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</si>
  <si>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</si>
  <si>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</si>
  <si>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</si>
  <si>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</si>
  <si>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</si>
  <si>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</si>
  <si>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</si>
  <si>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</si>
  <si>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</si>
  <si>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</si>
  <si>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</si>
  <si>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</si>
  <si>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</si>
  <si>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</si>
  <si>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</si>
  <si>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</si>
  <si>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</si>
  <si>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</si>
  <si>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</si>
  <si>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</si>
  <si>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</si>
  <si>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</si>
  <si>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</si>
  <si>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</si>
  <si>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</si>
  <si>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</si>
  <si>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</si>
  <si>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</si>
  <si>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</si>
  <si>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</si>
  <si>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</si>
  <si>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</si>
  <si>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</si>
  <si>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</si>
  <si>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</si>
  <si>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</si>
  <si>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</si>
  <si>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</si>
  <si>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</si>
  <si>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</si>
  <si>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</si>
  <si>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</si>
  <si>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</si>
  <si>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</si>
  <si>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</si>
  <si>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</si>
  <si>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</si>
  <si>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</si>
  <si>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</si>
  <si>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</si>
  <si>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</si>
  <si>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</si>
  <si>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</si>
  <si>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</si>
  <si>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</si>
  <si>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</si>
  <si>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</si>
  <si>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</si>
  <si>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</si>
  <si>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</si>
  <si>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</si>
  <si>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</si>
  <si>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</si>
  <si>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</si>
  <si>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</si>
  <si>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</si>
  <si>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</si>
  <si>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</si>
  <si>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</si>
  <si>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</si>
  <si>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</si>
  <si>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</si>
  <si>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</si>
  <si>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</si>
  <si>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</si>
  <si>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</si>
  <si>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</si>
  <si>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</si>
  <si>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</si>
  <si>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</si>
  <si>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</si>
  <si>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</si>
  <si>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</si>
  <si>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</si>
  <si>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</si>
  <si>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</si>
  <si>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</si>
  <si>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</si>
  <si>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</si>
  <si>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</si>
  <si>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</si>
  <si>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</si>
  <si>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</si>
  <si>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</si>
  <si>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</si>
  <si>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</si>
  <si>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</si>
  <si>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</si>
  <si>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</si>
  <si>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</si>
  <si>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</si>
  <si>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</si>
  <si>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</si>
  <si>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</si>
  <si>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</si>
  <si>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</si>
  <si>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</si>
  <si>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</si>
  <si>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Thực hiện hỗ trợ 345 nhà ở mới cho hộ nghèo.</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</si>
  <si>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</si>
  <si>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</si>
  <si>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</si>
  <si>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</si>
  <si>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</si>
  <si>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</si>
  <si>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</si>
  <si>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</si>
  <si>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</si>
  <si>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</si>
  <si>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</si>
  <si>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</si>
  <si>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</si>
  <si>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</si>
  <si>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</si>
  <si>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</si>
  <si>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</si>
  <si>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</si>
  <si>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</si>
  <si>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</si>
  <si>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</si>
  <si>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</si>
  <si>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</si>
  <si>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</si>
  <si>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</si>
  <si>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</si>
  <si>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</si>
  <si>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</si>
  <si>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</si>
  <si>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</si>
  <si>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</si>
  <si>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</si>
  <si>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</si>
  <si>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</si>
  <si>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</si>
  <si>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</si>
  <si>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</si>
  <si>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</si>
  <si>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</si>
  <si>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</si>
  <si>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</si>
  <si>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</si>
  <si>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</si>
  <si>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</si>
  <si>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</si>
  <si>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</si>
  <si>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</si>
  <si>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</si>
  <si>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</si>
  <si>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</si>
  <si>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</si>
  <si>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</si>
  <si>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</si>
  <si>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</si>
  <si>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</si>
  <si>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</si>
  <si>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</si>
  <si>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</si>
  <si>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</si>
  <si>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</si>
  <si>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</si>
  <si>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</si>
  <si>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</si>
  <si>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</si>
  <si>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Lý do điều chỉnh (tăng, giảm)</t>
  </si>
  <si>
    <t>Hết nhiệm vụ chi</t>
  </si>
  <si>
    <t>Điều chỉnh giảm vốn sự nghiệp</t>
  </si>
  <si>
    <t>Phòng Giáo dục và Đào tạo</t>
  </si>
  <si>
    <t>Duy tu, sửa chữa trường THCS Quài Cang</t>
  </si>
  <si>
    <t>Duy tu, sửa chữa trường TH&amp;THCS Nà Sáy</t>
  </si>
  <si>
    <t>Duy tu, sửa chữa trường PTDTBT TH&amp;THCS Tênh Phông</t>
  </si>
  <si>
    <t>Duy tu, sửa chữa trường TH Phình Sáng</t>
  </si>
  <si>
    <t>Địa điểm</t>
  </si>
  <si>
    <t>Tổng MĐT (dự kiến)</t>
  </si>
  <si>
    <t>xã Tênh Phông</t>
  </si>
  <si>
    <t>Điều chỉnh tăng vốn từ nguồn điều chỉnh giảm vốn sự nghiệp</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</si>
  <si>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</si>
  <si>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</si>
  <si>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</si>
  <si>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</si>
  <si>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</si>
  <si>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</si>
  <si>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</si>
  <si>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</si>
  <si>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</si>
  <si>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</si>
  <si>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Tỉnh bổ sung thêm tại QĐ 1830/QĐ-UBND, 14/10/2024 chưa phân bổ chi tiết</t>
  </si>
  <si>
    <t>Chưa phân bổ</t>
  </si>
  <si>
    <t>Giảm vốn hỗ trợ của 01 hộ (chuyển nguồn từ 2023 sang)</t>
  </si>
  <si>
    <t>Do không có hộ nào có nhu cầu sửa nhà</t>
  </si>
  <si>
    <t>Đẩy nhanh tiến độ tực hiện, giải ngân các công trình duy tu, sửa chữa</t>
  </si>
  <si>
    <t>*</t>
  </si>
  <si>
    <t>Từ nguồn điều chỉnh giảm vốn SN CTMTQG PTKTXH vùng ĐBDTTS và MN ở biểu số 01</t>
  </si>
  <si>
    <t>Từ nguồn điều chỉnh giảm vốn SN CTMTQG GNBV ở biểu số 01</t>
  </si>
  <si>
    <t xml:space="preserve">BIỂU ĐIỀU CHỈNH TĂNG VỐN SỰ NGHIỆP 03 CHƯƠNG TRÌNH MỤC TIÊU QUỐC GIA NĂM 2024 </t>
  </si>
  <si>
    <t>BIỂU ĐIỀU CHỈNH GIẢM VỐN SỰ NGHIỆP 03 CHƯƠNG TRÌNH MỤC TIÊU QUỐC GIA NĂM 2024</t>
  </si>
  <si>
    <t>Duy tu, sửa chữa tuyến đường từ bản Băng sản - Bản Biếng - Bông Ban - bản Đứa - Én Pậu - Món - Hới Nọ - Hới Trong xã Quài Tở</t>
  </si>
  <si>
    <t>Duy tu, sửa chữa trường Mầm non Họa Mi</t>
  </si>
  <si>
    <t>Từ nguồn điều chỉnh giảm vốn SN CTMTQG Phát triển KTXH vùng ĐBDTTS và MN ở biểu số 01</t>
  </si>
  <si>
    <t>Tiểu dự án 1: Nâng cao năng lực thực hiện Chương trình</t>
  </si>
  <si>
    <t xml:space="preserve">Tham quan học tập kinh nghiệm mô hình trồng cây mắc ca, cà phê </t>
  </si>
  <si>
    <t>(Kèm theo Tờ trình số  283/TTr-UBND ngày 12 tháng 11 năm 2024 của UBND huyện Tuần Giáo)</t>
  </si>
  <si>
    <t xml:space="preserve">THỰC HIỆN CƠ CHẾ THÍ ĐIỂM THEO NGHỊ QUYẾT 193/NQ-HĐND NGÀY 11/7/2024 CỦA HĐND TỈNH ĐIỆN BIÊN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</si>
</sst>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00_);_(* \(#,##0.00\);_(* &quot;-&quot;??_);_(@_)"/>
    <numFmt numFmtId="165" formatCode="_-* #,##0\ _₫_-;\-* #,##0\ _₫_-;_-* &quot;-&quot;\ _₫_-;_-@_-"/>
    <numFmt numFmtId="166" formatCode="_-* #,##0.00\ _₫_-;\-* #,##0.00\ _₫_-;_-* &quot;-&quot;??\ _₫_-;_-@_-"/>
    <numFmt numFmtId="167" formatCode="#,##0.0"/>
    <numFmt numFmtId="168" formatCode="#,##0\ &quot;þ&quot;;[Red]\-#,##0\ &quot;þ&quot;"/>
    <numFmt numFmtId="169" formatCode="_(* #,##0_);_(* \(#,##0\);_(* &quot;-&quot;??_);_(@_)"/>
    <numFmt numFmtId="170" formatCode="_(* #,##0.0_);_(* \(#,##0.0\);_(* &quot;-&quot;??_);_(@_)"/>
    <numFmt numFmtId="171" formatCode="_(* #,##0.000_);_(* \(#,##0.000\);_(* &quot;-&quot;??_);_(@_)"/>
    <numFmt numFmtId="172" formatCode="0.0%"/>
    <numFmt numFmtId="173" formatCode="#,##0.000000"/>
    <numFmt numFmtId="174" formatCode="#,##0.000"/>
    <numFmt numFmtId="175" formatCode="0.00000000"/>
    <numFmt numFmtId="176" formatCode="_(* #,##0.0000000_);_(* \(#,##0.0000000\);_(* &quot;-&quot;??_);_(@_)"/>
    <numFmt numFmtId="177" formatCode="_(* #,##0.0000_);_(* \(#,##0.0000\);_(* &quot;-&quot;??_);_(@_)"/>
    <numFmt numFmtId="178" formatCode="_-* #,##0.0\ _₫_-;\-* #,##0.0\ _₫_-;_-* &quot;-&quot;?\ _₫_-;_-@_-"/>
    <numFmt numFmtId="179" formatCode="#,##0.0000"/>
  </numFmts>
  <fonts count="44">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2"/>
      <color indexed="8"/>
      <name val="Times New Roman"/>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rgb="FFEAEAEA"/>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72">
    <xf numFmtId="0" fontId="0" fillId="0" borderId="0"/>
    <xf numFmtId="0" fontId="6" fillId="0" borderId="0"/>
    <xf numFmtId="164" fontId="24"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9" fillId="0" borderId="0" applyFont="0" applyFill="0" applyBorder="0" applyAlignment="0" applyProtection="0"/>
    <xf numFmtId="164" fontId="25" fillId="0" borderId="0" applyFont="0" applyFill="0" applyBorder="0" applyAlignment="0" applyProtection="0"/>
    <xf numFmtId="164" fontId="5"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6" fontId="8"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8"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0" fontId="8" fillId="0" borderId="0"/>
    <xf numFmtId="0" fontId="5" fillId="0" borderId="0"/>
    <xf numFmtId="0" fontId="12" fillId="0" borderId="0"/>
    <xf numFmtId="0" fontId="2" fillId="0" borderId="0"/>
    <xf numFmtId="0" fontId="8" fillId="0" borderId="0"/>
    <xf numFmtId="0" fontId="2" fillId="0" borderId="0"/>
    <xf numFmtId="0" fontId="1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0" fillId="0" borderId="0"/>
    <xf numFmtId="0" fontId="10" fillId="0" borderId="0"/>
    <xf numFmtId="0" fontId="8" fillId="0" borderId="0"/>
    <xf numFmtId="0" fontId="11" fillId="0" borderId="0"/>
    <xf numFmtId="0" fontId="11" fillId="0" borderId="0"/>
    <xf numFmtId="0" fontId="11"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6" fillId="0" borderId="0"/>
    <xf numFmtId="0" fontId="26" fillId="0" borderId="0"/>
    <xf numFmtId="0" fontId="11" fillId="0" borderId="0"/>
    <xf numFmtId="0" fontId="6" fillId="0" borderId="0"/>
    <xf numFmtId="0" fontId="8" fillId="0" borderId="0"/>
    <xf numFmtId="9" fontId="2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cellStyleXfs>
  <cellXfs count="420">
    <xf numFmtId="0" fontId="0" fillId="0" borderId="0" xfId="0"/>
    <xf numFmtId="3" fontId="2" fillId="0" borderId="0" xfId="0" applyNumberFormat="1" applyFont="1" applyAlignment="1">
      <alignment horizontal="center"/>
    </xf>
    <xf numFmtId="3" fontId="2" fillId="0" borderId="0" xfId="0" applyNumberFormat="1" applyFont="1"/>
    <xf numFmtId="170" fontId="2" fillId="0" borderId="0" xfId="2" applyNumberFormat="1" applyFont="1" applyFill="1"/>
    <xf numFmtId="172" fontId="2" fillId="0" borderId="0" xfId="67" applyNumberFormat="1" applyFont="1" applyFill="1"/>
    <xf numFmtId="172" fontId="13" fillId="0" borderId="0" xfId="67" applyNumberFormat="1" applyFont="1" applyFill="1" applyAlignment="1">
      <alignment horizontal="right"/>
    </xf>
    <xf numFmtId="169" fontId="2" fillId="0" borderId="0" xfId="17" applyNumberFormat="1" applyFont="1" applyFill="1" applyAlignment="1">
      <alignment horizontal="center" vertical="center"/>
    </xf>
    <xf numFmtId="169" fontId="4" fillId="0" borderId="0" xfId="17" applyNumberFormat="1" applyFont="1" applyFill="1" applyBorder="1" applyAlignment="1">
      <alignment vertical="center"/>
    </xf>
    <xf numFmtId="170" fontId="4" fillId="0" borderId="0" xfId="2" applyNumberFormat="1" applyFont="1" applyFill="1" applyBorder="1" applyAlignment="1">
      <alignment vertical="center"/>
    </xf>
    <xf numFmtId="169" fontId="2" fillId="0" borderId="0" xfId="17" applyNumberFormat="1" applyFont="1" applyFill="1"/>
    <xf numFmtId="171" fontId="2" fillId="0" borderId="0" xfId="17" applyNumberFormat="1" applyFont="1" applyFill="1"/>
    <xf numFmtId="170" fontId="4" fillId="0" borderId="1" xfId="2" applyNumberFormat="1" applyFont="1" applyFill="1" applyBorder="1" applyAlignment="1">
      <alignment horizontal="center" vertical="center" wrapText="1"/>
    </xf>
    <xf numFmtId="0" fontId="4" fillId="0" borderId="2" xfId="22" applyFont="1" applyBorder="1" applyAlignment="1">
      <alignment horizontal="center"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2" applyFont="1" applyBorder="1" applyAlignment="1">
      <alignment vertical="center" wrapText="1"/>
    </xf>
    <xf numFmtId="172" fontId="4" fillId="0" borderId="2" xfId="67" applyNumberFormat="1" applyFont="1" applyFill="1" applyBorder="1" applyAlignment="1">
      <alignment horizontal="right" vertical="center" wrapText="1"/>
    </xf>
    <xf numFmtId="0" fontId="2" fillId="0" borderId="2" xfId="22" quotePrefix="1" applyFont="1" applyBorder="1" applyAlignment="1">
      <alignment horizontal="center" vertical="center" wrapText="1"/>
    </xf>
    <xf numFmtId="0" fontId="2" fillId="0" borderId="2" xfId="22" applyFont="1" applyBorder="1" applyAlignment="1">
      <alignment vertical="center" wrapText="1"/>
    </xf>
    <xf numFmtId="172" fontId="2" fillId="0" borderId="2" xfId="67" applyNumberFormat="1" applyFont="1" applyFill="1" applyBorder="1" applyAlignment="1">
      <alignment horizontal="right" vertical="center" wrapText="1"/>
    </xf>
    <xf numFmtId="0" fontId="4" fillId="0" borderId="2" xfId="22" quotePrefix="1" applyFont="1" applyBorder="1" applyAlignment="1">
      <alignment horizontal="center" vertical="center" wrapText="1"/>
    </xf>
    <xf numFmtId="0" fontId="4" fillId="0" borderId="3" xfId="22" applyFont="1" applyBorder="1" applyAlignment="1">
      <alignment vertical="center" wrapText="1"/>
    </xf>
    <xf numFmtId="0" fontId="2" fillId="0" borderId="2" xfId="22" applyFont="1" applyBorder="1" applyAlignment="1">
      <alignment horizontal="center" vertical="center" wrapText="1"/>
    </xf>
    <xf numFmtId="170"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69" fontId="2" fillId="0" borderId="0" xfId="17"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0" fontId="2" fillId="0" borderId="0" xfId="2" applyNumberFormat="1" applyFont="1" applyFill="1" applyAlignment="1">
      <alignment vertical="center"/>
    </xf>
    <xf numFmtId="172" fontId="2" fillId="0" borderId="0" xfId="67" applyNumberFormat="1" applyFont="1" applyFill="1" applyAlignment="1">
      <alignment vertical="center"/>
    </xf>
    <xf numFmtId="170" fontId="2" fillId="0" borderId="0" xfId="2" applyNumberFormat="1" applyFont="1" applyFill="1" applyBorder="1" applyAlignment="1">
      <alignment vertical="center"/>
    </xf>
    <xf numFmtId="3" fontId="18" fillId="0" borderId="2" xfId="9" applyNumberFormat="1" applyFont="1" applyFill="1" applyBorder="1" applyAlignment="1">
      <alignment horizontal="right" vertical="center" wrapText="1"/>
    </xf>
    <xf numFmtId="3" fontId="20" fillId="0" borderId="2" xfId="9" applyNumberFormat="1" applyFont="1" applyFill="1" applyBorder="1" applyAlignment="1">
      <alignment horizontal="right" vertical="center" wrapText="1"/>
    </xf>
    <xf numFmtId="3" fontId="18" fillId="0" borderId="4" xfId="9" applyNumberFormat="1" applyFont="1" applyFill="1" applyBorder="1" applyAlignment="1">
      <alignment horizontal="right" vertical="center" wrapText="1"/>
    </xf>
    <xf numFmtId="3" fontId="18" fillId="0" borderId="1" xfId="9" applyNumberFormat="1" applyFont="1" applyFill="1" applyBorder="1" applyAlignment="1">
      <alignment horizontal="right" vertical="center" wrapText="1"/>
    </xf>
    <xf numFmtId="3" fontId="19" fillId="0" borderId="2" xfId="9" applyNumberFormat="1" applyFont="1" applyFill="1" applyBorder="1" applyAlignment="1">
      <alignment horizontal="right" vertical="center" wrapText="1"/>
    </xf>
    <xf numFmtId="169" fontId="4" fillId="0" borderId="2" xfId="2" applyNumberFormat="1" applyFont="1" applyFill="1" applyBorder="1" applyAlignment="1">
      <alignment horizontal="right" vertical="center" wrapText="1"/>
    </xf>
    <xf numFmtId="169" fontId="2" fillId="0" borderId="2" xfId="2" applyNumberFormat="1" applyFont="1" applyFill="1" applyBorder="1" applyAlignment="1">
      <alignment horizontal="right" vertical="center" wrapText="1"/>
    </xf>
    <xf numFmtId="0" fontId="18" fillId="0" borderId="0" xfId="24" applyFont="1"/>
    <xf numFmtId="0" fontId="20" fillId="0" borderId="0" xfId="24" applyFont="1"/>
    <xf numFmtId="0" fontId="18" fillId="0" borderId="2"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9" fillId="0" borderId="2" xfId="24" applyFont="1" applyBorder="1" applyAlignment="1">
      <alignment horizontal="center" vertical="center" wrapText="1"/>
    </xf>
    <xf numFmtId="3" fontId="18" fillId="0" borderId="2" xfId="24" applyNumberFormat="1" applyFont="1" applyBorder="1" applyAlignment="1">
      <alignment horizontal="right" vertical="center" wrapText="1"/>
    </xf>
    <xf numFmtId="3" fontId="20" fillId="0" borderId="0" xfId="24" applyNumberFormat="1" applyFont="1"/>
    <xf numFmtId="3" fontId="19" fillId="0" borderId="2" xfId="24" applyNumberFormat="1" applyFont="1" applyBorder="1" applyAlignment="1">
      <alignment horizontal="right" vertical="center" wrapText="1"/>
    </xf>
    <xf numFmtId="0" fontId="18" fillId="0" borderId="2" xfId="24" applyFont="1" applyBorder="1" applyAlignment="1">
      <alignment horizontal="left" vertical="center" wrapText="1"/>
    </xf>
    <xf numFmtId="2" fontId="18" fillId="0" borderId="0" xfId="24" applyNumberFormat="1" applyFont="1"/>
    <xf numFmtId="3" fontId="18" fillId="0" borderId="2" xfId="51" applyNumberFormat="1" applyFont="1" applyBorder="1" applyAlignment="1">
      <alignment horizontal="center" vertical="center" wrapText="1"/>
    </xf>
    <xf numFmtId="0" fontId="18" fillId="0" borderId="2" xfId="24" applyFont="1" applyBorder="1" applyAlignment="1">
      <alignment horizontal="justify" vertical="center"/>
    </xf>
    <xf numFmtId="3" fontId="18" fillId="0" borderId="2" xfId="24" applyNumberFormat="1" applyFont="1" applyBorder="1" applyAlignment="1">
      <alignment horizontal="right" vertical="center"/>
    </xf>
    <xf numFmtId="3" fontId="18" fillId="0" borderId="2" xfId="51" quotePrefix="1" applyNumberFormat="1" applyFont="1" applyBorder="1" applyAlignment="1">
      <alignment horizontal="center" vertical="center" wrapText="1"/>
    </xf>
    <xf numFmtId="3" fontId="20" fillId="0" borderId="2" xfId="51" quotePrefix="1" applyNumberFormat="1" applyFont="1" applyBorder="1" applyAlignment="1">
      <alignment horizontal="center" vertical="center" wrapText="1"/>
    </xf>
    <xf numFmtId="0" fontId="20" fillId="0" borderId="2" xfId="24" applyFont="1" applyBorder="1" applyAlignment="1">
      <alignment horizontal="justify" vertical="center"/>
    </xf>
    <xf numFmtId="3" fontId="20" fillId="0" borderId="2" xfId="24" applyNumberFormat="1" applyFont="1" applyBorder="1" applyAlignment="1">
      <alignment horizontal="right" vertical="center"/>
    </xf>
    <xf numFmtId="0" fontId="20" fillId="0" borderId="2" xfId="24" applyFont="1" applyBorder="1" applyAlignment="1">
      <alignment horizontal="center" vertical="center" wrapText="1"/>
    </xf>
    <xf numFmtId="0" fontId="18" fillId="0" borderId="2" xfId="51" applyFont="1" applyBorder="1" applyAlignment="1">
      <alignment horizontal="center" vertical="center" wrapText="1"/>
    </xf>
    <xf numFmtId="0" fontId="18" fillId="0" borderId="2" xfId="24" applyFont="1" applyBorder="1"/>
    <xf numFmtId="1" fontId="18" fillId="0" borderId="2" xfId="66" applyNumberFormat="1" applyFont="1" applyBorder="1" applyAlignment="1">
      <alignment vertical="center" wrapText="1"/>
    </xf>
    <xf numFmtId="3" fontId="18" fillId="0" borderId="2" xfId="66" applyNumberFormat="1" applyFont="1" applyBorder="1" applyAlignment="1">
      <alignment horizontal="right" vertical="center" wrapText="1"/>
    </xf>
    <xf numFmtId="0" fontId="21" fillId="0" borderId="2" xfId="36" applyFont="1" applyBorder="1" applyAlignment="1">
      <alignment horizontal="justify" vertical="center" wrapText="1"/>
    </xf>
    <xf numFmtId="0" fontId="21" fillId="0" borderId="2" xfId="24" quotePrefix="1" applyFont="1" applyBorder="1" applyAlignment="1">
      <alignment horizontal="center" vertical="center" wrapText="1"/>
    </xf>
    <xf numFmtId="0" fontId="20" fillId="0" borderId="2" xfId="24" applyFont="1" applyBorder="1"/>
    <xf numFmtId="0" fontId="21" fillId="0" borderId="2" xfId="26" applyFont="1" applyBorder="1" applyAlignment="1">
      <alignment horizontal="left" vertical="center" wrapText="1"/>
    </xf>
    <xf numFmtId="3" fontId="18" fillId="0" borderId="4" xfId="51" quotePrefix="1" applyNumberFormat="1" applyFont="1" applyBorder="1" applyAlignment="1">
      <alignment horizontal="center" vertical="center" wrapText="1"/>
    </xf>
    <xf numFmtId="0" fontId="18" fillId="0" borderId="4" xfId="24" applyFont="1" applyBorder="1" applyAlignment="1">
      <alignment horizontal="justify" vertical="center"/>
    </xf>
    <xf numFmtId="3" fontId="18" fillId="0" borderId="4" xfId="24" applyNumberFormat="1" applyFont="1" applyBorder="1" applyAlignment="1">
      <alignment horizontal="right" vertical="center"/>
    </xf>
    <xf numFmtId="0" fontId="18" fillId="0" borderId="4" xfId="24" applyFont="1" applyBorder="1"/>
    <xf numFmtId="0" fontId="18" fillId="0" borderId="2" xfId="24" applyFont="1" applyBorder="1" applyAlignment="1">
      <alignment horizontal="center" vertical="center"/>
    </xf>
    <xf numFmtId="0" fontId="18" fillId="0" borderId="0" xfId="24" applyFont="1" applyAlignment="1">
      <alignment horizontal="justify" vertical="center"/>
    </xf>
    <xf numFmtId="3" fontId="18" fillId="0" borderId="1" xfId="51" quotePrefix="1" applyNumberFormat="1" applyFont="1" applyBorder="1" applyAlignment="1">
      <alignment horizontal="center" vertical="center" wrapText="1"/>
    </xf>
    <xf numFmtId="0" fontId="18" fillId="0" borderId="1" xfId="24" applyFont="1" applyBorder="1" applyAlignment="1">
      <alignment horizontal="justify" vertical="center"/>
    </xf>
    <xf numFmtId="3" fontId="18" fillId="0" borderId="1" xfId="24" applyNumberFormat="1" applyFont="1" applyBorder="1" applyAlignment="1">
      <alignment horizontal="right" vertical="center"/>
    </xf>
    <xf numFmtId="0" fontId="18" fillId="0" borderId="1" xfId="24" applyFont="1" applyBorder="1"/>
    <xf numFmtId="3" fontId="18" fillId="0" borderId="0" xfId="24" applyNumberFormat="1" applyFont="1"/>
    <xf numFmtId="0" fontId="19" fillId="0" borderId="2" xfId="24" applyFont="1" applyBorder="1" applyAlignment="1">
      <alignment horizontal="justify" vertical="center"/>
    </xf>
    <xf numFmtId="1" fontId="20" fillId="0" borderId="2" xfId="66" applyNumberFormat="1" applyFont="1" applyBorder="1" applyAlignment="1">
      <alignment vertical="center" wrapText="1"/>
    </xf>
    <xf numFmtId="3" fontId="20" fillId="0" borderId="2" xfId="66" applyNumberFormat="1" applyFont="1" applyBorder="1" applyAlignment="1">
      <alignment horizontal="right" vertical="center" wrapText="1"/>
    </xf>
    <xf numFmtId="3" fontId="19" fillId="0" borderId="2" xfId="24" applyNumberFormat="1" applyFont="1" applyBorder="1" applyAlignment="1">
      <alignment horizontal="right" vertical="center"/>
    </xf>
    <xf numFmtId="0" fontId="21" fillId="0" borderId="2" xfId="0" applyFont="1" applyBorder="1" applyAlignment="1">
      <alignment horizontal="left" vertical="center" wrapText="1"/>
    </xf>
    <xf numFmtId="0" fontId="18" fillId="0" borderId="2" xfId="0" applyFont="1" applyBorder="1" applyAlignment="1">
      <alignment horizontal="center" vertical="center"/>
    </xf>
    <xf numFmtId="0" fontId="18" fillId="0" borderId="2" xfId="0" applyFont="1" applyBorder="1" applyAlignment="1">
      <alignment horizontal="justify" vertical="center"/>
    </xf>
    <xf numFmtId="3" fontId="18" fillId="0" borderId="2" xfId="0" applyNumberFormat="1" applyFont="1" applyBorder="1" applyAlignment="1">
      <alignment horizontal="right" vertical="center"/>
    </xf>
    <xf numFmtId="3" fontId="19" fillId="0" borderId="2" xfId="0"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justify" vertical="center"/>
    </xf>
    <xf numFmtId="3" fontId="20" fillId="0" borderId="2" xfId="0" applyNumberFormat="1" applyFont="1" applyBorder="1" applyAlignment="1">
      <alignment horizontal="right" vertical="center"/>
    </xf>
    <xf numFmtId="0" fontId="21" fillId="0" borderId="2" xfId="24" quotePrefix="1" applyFont="1" applyBorder="1" applyAlignment="1">
      <alignment horizontal="left" vertical="center" wrapText="1"/>
    </xf>
    <xf numFmtId="0" fontId="20" fillId="0" borderId="2" xfId="51" applyFont="1" applyBorder="1" applyAlignment="1">
      <alignment horizontal="center" vertical="center"/>
    </xf>
    <xf numFmtId="0" fontId="20" fillId="0" borderId="0" xfId="24" applyFont="1" applyAlignment="1">
      <alignment horizontal="center" vertical="center"/>
    </xf>
    <xf numFmtId="0" fontId="4" fillId="0" borderId="2" xfId="24" applyFont="1" applyBorder="1" applyAlignment="1">
      <alignment horizontal="center" vertical="center" wrapText="1"/>
    </xf>
    <xf numFmtId="3" fontId="4" fillId="0" borderId="2" xfId="0" applyNumberFormat="1" applyFont="1" applyBorder="1" applyAlignment="1">
      <alignment horizontal="center" vertical="center"/>
    </xf>
    <xf numFmtId="3" fontId="13" fillId="0" borderId="0" xfId="0" applyNumberFormat="1" applyFont="1"/>
    <xf numFmtId="164" fontId="2" fillId="0" borderId="0" xfId="2" applyFont="1" applyFill="1" applyBorder="1" applyAlignment="1">
      <alignment horizontal="center" vertical="center"/>
    </xf>
    <xf numFmtId="0" fontId="23"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7" fontId="4" fillId="0" borderId="2" xfId="0" applyNumberFormat="1" applyFont="1" applyBorder="1" applyAlignment="1">
      <alignment horizontal="right" vertical="center"/>
    </xf>
    <xf numFmtId="0" fontId="4" fillId="0" borderId="2" xfId="0" applyFont="1" applyBorder="1" applyAlignment="1">
      <alignment vertical="center"/>
    </xf>
    <xf numFmtId="171" fontId="4" fillId="0" borderId="0" xfId="2" applyNumberFormat="1" applyFont="1" applyFill="1" applyBorder="1" applyAlignment="1">
      <alignment vertical="center"/>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171" fontId="2" fillId="0" borderId="0" xfId="2" applyNumberFormat="1" applyFont="1" applyFill="1"/>
    <xf numFmtId="171" fontId="2" fillId="0" borderId="6" xfId="2" applyNumberFormat="1" applyFont="1" applyFill="1" applyBorder="1" applyAlignment="1">
      <alignment vertical="center"/>
    </xf>
    <xf numFmtId="171" fontId="2" fillId="0" borderId="0" xfId="2" applyNumberFormat="1" applyFont="1" applyFill="1" applyBorder="1" applyAlignment="1">
      <alignment vertical="center"/>
    </xf>
    <xf numFmtId="171" fontId="4" fillId="0" borderId="2" xfId="2" applyNumberFormat="1" applyFont="1" applyFill="1" applyBorder="1" applyAlignment="1">
      <alignment horizontal="center" vertical="center" wrapText="1"/>
    </xf>
    <xf numFmtId="164" fontId="2" fillId="0" borderId="2" xfId="2" applyFont="1" applyFill="1" applyBorder="1" applyAlignment="1">
      <alignment horizontal="right" vertical="center" wrapText="1"/>
    </xf>
    <xf numFmtId="9" fontId="4" fillId="0" borderId="0" xfId="67" applyFont="1" applyFill="1" applyBorder="1" applyAlignment="1">
      <alignment vertical="center"/>
    </xf>
    <xf numFmtId="9" fontId="4" fillId="0" borderId="2" xfId="67" applyFont="1" applyFill="1" applyBorder="1" applyAlignment="1">
      <alignment horizontal="right" vertical="center" wrapText="1"/>
    </xf>
    <xf numFmtId="9" fontId="2" fillId="0" borderId="0" xfId="67" applyFont="1" applyFill="1"/>
    <xf numFmtId="9" fontId="2" fillId="0" borderId="2" xfId="67" applyFont="1" applyFill="1" applyBorder="1" applyAlignment="1">
      <alignment horizontal="right" vertical="center" wrapText="1"/>
    </xf>
    <xf numFmtId="3" fontId="17" fillId="0" borderId="6" xfId="0" applyNumberFormat="1" applyFont="1" applyBorder="1"/>
    <xf numFmtId="3" fontId="3" fillId="0" borderId="6" xfId="0" applyNumberFormat="1" applyFont="1" applyBorder="1" applyAlignment="1">
      <alignment horizontal="right"/>
    </xf>
    <xf numFmtId="170" fontId="4" fillId="2" borderId="2" xfId="2" applyNumberFormat="1" applyFont="1" applyFill="1" applyBorder="1" applyAlignment="1">
      <alignment horizontal="right" vertical="center" wrapText="1"/>
    </xf>
    <xf numFmtId="172" fontId="4" fillId="2" borderId="2" xfId="67"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0" fontId="2" fillId="2" borderId="2" xfId="2" applyNumberFormat="1" applyFont="1" applyFill="1" applyBorder="1" applyAlignment="1">
      <alignment horizontal="right" vertical="center" wrapText="1"/>
    </xf>
    <xf numFmtId="172"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left" vertical="center" wrapText="1"/>
    </xf>
    <xf numFmtId="172" fontId="4" fillId="2" borderId="2" xfId="67"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1" fontId="4" fillId="2" borderId="2" xfId="2" applyNumberFormat="1" applyFont="1" applyFill="1" applyBorder="1" applyAlignment="1">
      <alignment horizontal="center" vertical="center" wrapText="1"/>
    </xf>
    <xf numFmtId="171"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0" fontId="4" fillId="2" borderId="1" xfId="2" applyNumberFormat="1" applyFont="1" applyFill="1" applyBorder="1" applyAlignment="1">
      <alignment horizontal="center" vertical="center" wrapText="1"/>
    </xf>
    <xf numFmtId="167" fontId="2" fillId="2" borderId="7" xfId="17" applyNumberFormat="1" applyFont="1" applyFill="1" applyBorder="1" applyAlignment="1">
      <alignment horizontal="right" vertical="center" wrapText="1"/>
    </xf>
    <xf numFmtId="172" fontId="21" fillId="0" borderId="2" xfId="67" applyNumberFormat="1" applyFont="1" applyFill="1" applyBorder="1" applyAlignment="1">
      <alignment horizontal="center" vertical="center" wrapText="1"/>
    </xf>
    <xf numFmtId="172" fontId="2" fillId="0" borderId="2" xfId="67" applyNumberFormat="1" applyFont="1" applyFill="1" applyBorder="1" applyAlignment="1">
      <alignment horizontal="left" vertical="center" wrapText="1"/>
    </xf>
    <xf numFmtId="172" fontId="4" fillId="0" borderId="2" xfId="67" applyNumberFormat="1" applyFont="1" applyFill="1" applyBorder="1" applyAlignment="1">
      <alignment horizontal="left" vertical="center" wrapText="1"/>
    </xf>
    <xf numFmtId="172" fontId="2" fillId="0" borderId="1" xfId="67" applyNumberFormat="1" applyFont="1" applyFill="1" applyBorder="1" applyAlignment="1">
      <alignment horizontal="right" vertical="center" wrapText="1"/>
    </xf>
    <xf numFmtId="172" fontId="2" fillId="0" borderId="1" xfId="67" applyNumberFormat="1" applyFont="1" applyFill="1" applyBorder="1" applyAlignment="1">
      <alignment horizontal="left" vertical="center" wrapText="1"/>
    </xf>
    <xf numFmtId="172" fontId="20" fillId="0" borderId="2" xfId="67" applyNumberFormat="1" applyFont="1" applyFill="1" applyBorder="1" applyAlignment="1">
      <alignment horizontal="center" vertical="center" wrapText="1"/>
    </xf>
    <xf numFmtId="167" fontId="4" fillId="0" borderId="2" xfId="2" applyNumberFormat="1" applyFont="1" applyFill="1" applyBorder="1" applyAlignment="1">
      <alignment horizontal="right" vertical="center" wrapText="1"/>
    </xf>
    <xf numFmtId="167" fontId="2" fillId="0" borderId="2" xfId="2" applyNumberFormat="1" applyFont="1" applyFill="1" applyBorder="1" applyAlignment="1">
      <alignment horizontal="right" vertical="center" wrapText="1"/>
    </xf>
    <xf numFmtId="173" fontId="4" fillId="0" borderId="0" xfId="2" applyNumberFormat="1" applyFont="1" applyFill="1" applyBorder="1" applyAlignment="1">
      <alignment vertical="center"/>
    </xf>
    <xf numFmtId="173" fontId="2" fillId="0" borderId="0" xfId="2" applyNumberFormat="1" applyFont="1" applyFill="1" applyAlignment="1">
      <alignment vertical="center"/>
    </xf>
    <xf numFmtId="174"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69" fontId="32" fillId="0" borderId="0" xfId="17" applyNumberFormat="1" applyFont="1" applyFill="1" applyBorder="1" applyAlignment="1">
      <alignment vertical="center"/>
    </xf>
    <xf numFmtId="167" fontId="2" fillId="0" borderId="2" xfId="2" applyNumberFormat="1" applyFont="1" applyFill="1" applyBorder="1" applyAlignment="1">
      <alignment horizontal="center" vertical="center" wrapText="1"/>
    </xf>
    <xf numFmtId="172" fontId="2" fillId="0" borderId="2" xfId="67" applyNumberFormat="1" applyFont="1" applyFill="1" applyBorder="1" applyAlignment="1">
      <alignment horizontal="center" vertical="center" wrapText="1"/>
    </xf>
    <xf numFmtId="3" fontId="33" fillId="0" borderId="6" xfId="0" applyNumberFormat="1" applyFont="1" applyBorder="1" applyAlignment="1">
      <alignment horizontal="right"/>
    </xf>
    <xf numFmtId="167" fontId="2" fillId="0" borderId="0" xfId="0" applyNumberFormat="1" applyFont="1"/>
    <xf numFmtId="175" fontId="2" fillId="0" borderId="2" xfId="67" applyNumberFormat="1" applyFont="1" applyFill="1" applyBorder="1" applyAlignment="1">
      <alignment horizontal="right" vertical="center" wrapText="1"/>
    </xf>
    <xf numFmtId="176" fontId="2" fillId="0" borderId="2" xfId="2" applyNumberFormat="1" applyFont="1" applyFill="1" applyBorder="1" applyAlignment="1">
      <alignment horizontal="right" vertical="center" wrapText="1"/>
    </xf>
    <xf numFmtId="0" fontId="29" fillId="0" borderId="2" xfId="22" quotePrefix="1" applyFont="1" applyBorder="1" applyAlignment="1">
      <alignment horizontal="center" vertical="center" wrapText="1"/>
    </xf>
    <xf numFmtId="0" fontId="29" fillId="0" borderId="2" xfId="22" applyFont="1" applyBorder="1" applyAlignment="1">
      <alignment vertical="center" wrapText="1"/>
    </xf>
    <xf numFmtId="172" fontId="29" fillId="0" borderId="2" xfId="67" applyNumberFormat="1" applyFont="1" applyFill="1" applyBorder="1" applyAlignment="1">
      <alignment horizontal="right" vertical="center" wrapText="1"/>
    </xf>
    <xf numFmtId="172" fontId="34" fillId="0" borderId="2" xfId="67" applyNumberFormat="1" applyFont="1" applyFill="1" applyBorder="1" applyAlignment="1">
      <alignment horizontal="left" vertical="center" wrapText="1"/>
    </xf>
    <xf numFmtId="172" fontId="35" fillId="0" borderId="2" xfId="67" applyNumberFormat="1" applyFont="1" applyFill="1" applyBorder="1" applyAlignment="1">
      <alignment horizontal="center" vertical="center" wrapText="1"/>
    </xf>
    <xf numFmtId="3" fontId="29" fillId="0" borderId="0" xfId="0" applyNumberFormat="1" applyFont="1" applyAlignment="1">
      <alignment vertical="center"/>
    </xf>
    <xf numFmtId="172" fontId="29" fillId="0" borderId="2" xfId="67" applyNumberFormat="1" applyFont="1" applyFill="1" applyBorder="1" applyAlignment="1">
      <alignment horizontal="center" vertical="center" wrapText="1"/>
    </xf>
    <xf numFmtId="0" fontId="34" fillId="0" borderId="2" xfId="22" quotePrefix="1" applyFont="1" applyBorder="1" applyAlignment="1">
      <alignment horizontal="center" vertical="center" wrapText="1"/>
    </xf>
    <xf numFmtId="0" fontId="34" fillId="0" borderId="2" xfId="22" applyFont="1" applyBorder="1" applyAlignment="1">
      <alignment vertical="center" wrapText="1"/>
    </xf>
    <xf numFmtId="172" fontId="29" fillId="0" borderId="2" xfId="67" applyNumberFormat="1" applyFont="1" applyFill="1" applyBorder="1" applyAlignment="1">
      <alignment horizontal="left" vertical="center" wrapText="1"/>
    </xf>
    <xf numFmtId="3" fontId="34" fillId="0" borderId="0" xfId="0" applyNumberFormat="1" applyFont="1"/>
    <xf numFmtId="173" fontId="4" fillId="0" borderId="2" xfId="2" applyNumberFormat="1" applyFont="1" applyFill="1" applyBorder="1" applyAlignment="1">
      <alignment horizontal="center" vertical="center" wrapText="1"/>
    </xf>
    <xf numFmtId="3" fontId="15" fillId="0" borderId="0" xfId="0" applyNumberFormat="1" applyFont="1" applyAlignment="1">
      <alignment horizontal="center" vertical="center"/>
    </xf>
    <xf numFmtId="173" fontId="27" fillId="0" borderId="0" xfId="0" applyNumberFormat="1" applyFont="1" applyAlignment="1">
      <alignment horizontal="right" vertical="center"/>
    </xf>
    <xf numFmtId="170" fontId="4" fillId="0" borderId="0" xfId="2" applyNumberFormat="1" applyFont="1" applyFill="1" applyBorder="1" applyAlignment="1">
      <alignment horizontal="right" vertical="center"/>
    </xf>
    <xf numFmtId="173" fontId="28" fillId="0" borderId="0" xfId="2" applyNumberFormat="1" applyFont="1" applyFill="1" applyBorder="1" applyAlignment="1">
      <alignment horizontal="right" vertical="center"/>
    </xf>
    <xf numFmtId="173" fontId="15" fillId="0" borderId="0" xfId="0" applyNumberFormat="1" applyFont="1" applyAlignment="1">
      <alignment horizontal="center" vertical="center"/>
    </xf>
    <xf numFmtId="177" fontId="4" fillId="0" borderId="2" xfId="2" applyNumberFormat="1" applyFont="1" applyFill="1" applyBorder="1" applyAlignment="1">
      <alignment horizontal="right" vertical="center" wrapText="1"/>
    </xf>
    <xf numFmtId="177" fontId="4" fillId="0" borderId="2" xfId="67"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177" fontId="2" fillId="0" borderId="2" xfId="67" applyNumberFormat="1" applyFont="1" applyFill="1" applyBorder="1" applyAlignment="1">
      <alignment horizontal="right" vertical="center" wrapText="1"/>
    </xf>
    <xf numFmtId="177" fontId="29" fillId="0" borderId="2" xfId="2" applyNumberFormat="1" applyFont="1" applyFill="1" applyBorder="1" applyAlignment="1">
      <alignment horizontal="right" vertical="center" wrapText="1"/>
    </xf>
    <xf numFmtId="177" fontId="34" fillId="0" borderId="2" xfId="2" applyNumberFormat="1" applyFont="1" applyFill="1" applyBorder="1" applyAlignment="1">
      <alignment horizontal="right" vertical="center" wrapText="1"/>
    </xf>
    <xf numFmtId="177" fontId="29" fillId="0" borderId="2" xfId="67" applyNumberFormat="1" applyFont="1" applyFill="1" applyBorder="1" applyAlignment="1">
      <alignment horizontal="right" vertical="center" wrapText="1"/>
    </xf>
    <xf numFmtId="177" fontId="2" fillId="0" borderId="1" xfId="67" applyNumberFormat="1" applyFont="1" applyFill="1" applyBorder="1" applyAlignment="1">
      <alignment horizontal="right" vertical="center" wrapText="1"/>
    </xf>
    <xf numFmtId="177" fontId="34" fillId="0" borderId="2" xfId="2" applyNumberFormat="1" applyFont="1" applyFill="1" applyBorder="1" applyAlignment="1">
      <alignment horizontal="center" vertical="center" wrapText="1"/>
    </xf>
    <xf numFmtId="177" fontId="34" fillId="0" borderId="2" xfId="67" applyNumberFormat="1" applyFont="1" applyFill="1" applyBorder="1" applyAlignment="1">
      <alignment horizontal="right" vertical="center" wrapText="1"/>
    </xf>
    <xf numFmtId="177" fontId="4" fillId="0" borderId="2" xfId="2" applyNumberFormat="1" applyFont="1" applyFill="1" applyBorder="1" applyAlignment="1">
      <alignment vertical="center"/>
    </xf>
    <xf numFmtId="177" fontId="2" fillId="0" borderId="2" xfId="2" applyNumberFormat="1" applyFont="1" applyFill="1" applyBorder="1"/>
    <xf numFmtId="177" fontId="2" fillId="0" borderId="2" xfId="2" applyNumberFormat="1" applyFont="1" applyFill="1" applyBorder="1" applyAlignment="1">
      <alignment vertical="center"/>
    </xf>
    <xf numFmtId="177" fontId="2" fillId="0" borderId="2" xfId="2" applyNumberFormat="1" applyFont="1" applyFill="1" applyBorder="1" applyAlignment="1">
      <alignment horizontal="center" vertical="center" wrapText="1"/>
    </xf>
    <xf numFmtId="177" fontId="4" fillId="0" borderId="2" xfId="2" applyNumberFormat="1" applyFont="1" applyFill="1" applyBorder="1" applyAlignment="1">
      <alignment horizontal="center" vertical="center" wrapText="1"/>
    </xf>
    <xf numFmtId="167" fontId="2" fillId="0" borderId="2" xfId="67" applyNumberFormat="1" applyFont="1" applyFill="1" applyBorder="1" applyAlignment="1">
      <alignment horizontal="center" vertical="center" wrapText="1"/>
    </xf>
    <xf numFmtId="3" fontId="3" fillId="0" borderId="6" xfId="0" applyNumberFormat="1" applyFont="1" applyBorder="1"/>
    <xf numFmtId="172" fontId="2" fillId="0" borderId="0" xfId="67" applyNumberFormat="1" applyFont="1" applyFill="1" applyAlignment="1">
      <alignment horizontal="right"/>
    </xf>
    <xf numFmtId="0" fontId="3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6" fillId="0" borderId="2" xfId="0" applyFont="1" applyBorder="1" applyAlignment="1">
      <alignment horizontal="center" vertical="center"/>
    </xf>
    <xf numFmtId="177" fontId="36" fillId="0" borderId="2" xfId="0" applyNumberFormat="1" applyFont="1" applyBorder="1" applyAlignment="1">
      <alignment vertical="center"/>
    </xf>
    <xf numFmtId="169" fontId="36" fillId="0" borderId="2" xfId="0" applyNumberFormat="1" applyFont="1" applyBorder="1" applyAlignment="1">
      <alignment vertical="center"/>
    </xf>
    <xf numFmtId="178" fontId="36"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7" fontId="24" fillId="0" borderId="2" xfId="2" applyNumberFormat="1" applyFont="1" applyBorder="1" applyAlignment="1">
      <alignment vertical="center" wrapText="1"/>
    </xf>
    <xf numFmtId="169" fontId="38" fillId="0" borderId="2" xfId="0" applyNumberFormat="1" applyFont="1" applyBorder="1" applyAlignment="1">
      <alignment vertical="center"/>
    </xf>
    <xf numFmtId="177" fontId="24" fillId="0" borderId="2" xfId="2" applyNumberFormat="1" applyFont="1" applyBorder="1" applyAlignment="1">
      <alignment vertical="center"/>
    </xf>
    <xf numFmtId="177" fontId="38" fillId="0" borderId="2" xfId="67" applyNumberFormat="1" applyFont="1" applyBorder="1" applyAlignment="1">
      <alignment vertical="center"/>
    </xf>
    <xf numFmtId="177" fontId="38" fillId="0" borderId="2" xfId="0" applyNumberFormat="1" applyFont="1" applyBorder="1" applyAlignment="1">
      <alignment vertical="center"/>
    </xf>
    <xf numFmtId="9" fontId="29" fillId="0" borderId="2" xfId="67" applyFont="1" applyFill="1" applyBorder="1" applyAlignment="1">
      <alignment horizontal="right" vertical="center" wrapText="1"/>
    </xf>
    <xf numFmtId="169" fontId="29" fillId="0" borderId="2" xfId="2" applyNumberFormat="1" applyFont="1" applyFill="1" applyBorder="1" applyAlignment="1">
      <alignment horizontal="right" vertical="center" wrapText="1"/>
    </xf>
    <xf numFmtId="3" fontId="29" fillId="0" borderId="0" xfId="0" applyNumberFormat="1" applyFont="1"/>
    <xf numFmtId="0" fontId="39" fillId="0" borderId="2" xfId="22" quotePrefix="1" applyFont="1" applyBorder="1" applyAlignment="1">
      <alignment horizontal="center" vertical="center" wrapText="1"/>
    </xf>
    <xf numFmtId="0" fontId="39" fillId="0" borderId="2" xfId="22" applyFont="1" applyBorder="1" applyAlignment="1">
      <alignment vertical="center" wrapText="1"/>
    </xf>
    <xf numFmtId="177" fontId="39" fillId="0" borderId="2" xfId="2" applyNumberFormat="1" applyFont="1" applyFill="1" applyBorder="1" applyAlignment="1">
      <alignment horizontal="right" vertical="center" wrapText="1"/>
    </xf>
    <xf numFmtId="177" fontId="40" fillId="0" borderId="2" xfId="2" applyNumberFormat="1" applyFont="1" applyFill="1" applyBorder="1" applyAlignment="1">
      <alignment horizontal="right" vertical="center" wrapText="1"/>
    </xf>
    <xf numFmtId="177" fontId="39" fillId="0" borderId="2" xfId="67" applyNumberFormat="1" applyFont="1" applyFill="1" applyBorder="1" applyAlignment="1">
      <alignment horizontal="right" vertical="center" wrapText="1"/>
    </xf>
    <xf numFmtId="172" fontId="39" fillId="0" borderId="2" xfId="67" applyNumberFormat="1" applyFont="1" applyFill="1" applyBorder="1" applyAlignment="1">
      <alignment horizontal="right" vertical="center" wrapText="1"/>
    </xf>
    <xf numFmtId="172" fontId="40" fillId="0" borderId="2" xfId="67" applyNumberFormat="1" applyFont="1" applyFill="1" applyBorder="1" applyAlignment="1">
      <alignment horizontal="left" vertical="center" wrapText="1"/>
    </xf>
    <xf numFmtId="172" fontId="41" fillId="0" borderId="2" xfId="67" applyNumberFormat="1" applyFont="1" applyFill="1" applyBorder="1" applyAlignment="1">
      <alignment horizontal="center" vertical="center" wrapText="1"/>
    </xf>
    <xf numFmtId="3" fontId="39" fillId="0" borderId="0" xfId="0" applyNumberFormat="1" applyFont="1" applyAlignment="1">
      <alignment vertical="center"/>
    </xf>
    <xf numFmtId="0" fontId="29" fillId="0" borderId="2" xfId="22" applyFont="1" applyBorder="1" applyAlignment="1">
      <alignment horizontal="center" vertical="center" wrapText="1"/>
    </xf>
    <xf numFmtId="0" fontId="39" fillId="0" borderId="2" xfId="22" applyFont="1" applyBorder="1" applyAlignment="1">
      <alignment horizontal="center" vertical="center" wrapText="1"/>
    </xf>
    <xf numFmtId="172" fontId="39" fillId="0" borderId="2" xfId="67" applyNumberFormat="1" applyFont="1" applyFill="1" applyBorder="1" applyAlignment="1">
      <alignment horizontal="left" vertical="center" wrapText="1"/>
    </xf>
    <xf numFmtId="0" fontId="34" fillId="0" borderId="2" xfId="22" applyFont="1" applyBorder="1" applyAlignment="1">
      <alignment horizontal="center" vertical="center" wrapText="1"/>
    </xf>
    <xf numFmtId="167" fontId="29" fillId="0" borderId="2" xfId="67" applyNumberFormat="1" applyFont="1" applyFill="1" applyBorder="1" applyAlignment="1">
      <alignment horizontal="center" vertical="center" wrapText="1"/>
    </xf>
    <xf numFmtId="172" fontId="34" fillId="0" borderId="2" xfId="67" applyNumberFormat="1" applyFont="1" applyFill="1" applyBorder="1" applyAlignment="1">
      <alignment horizontal="right" vertical="center" wrapText="1"/>
    </xf>
    <xf numFmtId="3" fontId="34" fillId="0" borderId="0" xfId="0" applyNumberFormat="1" applyFont="1" applyAlignment="1">
      <alignment vertical="center"/>
    </xf>
    <xf numFmtId="167" fontId="35" fillId="0" borderId="2" xfId="2" applyNumberFormat="1" applyFont="1" applyFill="1" applyBorder="1" applyAlignment="1">
      <alignment horizontal="center" vertical="center" wrapText="1"/>
    </xf>
    <xf numFmtId="167" fontId="29" fillId="0" borderId="2" xfId="2" applyNumberFormat="1" applyFont="1" applyFill="1" applyBorder="1" applyAlignment="1">
      <alignment horizontal="right" vertical="center" wrapText="1"/>
    </xf>
    <xf numFmtId="167" fontId="34" fillId="0" borderId="2" xfId="2" applyNumberFormat="1" applyFont="1" applyFill="1" applyBorder="1" applyAlignment="1">
      <alignment horizontal="right" vertical="center" wrapText="1"/>
    </xf>
    <xf numFmtId="172" fontId="42"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right" vertical="center" wrapText="1"/>
    </xf>
    <xf numFmtId="167" fontId="39" fillId="0" borderId="2" xfId="67" applyNumberFormat="1" applyFont="1" applyFill="1" applyBorder="1" applyAlignment="1">
      <alignment horizontal="center" vertical="center" wrapText="1"/>
    </xf>
    <xf numFmtId="167" fontId="39" fillId="0" borderId="2" xfId="2" applyNumberFormat="1" applyFont="1" applyFill="1" applyBorder="1" applyAlignment="1">
      <alignment horizontal="center" vertical="center" wrapText="1"/>
    </xf>
    <xf numFmtId="172" fontId="43" fillId="0" borderId="2" xfId="67" applyNumberFormat="1" applyFont="1" applyFill="1" applyBorder="1" applyAlignment="1">
      <alignment horizontal="center" vertical="center" wrapText="1"/>
    </xf>
    <xf numFmtId="172" fontId="39" fillId="0" borderId="2" xfId="67" applyNumberFormat="1" applyFont="1" applyFill="1" applyBorder="1" applyAlignment="1">
      <alignment horizontal="center" vertical="center" wrapText="1"/>
    </xf>
    <xf numFmtId="3" fontId="39" fillId="0" borderId="0" xfId="0" applyNumberFormat="1" applyFont="1"/>
    <xf numFmtId="177" fontId="39" fillId="0" borderId="2" xfId="2" applyNumberFormat="1" applyFont="1" applyFill="1" applyBorder="1" applyAlignment="1">
      <alignment horizontal="center" vertical="center" wrapText="1"/>
    </xf>
    <xf numFmtId="9" fontId="39" fillId="0" borderId="2" xfId="67" applyFont="1" applyFill="1" applyBorder="1" applyAlignment="1">
      <alignment horizontal="right" vertical="center" wrapText="1"/>
    </xf>
    <xf numFmtId="169" fontId="39" fillId="0" borderId="2" xfId="2" applyNumberFormat="1" applyFont="1" applyFill="1" applyBorder="1" applyAlignment="1">
      <alignment horizontal="right" vertical="center" wrapText="1"/>
    </xf>
    <xf numFmtId="175" fontId="39" fillId="0" borderId="2" xfId="67" applyNumberFormat="1" applyFont="1" applyFill="1" applyBorder="1" applyAlignment="1">
      <alignment horizontal="right" vertical="center" wrapText="1"/>
    </xf>
    <xf numFmtId="175" fontId="4" fillId="0" borderId="2" xfId="67" applyNumberFormat="1" applyFont="1" applyFill="1" applyBorder="1" applyAlignment="1">
      <alignment horizontal="right" vertical="center" wrapText="1"/>
    </xf>
    <xf numFmtId="0" fontId="33" fillId="0" borderId="2" xfId="22" applyFont="1" applyBorder="1" applyAlignment="1">
      <alignment horizontal="center" vertical="center" wrapText="1"/>
    </xf>
    <xf numFmtId="177" fontId="33" fillId="0" borderId="2" xfId="2" applyNumberFormat="1" applyFont="1" applyFill="1" applyBorder="1" applyAlignment="1">
      <alignment horizontal="right" vertical="center" wrapText="1"/>
    </xf>
    <xf numFmtId="177" fontId="33" fillId="0" borderId="2" xfId="67" applyNumberFormat="1" applyFont="1" applyFill="1" applyBorder="1" applyAlignment="1">
      <alignment horizontal="right" vertical="center" wrapText="1"/>
    </xf>
    <xf numFmtId="9" fontId="33" fillId="0" borderId="2" xfId="67" applyFont="1" applyFill="1" applyBorder="1" applyAlignment="1">
      <alignment horizontal="right" vertical="center" wrapText="1"/>
    </xf>
    <xf numFmtId="169" fontId="33" fillId="0" borderId="2" xfId="2" applyNumberFormat="1" applyFont="1" applyFill="1" applyBorder="1" applyAlignment="1">
      <alignment horizontal="right" vertical="center" wrapText="1"/>
    </xf>
    <xf numFmtId="3" fontId="33" fillId="0" borderId="0" xfId="0" applyNumberFormat="1" applyFont="1"/>
    <xf numFmtId="177" fontId="24" fillId="0" borderId="2" xfId="2" applyNumberFormat="1" applyFont="1" applyFill="1" applyBorder="1" applyAlignment="1">
      <alignment vertical="center" wrapText="1"/>
    </xf>
    <xf numFmtId="177" fontId="4" fillId="2" borderId="2" xfId="2" applyNumberFormat="1" applyFont="1" applyFill="1" applyBorder="1" applyAlignment="1">
      <alignment horizontal="right" vertical="center" wrapText="1"/>
    </xf>
    <xf numFmtId="164" fontId="3" fillId="0" borderId="6" xfId="2" applyFont="1" applyFill="1" applyBorder="1" applyAlignment="1">
      <alignment vertical="center"/>
    </xf>
    <xf numFmtId="0" fontId="3" fillId="0" borderId="2" xfId="22" quotePrefix="1" applyFont="1" applyBorder="1" applyAlignment="1">
      <alignment horizontal="center" vertical="center" wrapText="1"/>
    </xf>
    <xf numFmtId="177" fontId="3" fillId="0" borderId="2" xfId="2" applyNumberFormat="1" applyFont="1" applyFill="1" applyBorder="1" applyAlignment="1">
      <alignment horizontal="right" vertical="center" wrapText="1"/>
    </xf>
    <xf numFmtId="177" fontId="3" fillId="0" borderId="2" xfId="67" applyNumberFormat="1" applyFont="1" applyFill="1" applyBorder="1" applyAlignment="1">
      <alignment horizontal="right" vertical="center" wrapText="1"/>
    </xf>
    <xf numFmtId="172" fontId="27" fillId="0" borderId="2" xfId="67" applyNumberFormat="1" applyFont="1" applyFill="1" applyBorder="1" applyAlignment="1">
      <alignment horizontal="center" vertical="center" wrapText="1"/>
    </xf>
    <xf numFmtId="3" fontId="3" fillId="0" borderId="0" xfId="0" applyNumberFormat="1" applyFont="1" applyAlignment="1">
      <alignment vertical="center"/>
    </xf>
    <xf numFmtId="0" fontId="3" fillId="0" borderId="2" xfId="22" applyFont="1" applyBorder="1" applyAlignment="1">
      <alignment vertical="center" wrapText="1"/>
    </xf>
    <xf numFmtId="167" fontId="21" fillId="0" borderId="2" xfId="2" applyNumberFormat="1" applyFont="1" applyFill="1" applyBorder="1" applyAlignment="1">
      <alignment horizontal="center" vertical="center" wrapText="1"/>
    </xf>
    <xf numFmtId="0" fontId="3" fillId="0" borderId="2" xfId="22" applyFont="1" applyBorder="1" applyAlignment="1">
      <alignment horizontal="center" vertical="center" wrapText="1"/>
    </xf>
    <xf numFmtId="172" fontId="3" fillId="0" borderId="2" xfId="67" applyNumberFormat="1" applyFont="1" applyFill="1" applyBorder="1" applyAlignment="1">
      <alignment horizontal="right" vertical="center" wrapText="1"/>
    </xf>
    <xf numFmtId="172" fontId="3" fillId="0" borderId="2" xfId="67" applyNumberFormat="1" applyFont="1" applyFill="1" applyBorder="1" applyAlignment="1">
      <alignment horizontal="left" vertical="center" wrapText="1"/>
    </xf>
    <xf numFmtId="172" fontId="3" fillId="0" borderId="2" xfId="67" applyNumberFormat="1" applyFont="1" applyFill="1" applyBorder="1" applyAlignment="1">
      <alignment horizontal="center" vertical="center" wrapText="1"/>
    </xf>
    <xf numFmtId="167" fontId="3" fillId="0" borderId="2" xfId="2" applyNumberFormat="1" applyFont="1" applyFill="1" applyBorder="1" applyAlignment="1">
      <alignment horizontal="right" vertical="center" wrapText="1"/>
    </xf>
    <xf numFmtId="167" fontId="3" fillId="0" borderId="2" xfId="2" applyNumberFormat="1" applyFont="1" applyFill="1" applyBorder="1" applyAlignment="1">
      <alignment horizontal="center" vertical="center" wrapText="1"/>
    </xf>
    <xf numFmtId="3" fontId="3" fillId="0" borderId="0" xfId="0" applyNumberFormat="1" applyFont="1"/>
    <xf numFmtId="0" fontId="2" fillId="2" borderId="2" xfId="22" applyFont="1" applyFill="1" applyBorder="1" applyAlignment="1">
      <alignment horizontal="center" vertical="center" wrapText="1"/>
    </xf>
    <xf numFmtId="0" fontId="2" fillId="2" borderId="2" xfId="22" applyFont="1" applyFill="1" applyBorder="1" applyAlignment="1">
      <alignment vertical="center" wrapText="1"/>
    </xf>
    <xf numFmtId="177" fontId="2" fillId="2" borderId="2" xfId="2" applyNumberFormat="1" applyFont="1" applyFill="1" applyBorder="1" applyAlignment="1">
      <alignment horizontal="right" vertical="center" wrapText="1"/>
    </xf>
    <xf numFmtId="177" fontId="2" fillId="2" borderId="2" xfId="2" applyNumberFormat="1" applyFont="1" applyFill="1" applyBorder="1" applyAlignment="1">
      <alignment horizontal="center" vertical="center" wrapText="1"/>
    </xf>
    <xf numFmtId="177" fontId="4" fillId="2" borderId="2" xfId="67" applyNumberFormat="1" applyFont="1" applyFill="1" applyBorder="1" applyAlignment="1">
      <alignment horizontal="right" vertical="center" wrapText="1"/>
    </xf>
    <xf numFmtId="177" fontId="2" fillId="2" borderId="2" xfId="67" applyNumberFormat="1" applyFont="1" applyFill="1" applyBorder="1" applyAlignment="1">
      <alignment horizontal="right" vertical="center" wrapText="1"/>
    </xf>
    <xf numFmtId="172" fontId="2" fillId="2" borderId="2" xfId="67" applyNumberFormat="1" applyFont="1" applyFill="1" applyBorder="1" applyAlignment="1">
      <alignment horizontal="center" vertical="center" wrapText="1"/>
    </xf>
    <xf numFmtId="3" fontId="2" fillId="2" borderId="0" xfId="0" applyNumberFormat="1" applyFont="1" applyFill="1"/>
    <xf numFmtId="0" fontId="39" fillId="2" borderId="2" xfId="22" quotePrefix="1" applyFont="1" applyFill="1" applyBorder="1" applyAlignment="1">
      <alignment horizontal="center" vertical="center" wrapText="1"/>
    </xf>
    <xf numFmtId="0" fontId="39" fillId="2" borderId="2" xfId="22" applyFont="1" applyFill="1" applyBorder="1" applyAlignment="1">
      <alignment vertical="center" wrapText="1"/>
    </xf>
    <xf numFmtId="177" fontId="39" fillId="2" borderId="2" xfId="2" applyNumberFormat="1" applyFont="1" applyFill="1" applyBorder="1" applyAlignment="1">
      <alignment horizontal="right" vertical="center" wrapText="1"/>
    </xf>
    <xf numFmtId="177" fontId="39" fillId="2" borderId="2" xfId="2" applyNumberFormat="1" applyFont="1" applyFill="1" applyBorder="1" applyAlignment="1">
      <alignment horizontal="center" vertical="center" wrapText="1"/>
    </xf>
    <xf numFmtId="177" fontId="39" fillId="2" borderId="2" xfId="67" applyNumberFormat="1" applyFont="1" applyFill="1" applyBorder="1" applyAlignment="1">
      <alignment horizontal="right" vertical="center" wrapText="1"/>
    </xf>
    <xf numFmtId="172" fontId="39" fillId="2" borderId="2" xfId="67" applyNumberFormat="1" applyFont="1" applyFill="1" applyBorder="1" applyAlignment="1">
      <alignment horizontal="center" vertical="center" wrapText="1"/>
    </xf>
    <xf numFmtId="172" fontId="39" fillId="2" borderId="2" xfId="67" applyNumberFormat="1" applyFont="1" applyFill="1" applyBorder="1" applyAlignment="1">
      <alignment horizontal="left" vertical="center" wrapText="1"/>
    </xf>
    <xf numFmtId="3" fontId="39" fillId="2" borderId="0" xfId="0" applyNumberFormat="1" applyFont="1" applyFill="1"/>
    <xf numFmtId="164" fontId="3" fillId="0" borderId="6" xfId="2" applyFont="1" applyFill="1" applyBorder="1" applyAlignment="1">
      <alignment horizontal="right" vertical="center"/>
    </xf>
    <xf numFmtId="173" fontId="4" fillId="0" borderId="2" xfId="2" applyNumberFormat="1" applyFont="1" applyFill="1" applyBorder="1" applyAlignment="1">
      <alignment horizontal="right" vertical="center" wrapText="1"/>
    </xf>
    <xf numFmtId="0" fontId="3" fillId="0" borderId="2" xfId="0" applyFont="1" applyBorder="1" applyAlignment="1">
      <alignment horizontal="center" vertical="center" wrapText="1"/>
    </xf>
    <xf numFmtId="169" fontId="3" fillId="0" borderId="2" xfId="2" applyNumberFormat="1" applyFont="1" applyFill="1" applyBorder="1" applyAlignment="1">
      <alignment horizontal="right" vertical="center" wrapText="1"/>
    </xf>
    <xf numFmtId="175" fontId="3" fillId="0" borderId="2" xfId="67" applyNumberFormat="1" applyFont="1" applyFill="1" applyBorder="1" applyAlignment="1">
      <alignment horizontal="right" vertical="center" wrapText="1"/>
    </xf>
    <xf numFmtId="9" fontId="3" fillId="0" borderId="2" xfId="67" applyFont="1" applyFill="1" applyBorder="1" applyAlignment="1">
      <alignment horizontal="right" vertical="center" wrapText="1"/>
    </xf>
    <xf numFmtId="169" fontId="4" fillId="0" borderId="0" xfId="17" applyNumberFormat="1" applyFont="1" applyFill="1" applyAlignment="1">
      <alignment vertical="center"/>
    </xf>
    <xf numFmtId="173" fontId="4" fillId="0" borderId="0" xfId="0" applyNumberFormat="1" applyFont="1"/>
    <xf numFmtId="172" fontId="28" fillId="0" borderId="2" xfId="67" applyNumberFormat="1" applyFont="1" applyFill="1" applyBorder="1" applyAlignment="1">
      <alignment horizontal="center" vertical="center" wrapText="1"/>
    </xf>
    <xf numFmtId="177" fontId="21" fillId="0" borderId="2" xfId="2" applyNumberFormat="1" applyFont="1" applyFill="1" applyBorder="1" applyAlignment="1">
      <alignment horizontal="center" vertical="center" wrapText="1"/>
    </xf>
    <xf numFmtId="179" fontId="4" fillId="0" borderId="2" xfId="2" applyNumberFormat="1" applyFont="1" applyFill="1" applyBorder="1" applyAlignment="1">
      <alignment horizontal="right" vertical="center" wrapText="1"/>
    </xf>
    <xf numFmtId="179" fontId="3" fillId="0" borderId="2" xfId="2" applyNumberFormat="1" applyFont="1" applyFill="1" applyBorder="1" applyAlignment="1">
      <alignment horizontal="right" vertical="center" wrapText="1"/>
    </xf>
    <xf numFmtId="9" fontId="4" fillId="0" borderId="2" xfId="67" applyFont="1" applyFill="1" applyBorder="1" applyAlignment="1">
      <alignment horizontal="left" vertical="center" wrapText="1"/>
    </xf>
    <xf numFmtId="0" fontId="4" fillId="0" borderId="2" xfId="22" applyFont="1" applyBorder="1" applyAlignment="1">
      <alignment horizontal="left" vertical="center" wrapText="1"/>
    </xf>
    <xf numFmtId="4" fontId="4" fillId="0" borderId="2" xfId="2" applyNumberFormat="1" applyFont="1" applyFill="1" applyBorder="1" applyAlignment="1">
      <alignment horizontal="left" vertical="center" wrapText="1"/>
    </xf>
    <xf numFmtId="177" fontId="4" fillId="0" borderId="0" xfId="2" applyNumberFormat="1" applyFont="1" applyFill="1" applyAlignment="1">
      <alignment vertical="center"/>
    </xf>
    <xf numFmtId="0" fontId="3" fillId="0" borderId="2" xfId="0" applyFont="1" applyBorder="1" applyAlignment="1">
      <alignment horizontal="left" vertical="center" wrapText="1"/>
    </xf>
    <xf numFmtId="179" fontId="3" fillId="0" borderId="2" xfId="0" applyNumberFormat="1" applyFont="1" applyBorder="1" applyAlignment="1">
      <alignment horizontal="right" vertical="center" wrapText="1"/>
    </xf>
    <xf numFmtId="171" fontId="3" fillId="0" borderId="2" xfId="2" applyNumberFormat="1" applyFont="1" applyFill="1" applyBorder="1" applyAlignment="1">
      <alignment horizontal="right" vertical="center" wrapText="1"/>
    </xf>
    <xf numFmtId="171" fontId="33" fillId="0" borderId="2" xfId="2" applyNumberFormat="1" applyFont="1" applyFill="1" applyBorder="1" applyAlignment="1">
      <alignment horizontal="right" vertical="center" wrapText="1"/>
    </xf>
    <xf numFmtId="171" fontId="3" fillId="0" borderId="2" xfId="67" applyNumberFormat="1" applyFont="1" applyFill="1" applyBorder="1" applyAlignment="1">
      <alignment horizontal="right" vertical="center" wrapText="1"/>
    </xf>
    <xf numFmtId="164" fontId="3" fillId="0" borderId="2" xfId="67" applyNumberFormat="1" applyFont="1" applyFill="1" applyBorder="1" applyAlignment="1">
      <alignment horizontal="right" vertical="center" wrapText="1"/>
    </xf>
    <xf numFmtId="170" fontId="3" fillId="0" borderId="2" xfId="2" applyNumberFormat="1" applyFont="1" applyFill="1" applyBorder="1" applyAlignment="1">
      <alignment horizontal="right" vertical="center" wrapText="1"/>
    </xf>
    <xf numFmtId="170" fontId="33" fillId="0" borderId="2" xfId="2" applyNumberFormat="1" applyFont="1" applyFill="1" applyBorder="1" applyAlignment="1">
      <alignment horizontal="right" vertical="center" wrapText="1"/>
    </xf>
    <xf numFmtId="170" fontId="3" fillId="0" borderId="2" xfId="67" applyNumberFormat="1" applyFont="1" applyFill="1" applyBorder="1" applyAlignment="1">
      <alignment horizontal="right" vertical="center" wrapText="1"/>
    </xf>
    <xf numFmtId="170" fontId="3" fillId="0" borderId="2" xfId="0" applyNumberFormat="1" applyFont="1" applyBorder="1" applyAlignment="1">
      <alignment horizontal="center" vertical="center" wrapText="1"/>
    </xf>
    <xf numFmtId="164" fontId="4" fillId="0" borderId="2" xfId="2" applyFont="1" applyFill="1" applyBorder="1" applyAlignment="1">
      <alignment horizontal="right" vertical="center" wrapText="1"/>
    </xf>
    <xf numFmtId="171" fontId="2" fillId="0" borderId="2" xfId="67" applyNumberFormat="1" applyFont="1" applyFill="1" applyBorder="1" applyAlignment="1">
      <alignment horizontal="right" vertical="center" wrapText="1"/>
    </xf>
    <xf numFmtId="171" fontId="4" fillId="0" borderId="2" xfId="67" applyNumberFormat="1" applyFont="1" applyFill="1" applyBorder="1" applyAlignment="1">
      <alignment horizontal="right" vertical="center" wrapText="1"/>
    </xf>
    <xf numFmtId="164" fontId="2" fillId="0" borderId="2" xfId="67" applyNumberFormat="1" applyFont="1" applyFill="1" applyBorder="1" applyAlignment="1">
      <alignment horizontal="right" vertical="center" wrapText="1"/>
    </xf>
    <xf numFmtId="170" fontId="2" fillId="0" borderId="2" xfId="67" applyNumberFormat="1" applyFont="1" applyFill="1" applyBorder="1" applyAlignment="1">
      <alignment horizontal="right" vertical="center" wrapText="1"/>
    </xf>
    <xf numFmtId="171" fontId="3" fillId="0" borderId="2" xfId="2" applyNumberFormat="1" applyFont="1" applyFill="1" applyBorder="1" applyAlignment="1">
      <alignment horizontal="center" vertical="center" wrapText="1"/>
    </xf>
    <xf numFmtId="170" fontId="3" fillId="0" borderId="2" xfId="2" applyNumberFormat="1" applyFont="1" applyFill="1" applyBorder="1" applyAlignment="1">
      <alignment horizontal="center" vertical="center" wrapText="1"/>
    </xf>
    <xf numFmtId="171" fontId="2" fillId="0" borderId="2" xfId="2" applyNumberFormat="1" applyFont="1" applyFill="1" applyBorder="1" applyAlignment="1">
      <alignment horizontal="center" vertical="center" wrapText="1"/>
    </xf>
    <xf numFmtId="170" fontId="2" fillId="0" borderId="2" xfId="2" applyNumberFormat="1" applyFont="1" applyFill="1" applyBorder="1" applyAlignment="1">
      <alignment horizontal="center" vertical="center" wrapText="1"/>
    </xf>
    <xf numFmtId="170" fontId="4" fillId="0" borderId="2" xfId="67" applyNumberFormat="1" applyFont="1" applyFill="1" applyBorder="1" applyAlignment="1">
      <alignment horizontal="right" vertical="center" wrapText="1"/>
    </xf>
    <xf numFmtId="167" fontId="2" fillId="0" borderId="2" xfId="67" applyNumberFormat="1" applyFont="1" applyFill="1" applyBorder="1" applyAlignment="1">
      <alignment horizontal="right" vertical="center" wrapText="1"/>
    </xf>
    <xf numFmtId="0" fontId="4" fillId="3" borderId="2" xfId="22" applyFont="1" applyFill="1" applyBorder="1" applyAlignment="1">
      <alignment horizontal="center" vertical="center" wrapText="1"/>
    </xf>
    <xf numFmtId="0" fontId="4" fillId="3" borderId="2" xfId="22" applyFont="1" applyFill="1" applyBorder="1" applyAlignment="1">
      <alignment horizontal="left" vertical="center" wrapText="1"/>
    </xf>
    <xf numFmtId="170" fontId="4" fillId="3" borderId="2" xfId="2" applyNumberFormat="1" applyFont="1" applyFill="1" applyBorder="1" applyAlignment="1">
      <alignment horizontal="right" vertical="center" wrapText="1"/>
    </xf>
    <xf numFmtId="177" fontId="4" fillId="3" borderId="2" xfId="2" applyNumberFormat="1" applyFont="1" applyFill="1" applyBorder="1" applyAlignment="1">
      <alignment horizontal="right" vertical="center" wrapText="1"/>
    </xf>
    <xf numFmtId="171" fontId="4" fillId="3" borderId="2" xfId="2" applyNumberFormat="1" applyFont="1" applyFill="1" applyBorder="1" applyAlignment="1">
      <alignment horizontal="right" vertical="center" wrapText="1"/>
    </xf>
    <xf numFmtId="172" fontId="4" fillId="3" borderId="2" xfId="67" applyNumberFormat="1" applyFont="1" applyFill="1" applyBorder="1" applyAlignment="1">
      <alignment horizontal="right" vertical="center" wrapText="1"/>
    </xf>
    <xf numFmtId="3" fontId="2" fillId="3" borderId="2" xfId="2" applyNumberFormat="1" applyFont="1" applyFill="1" applyBorder="1" applyAlignment="1">
      <alignment horizontal="right" vertical="center" wrapText="1"/>
    </xf>
    <xf numFmtId="3" fontId="4" fillId="3" borderId="0" xfId="0" applyNumberFormat="1" applyFont="1" applyFill="1"/>
    <xf numFmtId="4" fontId="4" fillId="3" borderId="2" xfId="2" applyNumberFormat="1" applyFont="1" applyFill="1" applyBorder="1" applyAlignment="1">
      <alignment horizontal="right" vertical="center" wrapText="1"/>
    </xf>
    <xf numFmtId="3" fontId="2" fillId="3" borderId="0" xfId="0" applyNumberFormat="1" applyFont="1" applyFill="1" applyAlignment="1">
      <alignment vertical="center"/>
    </xf>
    <xf numFmtId="3" fontId="4" fillId="3" borderId="0" xfId="0" applyNumberFormat="1" applyFont="1" applyFill="1" applyAlignment="1">
      <alignment vertical="center"/>
    </xf>
    <xf numFmtId="3" fontId="4" fillId="0" borderId="2" xfId="0" applyNumberFormat="1"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0" fontId="4" fillId="0" borderId="8" xfId="2" applyNumberFormat="1" applyFont="1" applyFill="1" applyBorder="1" applyAlignment="1">
      <alignment horizontal="center" vertical="center" wrapText="1"/>
    </xf>
    <xf numFmtId="170" fontId="4" fillId="0" borderId="10" xfId="2" applyNumberFormat="1" applyFont="1" applyFill="1" applyBorder="1" applyAlignment="1">
      <alignment horizontal="center" vertical="center" wrapText="1"/>
    </xf>
    <xf numFmtId="170" fontId="4" fillId="0" borderId="2" xfId="2" applyNumberFormat="1" applyFont="1" applyFill="1" applyBorder="1" applyAlignment="1">
      <alignment horizontal="center" vertical="center" wrapText="1"/>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0" fontId="4" fillId="0" borderId="4" xfId="2" applyNumberFormat="1" applyFont="1" applyFill="1" applyBorder="1" applyAlignment="1">
      <alignment horizontal="center" vertical="center" wrapText="1"/>
    </xf>
    <xf numFmtId="170" fontId="4" fillId="0" borderId="1" xfId="2" applyNumberFormat="1" applyFont="1" applyFill="1" applyBorder="1" applyAlignment="1">
      <alignment horizontal="center" vertical="center" wrapText="1"/>
    </xf>
    <xf numFmtId="170" fontId="4" fillId="0" borderId="5" xfId="2" applyNumberFormat="1" applyFont="1" applyFill="1" applyBorder="1" applyAlignment="1">
      <alignment horizontal="center" vertical="center" wrapText="1"/>
    </xf>
    <xf numFmtId="170" fontId="4" fillId="0" borderId="9" xfId="2" applyNumberFormat="1" applyFont="1" applyFill="1" applyBorder="1" applyAlignment="1">
      <alignment horizontal="center" vertical="center" wrapText="1"/>
    </xf>
    <xf numFmtId="0" fontId="18" fillId="0" borderId="0" xfId="24" applyFont="1" applyAlignment="1">
      <alignment horizontal="center" vertical="center"/>
    </xf>
    <xf numFmtId="0" fontId="18" fillId="0" borderId="0" xfId="24" applyFont="1" applyAlignment="1">
      <alignment horizontal="center" vertical="center" wrapText="1"/>
    </xf>
    <xf numFmtId="0" fontId="19" fillId="0" borderId="0" xfId="24" applyFont="1" applyAlignment="1">
      <alignment horizontal="center"/>
    </xf>
    <xf numFmtId="0" fontId="19" fillId="0" borderId="6" xfId="24" applyFont="1" applyBorder="1" applyAlignment="1">
      <alignment horizontal="right"/>
    </xf>
    <xf numFmtId="0" fontId="18" fillId="0" borderId="4" xfId="24" applyFont="1" applyBorder="1" applyAlignment="1">
      <alignment horizontal="center" vertical="center" wrapText="1"/>
    </xf>
    <xf numFmtId="0" fontId="18" fillId="0" borderId="5" xfId="24" applyFont="1" applyBorder="1" applyAlignment="1">
      <alignment horizontal="center" vertical="center" wrapText="1"/>
    </xf>
    <xf numFmtId="0" fontId="18" fillId="0" borderId="1" xfId="24" applyFont="1" applyBorder="1" applyAlignment="1">
      <alignment horizontal="center" vertical="center" wrapText="1"/>
    </xf>
    <xf numFmtId="0" fontId="18" fillId="0" borderId="2" xfId="24" applyFont="1" applyBorder="1" applyAlignment="1">
      <alignment horizontal="center" vertical="center" wrapText="1"/>
    </xf>
    <xf numFmtId="0" fontId="18" fillId="0" borderId="11" xfId="24" applyFont="1" applyBorder="1" applyAlignment="1">
      <alignment horizontal="center" vertical="center" wrapText="1"/>
    </xf>
    <xf numFmtId="0" fontId="18" fillId="0" borderId="12" xfId="24" applyFont="1" applyBorder="1" applyAlignment="1">
      <alignment horizontal="center" vertical="center" wrapText="1"/>
    </xf>
    <xf numFmtId="0" fontId="18" fillId="0" borderId="13" xfId="24" applyFont="1" applyBorder="1" applyAlignment="1">
      <alignment horizontal="center" vertical="center" wrapText="1"/>
    </xf>
    <xf numFmtId="0" fontId="18" fillId="0" borderId="16" xfId="24" applyFont="1" applyBorder="1" applyAlignment="1">
      <alignment horizontal="center" vertical="center" wrapText="1"/>
    </xf>
    <xf numFmtId="0" fontId="18" fillId="0" borderId="17" xfId="24" applyFont="1" applyBorder="1" applyAlignment="1">
      <alignment horizontal="center" vertical="center" wrapText="1"/>
    </xf>
    <xf numFmtId="0" fontId="18" fillId="0" borderId="8" xfId="24" applyFont="1" applyBorder="1" applyAlignment="1">
      <alignment horizontal="center" vertical="center" wrapText="1"/>
    </xf>
    <xf numFmtId="0" fontId="18" fillId="0" borderId="10" xfId="24" applyFont="1" applyBorder="1" applyAlignment="1">
      <alignment horizontal="center" vertical="center" wrapText="1"/>
    </xf>
    <xf numFmtId="0" fontId="18" fillId="0" borderId="14" xfId="24" applyFont="1" applyBorder="1" applyAlignment="1">
      <alignment horizontal="center" vertical="center" wrapText="1"/>
    </xf>
    <xf numFmtId="0" fontId="18" fillId="0" borderId="6" xfId="24" applyFont="1" applyBorder="1" applyAlignment="1">
      <alignment horizontal="center" vertical="center" wrapText="1"/>
    </xf>
    <xf numFmtId="0" fontId="18" fillId="0" borderId="15" xfId="24" applyFont="1" applyBorder="1" applyAlignment="1">
      <alignment horizontal="center" vertical="center" wrapText="1"/>
    </xf>
    <xf numFmtId="0" fontId="18" fillId="0" borderId="9" xfId="24" applyFont="1" applyBorder="1" applyAlignment="1">
      <alignment horizontal="center" vertical="center" wrapText="1"/>
    </xf>
    <xf numFmtId="169" fontId="4" fillId="0" borderId="2" xfId="17" applyNumberFormat="1" applyFont="1" applyFill="1" applyBorder="1" applyAlignment="1">
      <alignment horizontal="center" vertical="center"/>
    </xf>
    <xf numFmtId="0" fontId="36" fillId="0" borderId="0" xfId="0" applyFont="1" applyAlignment="1">
      <alignment horizontal="center" vertical="center"/>
    </xf>
    <xf numFmtId="0" fontId="37" fillId="0" borderId="0" xfId="0" applyFont="1" applyAlignment="1">
      <alignment horizontal="center" vertical="center"/>
    </xf>
    <xf numFmtId="0" fontId="37" fillId="0" borderId="6"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1" xfId="0" applyFont="1" applyBorder="1" applyAlignment="1">
      <alignment horizontal="center" vertical="center"/>
    </xf>
    <xf numFmtId="170" fontId="4" fillId="0" borderId="0" xfId="2" applyNumberFormat="1" applyFont="1" applyFill="1" applyAlignment="1">
      <alignment horizontal="center" vertical="center"/>
    </xf>
    <xf numFmtId="173" fontId="4" fillId="0" borderId="2" xfId="2" applyNumberFormat="1" applyFont="1" applyFill="1" applyBorder="1" applyAlignment="1">
      <alignment horizontal="center" vertical="center" wrapText="1"/>
    </xf>
    <xf numFmtId="3" fontId="31" fillId="0" borderId="0" xfId="0" applyNumberFormat="1" applyFont="1" applyAlignment="1">
      <alignment horizontal="center" vertical="center"/>
    </xf>
    <xf numFmtId="3" fontId="15" fillId="0" borderId="0" xfId="0" applyNumberFormat="1" applyFont="1" applyAlignment="1">
      <alignment horizontal="center" vertical="center"/>
    </xf>
    <xf numFmtId="164" fontId="3" fillId="0" borderId="6" xfId="2" applyFont="1" applyFill="1" applyBorder="1" applyAlignment="1">
      <alignment horizontal="center" vertical="center"/>
    </xf>
    <xf numFmtId="172" fontId="4" fillId="0" borderId="4" xfId="67" applyNumberFormat="1" applyFont="1" applyFill="1" applyBorder="1" applyAlignment="1">
      <alignment horizontal="center" vertical="center" wrapText="1"/>
    </xf>
    <xf numFmtId="172" fontId="4" fillId="0" borderId="5" xfId="67" applyNumberFormat="1" applyFont="1" applyFill="1" applyBorder="1" applyAlignment="1">
      <alignment horizontal="center" vertical="center" wrapText="1"/>
    </xf>
    <xf numFmtId="170" fontId="31" fillId="0" borderId="4" xfId="2" applyNumberFormat="1" applyFont="1" applyFill="1" applyBorder="1" applyAlignment="1">
      <alignment horizontal="center" vertical="center" wrapText="1"/>
    </xf>
    <xf numFmtId="170" fontId="31" fillId="0" borderId="5" xfId="2" applyNumberFormat="1" applyFont="1" applyFill="1" applyBorder="1" applyAlignment="1">
      <alignment horizontal="center" vertical="center" wrapText="1"/>
    </xf>
    <xf numFmtId="170" fontId="31" fillId="0" borderId="1" xfId="2" applyNumberFormat="1" applyFont="1" applyFill="1" applyBorder="1" applyAlignment="1">
      <alignment horizontal="center" vertical="center" wrapText="1"/>
    </xf>
    <xf numFmtId="164" fontId="4" fillId="0" borderId="6" xfId="2" applyFont="1" applyFill="1" applyBorder="1" applyAlignment="1">
      <alignment horizontal="center" vertical="center"/>
    </xf>
    <xf numFmtId="171" fontId="4" fillId="0" borderId="2" xfId="2" applyNumberFormat="1" applyFont="1" applyFill="1" applyBorder="1" applyAlignment="1">
      <alignment horizontal="center" vertical="center" wrapText="1"/>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169" fontId="3" fillId="0" borderId="0" xfId="17" applyNumberFormat="1" applyFont="1" applyFill="1" applyAlignment="1">
      <alignment horizontal="center" vertical="center"/>
    </xf>
    <xf numFmtId="170" fontId="3" fillId="0" borderId="6" xfId="2" applyNumberFormat="1" applyFont="1" applyFill="1" applyBorder="1" applyAlignment="1">
      <alignment horizontal="center" vertical="center"/>
    </xf>
    <xf numFmtId="9" fontId="31" fillId="0" borderId="4" xfId="67" applyFont="1" applyFill="1" applyBorder="1" applyAlignment="1">
      <alignment horizontal="center" vertical="center" wrapText="1"/>
    </xf>
    <xf numFmtId="9" fontId="31" fillId="0" borderId="5" xfId="67" applyFont="1" applyFill="1" applyBorder="1" applyAlignment="1">
      <alignment horizontal="center" vertical="center" wrapText="1"/>
    </xf>
    <xf numFmtId="9" fontId="31" fillId="0" borderId="1" xfId="67"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170" fontId="4" fillId="0" borderId="11" xfId="2" applyNumberFormat="1" applyFont="1" applyFill="1" applyBorder="1" applyAlignment="1">
      <alignment horizontal="center" vertical="center" wrapText="1"/>
    </xf>
    <xf numFmtId="170" fontId="4" fillId="0" borderId="16" xfId="2" applyNumberFormat="1" applyFont="1" applyFill="1" applyBorder="1" applyAlignment="1">
      <alignment horizontal="center" vertical="center" wrapText="1"/>
    </xf>
    <xf numFmtId="170" fontId="4" fillId="0" borderId="14" xfId="2" applyNumberFormat="1" applyFont="1" applyFill="1" applyBorder="1" applyAlignment="1">
      <alignment horizontal="center" vertical="center" wrapText="1"/>
    </xf>
    <xf numFmtId="170" fontId="4" fillId="2" borderId="4" xfId="2" applyNumberFormat="1" applyFont="1" applyFill="1" applyBorder="1" applyAlignment="1">
      <alignment horizontal="center" vertical="center" wrapText="1"/>
    </xf>
    <xf numFmtId="170" fontId="4" fillId="2" borderId="5" xfId="2" applyNumberFormat="1" applyFont="1" applyFill="1" applyBorder="1" applyAlignment="1">
      <alignment horizontal="center" vertical="center" wrapText="1"/>
    </xf>
    <xf numFmtId="170" fontId="4" fillId="2" borderId="1"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3" fontId="22" fillId="0" borderId="0" xfId="0" applyNumberFormat="1" applyFont="1" applyAlignment="1">
      <alignment horizontal="center"/>
    </xf>
    <xf numFmtId="172" fontId="4" fillId="2" borderId="2" xfId="67" applyNumberFormat="1" applyFont="1" applyFill="1" applyBorder="1" applyAlignment="1">
      <alignment horizontal="center" vertical="center" wrapText="1"/>
    </xf>
    <xf numFmtId="169" fontId="15" fillId="0" borderId="0" xfId="17" applyNumberFormat="1" applyFont="1" applyFill="1" applyAlignment="1">
      <alignment horizontal="center" vertical="center"/>
    </xf>
    <xf numFmtId="171" fontId="4" fillId="2" borderId="2" xfId="2" applyNumberFormat="1" applyFont="1" applyFill="1" applyBorder="1" applyAlignment="1">
      <alignment horizontal="center" vertical="center" wrapText="1"/>
    </xf>
    <xf numFmtId="9" fontId="4" fillId="2" borderId="4" xfId="67" applyFont="1" applyFill="1" applyBorder="1" applyAlignment="1">
      <alignment horizontal="center" vertical="center" wrapText="1"/>
    </xf>
    <xf numFmtId="9" fontId="4" fillId="2" borderId="5" xfId="67" applyFont="1" applyFill="1" applyBorder="1" applyAlignment="1">
      <alignment horizontal="center" vertical="center" wrapText="1"/>
    </xf>
    <xf numFmtId="9" fontId="4" fillId="2" borderId="1" xfId="67"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170" fontId="4" fillId="2" borderId="8" xfId="2" applyNumberFormat="1" applyFont="1" applyFill="1" applyBorder="1" applyAlignment="1">
      <alignment horizontal="center" vertical="center" wrapText="1"/>
    </xf>
    <xf numFmtId="170" fontId="4" fillId="2" borderId="9" xfId="2" applyNumberFormat="1" applyFont="1" applyFill="1" applyBorder="1" applyAlignment="1">
      <alignment horizontal="center" vertical="center" wrapText="1"/>
    </xf>
    <xf numFmtId="170" fontId="4" fillId="2" borderId="10" xfId="2" applyNumberFormat="1" applyFont="1" applyFill="1" applyBorder="1" applyAlignment="1">
      <alignment horizontal="center" vertical="center" wrapText="1"/>
    </xf>
    <xf numFmtId="3" fontId="14" fillId="0" borderId="0" xfId="0" applyNumberFormat="1" applyFont="1" applyAlignment="1">
      <alignment horizontal="center"/>
    </xf>
    <xf numFmtId="3" fontId="15" fillId="0" borderId="0" xfId="0" applyNumberFormat="1" applyFont="1" applyAlignment="1">
      <alignment horizontal="center"/>
    </xf>
    <xf numFmtId="172" fontId="4" fillId="2" borderId="4" xfId="67" applyNumberFormat="1" applyFont="1" applyFill="1" applyBorder="1" applyAlignment="1">
      <alignment horizontal="center" vertical="center" wrapText="1"/>
    </xf>
    <xf numFmtId="172" fontId="4" fillId="2" borderId="5" xfId="67" applyNumberFormat="1" applyFont="1" applyFill="1" applyBorder="1" applyAlignment="1">
      <alignment horizontal="center" vertical="center" wrapText="1"/>
    </xf>
  </cellXfs>
  <cellStyles count="72">
    <cellStyle name="_x000d__x000a_JournalTemplate=C:\COMFO\CTALK\JOURSTD.TPL_x000d__x000a_LbStateAddress=3 3 0 251 1 89 2 311_x000d__x000a_LbStateJou" xfId="1" xr:uid="{00000000-0005-0000-0000-000000000000}"/>
    <cellStyle name="Comma" xfId="2" builtinId="3"/>
    <cellStyle name="Comma [0] 2" xfId="3" xr:uid="{00000000-0005-0000-0000-000002000000}"/>
    <cellStyle name="Comma 10" xfId="4" xr:uid="{00000000-0005-0000-0000-000003000000}"/>
    <cellStyle name="Comma 10 2" xfId="5" xr:uid="{00000000-0005-0000-0000-000004000000}"/>
    <cellStyle name="Comma 10 3" xfId="6" xr:uid="{00000000-0005-0000-0000-000005000000}"/>
    <cellStyle name="Comma 10 3 2" xfId="7" xr:uid="{00000000-0005-0000-0000-000006000000}"/>
    <cellStyle name="Comma 11_88482_93673" xfId="8" xr:uid="{00000000-0005-0000-0000-000007000000}"/>
    <cellStyle name="Comma 2" xfId="9" xr:uid="{00000000-0005-0000-0000-000008000000}"/>
    <cellStyle name="Comma 2 3 3 2" xfId="10" xr:uid="{00000000-0005-0000-0000-000009000000}"/>
    <cellStyle name="Comma 3" xfId="11" xr:uid="{00000000-0005-0000-0000-00000A000000}"/>
    <cellStyle name="Comma 3 2" xfId="12" xr:uid="{00000000-0005-0000-0000-00000B000000}"/>
    <cellStyle name="Comma 4" xfId="13" xr:uid="{00000000-0005-0000-0000-00000C000000}"/>
    <cellStyle name="Comma 6" xfId="14" xr:uid="{00000000-0005-0000-0000-00000D000000}"/>
    <cellStyle name="Comma 6 2 3 2" xfId="15" xr:uid="{00000000-0005-0000-0000-00000E000000}"/>
    <cellStyle name="Comma 6 2 3 2 2" xfId="16" xr:uid="{00000000-0005-0000-0000-00000F000000}"/>
    <cellStyle name="Comma 70" xfId="17" xr:uid="{00000000-0005-0000-0000-000010000000}"/>
    <cellStyle name="Comma 9" xfId="18" xr:uid="{00000000-0005-0000-0000-000011000000}"/>
    <cellStyle name="Comma 9 2" xfId="19" xr:uid="{00000000-0005-0000-0000-000012000000}"/>
    <cellStyle name="Dấu phẩy 2 3" xfId="20" xr:uid="{00000000-0005-0000-0000-000013000000}"/>
    <cellStyle name="Dấu phẩy 5" xfId="21" xr:uid="{00000000-0005-0000-0000-000014000000}"/>
    <cellStyle name="Normal" xfId="0" builtinId="0"/>
    <cellStyle name="Normal 11" xfId="22" xr:uid="{00000000-0005-0000-0000-000016000000}"/>
    <cellStyle name="Normal 11 3 3" xfId="23" xr:uid="{00000000-0005-0000-0000-000017000000}"/>
    <cellStyle name="Normal 2" xfId="24" xr:uid="{00000000-0005-0000-0000-000018000000}"/>
    <cellStyle name="Normal 2 2 2" xfId="25" xr:uid="{00000000-0005-0000-0000-000019000000}"/>
    <cellStyle name="Normal 2 2 2 2" xfId="26" xr:uid="{00000000-0005-0000-0000-00001A000000}"/>
    <cellStyle name="Normal 2 60" xfId="27" xr:uid="{00000000-0005-0000-0000-00001B000000}"/>
    <cellStyle name="Normal 20" xfId="28" xr:uid="{00000000-0005-0000-0000-00001C000000}"/>
    <cellStyle name="Normal 23" xfId="29" xr:uid="{00000000-0005-0000-0000-00001D000000}"/>
    <cellStyle name="Normal 24" xfId="30" xr:uid="{00000000-0005-0000-0000-00001E000000}"/>
    <cellStyle name="Normal 25" xfId="31" xr:uid="{00000000-0005-0000-0000-00001F000000}"/>
    <cellStyle name="Normal 26" xfId="32" xr:uid="{00000000-0005-0000-0000-000020000000}"/>
    <cellStyle name="Normal 27" xfId="33" xr:uid="{00000000-0005-0000-0000-000021000000}"/>
    <cellStyle name="Normal 28" xfId="34" xr:uid="{00000000-0005-0000-0000-000022000000}"/>
    <cellStyle name="Normal 29" xfId="35" xr:uid="{00000000-0005-0000-0000-000023000000}"/>
    <cellStyle name="Normal 3" xfId="36" xr:uid="{00000000-0005-0000-0000-000024000000}"/>
    <cellStyle name="Normal 3 2 2 2" xfId="37" xr:uid="{00000000-0005-0000-0000-000025000000}"/>
    <cellStyle name="Normal 3 2 4" xfId="38" xr:uid="{00000000-0005-0000-0000-000026000000}"/>
    <cellStyle name="Normal 3 20" xfId="39" xr:uid="{00000000-0005-0000-0000-000027000000}"/>
    <cellStyle name="Normal 3 62" xfId="40" xr:uid="{00000000-0005-0000-0000-000028000000}"/>
    <cellStyle name="Normal 3 67" xfId="41" xr:uid="{00000000-0005-0000-0000-000029000000}"/>
    <cellStyle name="Normal 3 70" xfId="42" xr:uid="{00000000-0005-0000-0000-00002A000000}"/>
    <cellStyle name="Normal 3 73" xfId="43" xr:uid="{00000000-0005-0000-0000-00002B000000}"/>
    <cellStyle name="Normal 30" xfId="44" xr:uid="{00000000-0005-0000-0000-00002C000000}"/>
    <cellStyle name="Normal 31" xfId="45" xr:uid="{00000000-0005-0000-0000-00002D000000}"/>
    <cellStyle name="Normal 32" xfId="46" xr:uid="{00000000-0005-0000-0000-00002E000000}"/>
    <cellStyle name="Normal 36" xfId="47" xr:uid="{00000000-0005-0000-0000-00002F000000}"/>
    <cellStyle name="Normal 37" xfId="48" xr:uid="{00000000-0005-0000-0000-000030000000}"/>
    <cellStyle name="Normal 38" xfId="49" xr:uid="{00000000-0005-0000-0000-000031000000}"/>
    <cellStyle name="Normal 39" xfId="50" xr:uid="{00000000-0005-0000-0000-000032000000}"/>
    <cellStyle name="Normal 4" xfId="51" xr:uid="{00000000-0005-0000-0000-000033000000}"/>
    <cellStyle name="Normal 4 2" xfId="52" xr:uid="{00000000-0005-0000-0000-000034000000}"/>
    <cellStyle name="Normal 41" xfId="53" xr:uid="{00000000-0005-0000-0000-000035000000}"/>
    <cellStyle name="Normal 42" xfId="54" xr:uid="{00000000-0005-0000-0000-000036000000}"/>
    <cellStyle name="Normal 43" xfId="55" xr:uid="{00000000-0005-0000-0000-000037000000}"/>
    <cellStyle name="Normal 44" xfId="56" xr:uid="{00000000-0005-0000-0000-000038000000}"/>
    <cellStyle name="Normal 45" xfId="57" xr:uid="{00000000-0005-0000-0000-000039000000}"/>
    <cellStyle name="Normal 46" xfId="58" xr:uid="{00000000-0005-0000-0000-00003A000000}"/>
    <cellStyle name="Normal 48" xfId="59" xr:uid="{00000000-0005-0000-0000-00003B000000}"/>
    <cellStyle name="Normal 5" xfId="60" xr:uid="{00000000-0005-0000-0000-00003C000000}"/>
    <cellStyle name="Normal 50" xfId="61" xr:uid="{00000000-0005-0000-0000-00003D000000}"/>
    <cellStyle name="Normal 53" xfId="62" xr:uid="{00000000-0005-0000-0000-00003E000000}"/>
    <cellStyle name="Normal 54" xfId="63" xr:uid="{00000000-0005-0000-0000-00003F000000}"/>
    <cellStyle name="Normal 60" xfId="64" xr:uid="{00000000-0005-0000-0000-000040000000}"/>
    <cellStyle name="Normal 7 2" xfId="65" xr:uid="{00000000-0005-0000-0000-000041000000}"/>
    <cellStyle name="Normal_Bieu mau (CV )" xfId="66" xr:uid="{00000000-0005-0000-0000-000042000000}"/>
    <cellStyle name="Percent" xfId="67" builtinId="5"/>
    <cellStyle name="Percent 18" xfId="68" xr:uid="{00000000-0005-0000-0000-000044000000}"/>
    <cellStyle name="Percent 2 2" xfId="69" xr:uid="{00000000-0005-0000-0000-000045000000}"/>
    <cellStyle name="Percent 5 3 2" xfId="70" xr:uid="{00000000-0005-0000-0000-000046000000}"/>
    <cellStyle name="Phần trăm 2 2" xfId="71" xr:uid="{00000000-0005-0000-0000-000047000000}"/>
  </cellStyles>
  <dxfs count="0"/>
  <tableStyles count="0" defaultTableStyle="TableStyleMedium9"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34" t="s">
        <v>67</v>
      </c>
      <c r="B1" s="335"/>
      <c r="C1" s="335"/>
      <c r="D1" s="335"/>
      <c r="E1" s="335"/>
      <c r="F1" s="335"/>
      <c r="G1" s="335"/>
      <c r="H1" s="335"/>
      <c r="I1" s="335"/>
      <c r="J1" s="335"/>
      <c r="K1" s="335"/>
      <c r="L1" s="335"/>
      <c r="M1" s="335"/>
      <c r="N1" s="335"/>
      <c r="O1" s="335"/>
      <c r="P1" s="335"/>
      <c r="Q1" s="335"/>
    </row>
    <row r="2" spans="1:17">
      <c r="A2" s="335" t="s">
        <v>267</v>
      </c>
      <c r="B2" s="335"/>
      <c r="C2" s="335"/>
      <c r="D2" s="335"/>
      <c r="E2" s="335"/>
      <c r="F2" s="335"/>
      <c r="G2" s="335"/>
      <c r="H2" s="335"/>
      <c r="I2" s="335"/>
      <c r="J2" s="335"/>
      <c r="K2" s="335"/>
      <c r="L2" s="335"/>
      <c r="M2" s="335"/>
      <c r="N2" s="335"/>
      <c r="O2" s="335"/>
      <c r="P2" s="335"/>
      <c r="Q2" s="335"/>
    </row>
    <row r="3" spans="1:17">
      <c r="A3" s="336" t="s">
        <v>69</v>
      </c>
      <c r="B3" s="337"/>
      <c r="C3" s="337"/>
      <c r="D3" s="337"/>
      <c r="E3" s="337"/>
      <c r="F3" s="337"/>
      <c r="G3" s="337"/>
      <c r="H3" s="337"/>
      <c r="I3" s="337"/>
      <c r="J3" s="337"/>
      <c r="K3" s="337"/>
      <c r="L3" s="337"/>
      <c r="M3" s="337"/>
      <c r="N3" s="337"/>
      <c r="O3" s="337"/>
      <c r="P3" s="337"/>
      <c r="Q3" s="337"/>
    </row>
    <row r="4" spans="1:17">
      <c r="A4" s="98"/>
      <c r="B4" s="99"/>
      <c r="C4" s="99"/>
      <c r="D4" s="99"/>
      <c r="E4" s="99"/>
      <c r="F4" s="99"/>
      <c r="G4" s="99"/>
      <c r="H4" s="99"/>
      <c r="I4" s="99"/>
      <c r="J4" s="99"/>
      <c r="K4" s="99"/>
      <c r="L4" s="100"/>
      <c r="M4" s="100"/>
      <c r="N4" s="100"/>
      <c r="O4" s="100"/>
      <c r="P4" s="100"/>
      <c r="Q4" s="101"/>
    </row>
    <row r="5" spans="1:17" ht="42" customHeight="1">
      <c r="A5" s="330" t="s">
        <v>2</v>
      </c>
      <c r="B5" s="330" t="s">
        <v>1</v>
      </c>
      <c r="C5" s="331" t="s">
        <v>260</v>
      </c>
      <c r="D5" s="332"/>
      <c r="E5" s="332"/>
      <c r="F5" s="333"/>
      <c r="G5" s="331" t="s">
        <v>66</v>
      </c>
      <c r="H5" s="332"/>
      <c r="I5" s="332"/>
      <c r="J5" s="333"/>
      <c r="K5" s="343" t="s">
        <v>269</v>
      </c>
      <c r="L5" s="338" t="s">
        <v>68</v>
      </c>
      <c r="M5" s="346"/>
      <c r="N5" s="346"/>
      <c r="O5" s="339"/>
      <c r="P5" s="343" t="s">
        <v>270</v>
      </c>
      <c r="Q5" s="330" t="s">
        <v>61</v>
      </c>
    </row>
    <row r="6" spans="1:17" ht="33.75" customHeight="1">
      <c r="A6" s="330"/>
      <c r="B6" s="330"/>
      <c r="C6" s="341" t="s">
        <v>64</v>
      </c>
      <c r="D6" s="338" t="s">
        <v>5</v>
      </c>
      <c r="E6" s="339"/>
      <c r="F6" s="343" t="s">
        <v>262</v>
      </c>
      <c r="G6" s="341" t="s">
        <v>64</v>
      </c>
      <c r="H6" s="338" t="s">
        <v>5</v>
      </c>
      <c r="I6" s="339"/>
      <c r="J6" s="343" t="s">
        <v>262</v>
      </c>
      <c r="K6" s="345"/>
      <c r="L6" s="340" t="s">
        <v>0</v>
      </c>
      <c r="M6" s="338" t="s">
        <v>5</v>
      </c>
      <c r="N6" s="339"/>
      <c r="O6" s="343" t="s">
        <v>262</v>
      </c>
      <c r="P6" s="345"/>
      <c r="Q6" s="330"/>
    </row>
    <row r="7" spans="1:17" ht="33.75" customHeight="1">
      <c r="A7" s="330"/>
      <c r="B7" s="330"/>
      <c r="C7" s="342"/>
      <c r="D7" s="25" t="s">
        <v>6</v>
      </c>
      <c r="E7" s="25" t="s">
        <v>7</v>
      </c>
      <c r="F7" s="344"/>
      <c r="G7" s="342"/>
      <c r="H7" s="25" t="s">
        <v>6</v>
      </c>
      <c r="I7" s="25" t="s">
        <v>7</v>
      </c>
      <c r="J7" s="344"/>
      <c r="K7" s="344"/>
      <c r="L7" s="340"/>
      <c r="M7" s="25" t="s">
        <v>6</v>
      </c>
      <c r="N7" s="25" t="s">
        <v>7</v>
      </c>
      <c r="O7" s="344"/>
      <c r="P7" s="344"/>
      <c r="Q7" s="330"/>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G6:G7"/>
    <mergeCell ref="H6:I6"/>
    <mergeCell ref="J6:J7"/>
    <mergeCell ref="O6:O7"/>
    <mergeCell ref="B5:B7"/>
    <mergeCell ref="G5:J5"/>
    <mergeCell ref="A1:Q1"/>
    <mergeCell ref="A2:Q2"/>
    <mergeCell ref="A3:Q3"/>
    <mergeCell ref="D6:E6"/>
    <mergeCell ref="L6:L7"/>
    <mergeCell ref="M6:N6"/>
    <mergeCell ref="C5:F5"/>
    <mergeCell ref="C6:C7"/>
    <mergeCell ref="F6:F7"/>
    <mergeCell ref="A5:A7"/>
    <mergeCell ref="K5:K7"/>
    <mergeCell ref="P5:P7"/>
    <mergeCell ref="L5:O5"/>
    <mergeCell ref="Q5:Q7"/>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02" t="s">
        <v>271</v>
      </c>
      <c r="B1" s="402"/>
      <c r="C1" s="402"/>
      <c r="D1" s="402"/>
      <c r="E1" s="402"/>
      <c r="F1" s="402"/>
      <c r="G1" s="402"/>
      <c r="H1" s="402"/>
      <c r="I1" s="402"/>
      <c r="J1" s="402"/>
      <c r="K1" s="402"/>
      <c r="L1" s="402"/>
      <c r="M1" s="402"/>
      <c r="N1" s="402"/>
    </row>
    <row r="2" spans="1:16" ht="23.25" customHeight="1">
      <c r="A2" s="403" t="s">
        <v>275</v>
      </c>
      <c r="B2" s="403"/>
      <c r="C2" s="403"/>
      <c r="D2" s="403"/>
      <c r="E2" s="403"/>
      <c r="F2" s="403"/>
      <c r="G2" s="403"/>
      <c r="H2" s="403"/>
      <c r="I2" s="403"/>
      <c r="J2" s="403"/>
      <c r="K2" s="403"/>
      <c r="L2" s="403"/>
      <c r="M2" s="403"/>
      <c r="N2" s="403"/>
    </row>
    <row r="3" spans="1:16" s="95" customFormat="1" ht="23.25" customHeight="1">
      <c r="A3" s="405" t="e">
        <f>#REF!</f>
        <v>#REF!</v>
      </c>
      <c r="B3" s="405"/>
      <c r="C3" s="405"/>
      <c r="D3" s="405"/>
      <c r="E3" s="405"/>
      <c r="F3" s="405"/>
      <c r="G3" s="405"/>
      <c r="H3" s="405"/>
      <c r="I3" s="405"/>
      <c r="J3" s="405"/>
      <c r="K3" s="405"/>
      <c r="L3" s="405"/>
      <c r="M3" s="405"/>
      <c r="N3" s="405"/>
    </row>
    <row r="4" spans="1:16" s="9" customFormat="1" ht="26.25" customHeight="1">
      <c r="A4" s="6"/>
      <c r="B4" s="7"/>
      <c r="C4" s="8"/>
      <c r="D4" s="8"/>
      <c r="E4" s="114"/>
      <c r="F4" s="114"/>
      <c r="G4" s="114"/>
      <c r="H4" s="114"/>
      <c r="I4" s="118"/>
      <c r="J4" s="119"/>
      <c r="K4" s="122"/>
      <c r="L4" s="122"/>
      <c r="M4" s="122"/>
      <c r="N4" s="96" t="s">
        <v>4</v>
      </c>
    </row>
    <row r="5" spans="1:16" s="9" customFormat="1" ht="43.5" customHeight="1">
      <c r="A5" s="330" t="s">
        <v>2</v>
      </c>
      <c r="B5" s="330" t="s">
        <v>1</v>
      </c>
      <c r="C5" s="338" t="s">
        <v>261</v>
      </c>
      <c r="D5" s="346"/>
      <c r="E5" s="346"/>
      <c r="F5" s="339"/>
      <c r="G5" s="410" t="s">
        <v>273</v>
      </c>
      <c r="H5" s="411"/>
      <c r="I5" s="411"/>
      <c r="J5" s="412"/>
      <c r="K5" s="407" t="s">
        <v>276</v>
      </c>
      <c r="L5" s="397" t="s">
        <v>278</v>
      </c>
      <c r="M5" s="397" t="s">
        <v>279</v>
      </c>
      <c r="N5" s="404" t="s">
        <v>61</v>
      </c>
      <c r="P5" s="10"/>
    </row>
    <row r="6" spans="1:16" s="9" customFormat="1" ht="35.450000000000003" customHeight="1">
      <c r="A6" s="330"/>
      <c r="B6" s="330"/>
      <c r="C6" s="340" t="s">
        <v>0</v>
      </c>
      <c r="D6" s="340" t="s">
        <v>5</v>
      </c>
      <c r="E6" s="340"/>
      <c r="F6" s="385" t="s">
        <v>262</v>
      </c>
      <c r="G6" s="406" t="s">
        <v>0</v>
      </c>
      <c r="H6" s="406" t="s">
        <v>5</v>
      </c>
      <c r="I6" s="406"/>
      <c r="J6" s="400" t="s">
        <v>262</v>
      </c>
      <c r="K6" s="408"/>
      <c r="L6" s="398"/>
      <c r="M6" s="398"/>
      <c r="N6" s="404"/>
      <c r="P6" s="10"/>
    </row>
    <row r="7" spans="1:16" s="9" customFormat="1" ht="35.450000000000003" customHeight="1">
      <c r="A7" s="330"/>
      <c r="B7" s="330"/>
      <c r="C7" s="340"/>
      <c r="D7" s="25" t="s">
        <v>6</v>
      </c>
      <c r="E7" s="120" t="s">
        <v>7</v>
      </c>
      <c r="F7" s="386"/>
      <c r="G7" s="406"/>
      <c r="H7" s="136" t="s">
        <v>6</v>
      </c>
      <c r="I7" s="136" t="s">
        <v>7</v>
      </c>
      <c r="J7" s="401"/>
      <c r="K7" s="409"/>
      <c r="L7" s="399"/>
      <c r="M7" s="399"/>
      <c r="N7" s="404"/>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L5:L7"/>
    <mergeCell ref="M5:M7"/>
    <mergeCell ref="F6:F7"/>
    <mergeCell ref="J6:J7"/>
    <mergeCell ref="A1:N1"/>
    <mergeCell ref="A2:N2"/>
    <mergeCell ref="N5:N7"/>
    <mergeCell ref="B5:B7"/>
    <mergeCell ref="C6:C7"/>
    <mergeCell ref="A3:N3"/>
    <mergeCell ref="A5:A7"/>
    <mergeCell ref="G6:G7"/>
    <mergeCell ref="K5:K7"/>
    <mergeCell ref="C5:F5"/>
    <mergeCell ref="G5:J5"/>
    <mergeCell ref="D6:E6"/>
    <mergeCell ref="H6:I6"/>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16" t="s">
        <v>272</v>
      </c>
      <c r="B1" s="416"/>
      <c r="C1" s="416"/>
      <c r="D1" s="416"/>
      <c r="E1" s="416"/>
      <c r="F1" s="416"/>
      <c r="G1" s="416"/>
      <c r="H1" s="416"/>
      <c r="I1" s="416"/>
      <c r="J1" s="416"/>
      <c r="K1" s="416"/>
      <c r="L1" s="416"/>
      <c r="M1" s="416"/>
      <c r="N1" s="416"/>
    </row>
    <row r="2" spans="1:16" ht="23.25" customHeight="1">
      <c r="A2" s="403" t="s">
        <v>277</v>
      </c>
      <c r="B2" s="403"/>
      <c r="C2" s="403"/>
      <c r="D2" s="403"/>
      <c r="E2" s="403"/>
      <c r="F2" s="403"/>
      <c r="G2" s="403"/>
      <c r="H2" s="403"/>
      <c r="I2" s="403"/>
      <c r="J2" s="403"/>
      <c r="K2" s="403"/>
      <c r="L2" s="403"/>
      <c r="M2" s="403"/>
      <c r="N2" s="403"/>
    </row>
    <row r="3" spans="1:16" ht="23.25" customHeight="1">
      <c r="A3" s="417" t="e">
        <f>NTM!A3:N3</f>
        <v>#REF!</v>
      </c>
      <c r="B3" s="417"/>
      <c r="C3" s="417"/>
      <c r="D3" s="417"/>
      <c r="E3" s="417"/>
      <c r="F3" s="417"/>
      <c r="G3" s="417"/>
      <c r="H3" s="417"/>
      <c r="I3" s="417"/>
      <c r="J3" s="417"/>
      <c r="K3" s="417"/>
      <c r="L3" s="417"/>
      <c r="M3" s="417"/>
      <c r="N3" s="417"/>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30" t="s">
        <v>2</v>
      </c>
      <c r="B5" s="330" t="s">
        <v>1</v>
      </c>
      <c r="C5" s="338" t="s">
        <v>261</v>
      </c>
      <c r="D5" s="346"/>
      <c r="E5" s="346"/>
      <c r="F5" s="339"/>
      <c r="G5" s="413" t="s">
        <v>273</v>
      </c>
      <c r="H5" s="414"/>
      <c r="I5" s="414"/>
      <c r="J5" s="415"/>
      <c r="K5" s="397" t="s">
        <v>274</v>
      </c>
      <c r="L5" s="397" t="s">
        <v>278</v>
      </c>
      <c r="M5" s="397" t="s">
        <v>279</v>
      </c>
      <c r="N5" s="418" t="s">
        <v>61</v>
      </c>
      <c r="P5" s="10"/>
    </row>
    <row r="6" spans="1:16" s="9" customFormat="1" ht="35.450000000000003" customHeight="1">
      <c r="A6" s="330"/>
      <c r="B6" s="330"/>
      <c r="C6" s="343" t="s">
        <v>0</v>
      </c>
      <c r="D6" s="338" t="s">
        <v>5</v>
      </c>
      <c r="E6" s="339"/>
      <c r="F6" s="343" t="s">
        <v>262</v>
      </c>
      <c r="G6" s="397" t="s">
        <v>0</v>
      </c>
      <c r="H6" s="413" t="s">
        <v>5</v>
      </c>
      <c r="I6" s="415"/>
      <c r="J6" s="397" t="s">
        <v>262</v>
      </c>
      <c r="K6" s="398"/>
      <c r="L6" s="398"/>
      <c r="M6" s="398"/>
      <c r="N6" s="419"/>
      <c r="P6" s="10"/>
    </row>
    <row r="7" spans="1:16" s="9" customFormat="1" ht="35.450000000000003" customHeight="1">
      <c r="A7" s="330"/>
      <c r="B7" s="330"/>
      <c r="C7" s="345"/>
      <c r="D7" s="11" t="s">
        <v>6</v>
      </c>
      <c r="E7" s="11" t="s">
        <v>7</v>
      </c>
      <c r="F7" s="344"/>
      <c r="G7" s="398"/>
      <c r="H7" s="139" t="s">
        <v>6</v>
      </c>
      <c r="I7" s="139" t="s">
        <v>7</v>
      </c>
      <c r="J7" s="399"/>
      <c r="K7" s="399"/>
      <c r="L7" s="399"/>
      <c r="M7" s="399"/>
      <c r="N7" s="419"/>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A1:N1"/>
    <mergeCell ref="A3:N3"/>
    <mergeCell ref="N5:N7"/>
    <mergeCell ref="H6:I6"/>
    <mergeCell ref="D6:E6"/>
    <mergeCell ref="A5:A7"/>
    <mergeCell ref="B5:B7"/>
    <mergeCell ref="J6:J7"/>
    <mergeCell ref="K5:K7"/>
    <mergeCell ref="A2:N2"/>
    <mergeCell ref="C5:F5"/>
    <mergeCell ref="G6:G7"/>
    <mergeCell ref="G5:J5"/>
    <mergeCell ref="C6:C7"/>
    <mergeCell ref="L5:L7"/>
    <mergeCell ref="M5:M7"/>
    <mergeCell ref="F6:F7"/>
  </mergeCells>
  <pageMargins left="0.39370078740157483" right="0.19685039370078741" top="0.47244094488188981" bottom="0.47244094488188981" header="0.31496062992125984" footer="0.31496062992125984"/>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47" t="s">
        <v>67</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48" t="s">
        <v>266</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49" t="s">
        <v>72</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50" t="s">
        <v>73</v>
      </c>
      <c r="Q4" s="350"/>
      <c r="R4" s="350"/>
      <c r="S4" s="350"/>
      <c r="T4" s="350"/>
      <c r="U4" s="350"/>
      <c r="V4" s="350"/>
      <c r="W4" s="350"/>
      <c r="X4" s="350"/>
      <c r="Y4" s="350"/>
      <c r="Z4" s="350"/>
      <c r="AA4" s="350"/>
      <c r="AB4" s="350"/>
      <c r="AC4" s="350"/>
      <c r="AD4" s="350"/>
      <c r="AE4" s="350"/>
      <c r="AF4" s="350"/>
    </row>
    <row r="5" spans="1:256" ht="29.25" customHeight="1">
      <c r="A5" s="351" t="s">
        <v>74</v>
      </c>
      <c r="B5" s="351" t="s">
        <v>75</v>
      </c>
      <c r="C5" s="354" t="s">
        <v>76</v>
      </c>
      <c r="D5" s="354"/>
      <c r="E5" s="354"/>
      <c r="F5" s="354" t="s">
        <v>77</v>
      </c>
      <c r="G5" s="354"/>
      <c r="H5" s="354"/>
      <c r="I5" s="354"/>
      <c r="J5" s="354"/>
      <c r="K5" s="354"/>
      <c r="L5" s="354"/>
      <c r="M5" s="355" t="s">
        <v>78</v>
      </c>
      <c r="N5" s="356"/>
      <c r="O5" s="357"/>
      <c r="P5" s="355" t="s">
        <v>79</v>
      </c>
      <c r="Q5" s="356"/>
      <c r="R5" s="356"/>
      <c r="S5" s="356"/>
      <c r="T5" s="356"/>
      <c r="U5" s="356"/>
      <c r="V5" s="357"/>
      <c r="W5" s="356" t="s">
        <v>80</v>
      </c>
      <c r="X5" s="357"/>
      <c r="Y5" s="360" t="s">
        <v>81</v>
      </c>
      <c r="Z5" s="365"/>
      <c r="AA5" s="365"/>
      <c r="AB5" s="365"/>
      <c r="AC5" s="365"/>
      <c r="AD5" s="361"/>
      <c r="AE5" s="351" t="s">
        <v>82</v>
      </c>
      <c r="AF5" s="351" t="s">
        <v>61</v>
      </c>
    </row>
    <row r="6" spans="1:256" ht="20.25" customHeight="1">
      <c r="A6" s="352"/>
      <c r="B6" s="352"/>
      <c r="C6" s="351" t="s">
        <v>83</v>
      </c>
      <c r="D6" s="360" t="s">
        <v>84</v>
      </c>
      <c r="E6" s="361"/>
      <c r="F6" s="354" t="s">
        <v>64</v>
      </c>
      <c r="G6" s="355" t="s">
        <v>85</v>
      </c>
      <c r="H6" s="356"/>
      <c r="I6" s="357"/>
      <c r="J6" s="355" t="s">
        <v>86</v>
      </c>
      <c r="K6" s="356"/>
      <c r="L6" s="357"/>
      <c r="M6" s="358"/>
      <c r="N6" s="348"/>
      <c r="O6" s="359"/>
      <c r="P6" s="351" t="s">
        <v>64</v>
      </c>
      <c r="Q6" s="355" t="s">
        <v>85</v>
      </c>
      <c r="R6" s="356"/>
      <c r="S6" s="357"/>
      <c r="T6" s="355" t="s">
        <v>86</v>
      </c>
      <c r="U6" s="356"/>
      <c r="V6" s="357"/>
      <c r="W6" s="363"/>
      <c r="X6" s="364"/>
      <c r="Y6" s="355" t="s">
        <v>85</v>
      </c>
      <c r="Z6" s="356"/>
      <c r="AA6" s="357"/>
      <c r="AB6" s="355" t="s">
        <v>86</v>
      </c>
      <c r="AC6" s="356"/>
      <c r="AD6" s="357"/>
      <c r="AE6" s="352"/>
      <c r="AF6" s="352"/>
    </row>
    <row r="7" spans="1:256">
      <c r="A7" s="352"/>
      <c r="B7" s="352"/>
      <c r="C7" s="352"/>
      <c r="D7" s="355" t="s">
        <v>87</v>
      </c>
      <c r="E7" s="355" t="s">
        <v>88</v>
      </c>
      <c r="F7" s="354"/>
      <c r="G7" s="362"/>
      <c r="H7" s="363"/>
      <c r="I7" s="364"/>
      <c r="J7" s="362"/>
      <c r="K7" s="363"/>
      <c r="L7" s="364"/>
      <c r="M7" s="358"/>
      <c r="N7" s="348"/>
      <c r="O7" s="359"/>
      <c r="P7" s="352"/>
      <c r="Q7" s="362"/>
      <c r="R7" s="363"/>
      <c r="S7" s="364"/>
      <c r="T7" s="362"/>
      <c r="U7" s="363"/>
      <c r="V7" s="364"/>
      <c r="W7" s="351" t="s">
        <v>85</v>
      </c>
      <c r="X7" s="351" t="s">
        <v>86</v>
      </c>
      <c r="Y7" s="362"/>
      <c r="Z7" s="363"/>
      <c r="AA7" s="364"/>
      <c r="AB7" s="362"/>
      <c r="AC7" s="363"/>
      <c r="AD7" s="364"/>
      <c r="AE7" s="352"/>
      <c r="AF7" s="352"/>
    </row>
    <row r="8" spans="1:256" ht="76.5" customHeight="1">
      <c r="A8" s="353"/>
      <c r="B8" s="353"/>
      <c r="C8" s="353"/>
      <c r="D8" s="362"/>
      <c r="E8" s="362"/>
      <c r="F8" s="354"/>
      <c r="G8" s="43" t="s">
        <v>64</v>
      </c>
      <c r="H8" s="43" t="s">
        <v>89</v>
      </c>
      <c r="I8" s="43" t="s">
        <v>90</v>
      </c>
      <c r="J8" s="44" t="s">
        <v>64</v>
      </c>
      <c r="K8" s="43" t="s">
        <v>89</v>
      </c>
      <c r="L8" s="43" t="s">
        <v>90</v>
      </c>
      <c r="M8" s="42" t="s">
        <v>64</v>
      </c>
      <c r="N8" s="42" t="s">
        <v>85</v>
      </c>
      <c r="O8" s="42" t="s">
        <v>86</v>
      </c>
      <c r="P8" s="353"/>
      <c r="Q8" s="43" t="s">
        <v>64</v>
      </c>
      <c r="R8" s="43" t="s">
        <v>89</v>
      </c>
      <c r="S8" s="43" t="s">
        <v>90</v>
      </c>
      <c r="T8" s="44" t="s">
        <v>64</v>
      </c>
      <c r="U8" s="43" t="s">
        <v>89</v>
      </c>
      <c r="V8" s="43" t="s">
        <v>90</v>
      </c>
      <c r="W8" s="353"/>
      <c r="X8" s="353"/>
      <c r="Y8" s="43" t="s">
        <v>64</v>
      </c>
      <c r="Z8" s="43" t="s">
        <v>89</v>
      </c>
      <c r="AA8" s="43" t="s">
        <v>90</v>
      </c>
      <c r="AB8" s="44" t="s">
        <v>64</v>
      </c>
      <c r="AC8" s="43" t="s">
        <v>89</v>
      </c>
      <c r="AD8" s="43" t="s">
        <v>90</v>
      </c>
      <c r="AE8" s="353"/>
      <c r="AF8" s="353"/>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47" t="s">
        <v>265</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48" t="s">
        <v>71</v>
      </c>
      <c r="B2" s="348"/>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c r="AD2" s="348"/>
      <c r="AE2" s="348"/>
      <c r="AF2" s="348"/>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349" t="s">
        <v>72</v>
      </c>
      <c r="B3" s="349"/>
      <c r="C3" s="349"/>
      <c r="D3" s="349"/>
      <c r="E3" s="349"/>
      <c r="F3" s="349"/>
      <c r="G3" s="349"/>
      <c r="H3" s="349"/>
      <c r="I3" s="349"/>
      <c r="J3" s="349"/>
      <c r="K3" s="349"/>
      <c r="L3" s="349"/>
      <c r="M3" s="349"/>
      <c r="N3" s="349"/>
      <c r="O3" s="349"/>
      <c r="P3" s="349"/>
      <c r="Q3" s="349"/>
      <c r="R3" s="349"/>
      <c r="S3" s="349"/>
      <c r="T3" s="349"/>
      <c r="U3" s="349"/>
      <c r="V3" s="349"/>
      <c r="W3" s="349"/>
      <c r="X3" s="349"/>
      <c r="Y3" s="349"/>
      <c r="Z3" s="349"/>
      <c r="AA3" s="349"/>
      <c r="AB3" s="349"/>
      <c r="AC3" s="349"/>
      <c r="AD3" s="349"/>
      <c r="AE3" s="349"/>
      <c r="AF3" s="349"/>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350" t="s">
        <v>73</v>
      </c>
      <c r="Q4" s="350"/>
      <c r="R4" s="350"/>
      <c r="S4" s="350"/>
      <c r="T4" s="350"/>
      <c r="U4" s="350"/>
      <c r="V4" s="350"/>
      <c r="W4" s="350"/>
      <c r="X4" s="350"/>
      <c r="Y4" s="350"/>
      <c r="Z4" s="350"/>
      <c r="AA4" s="350"/>
      <c r="AB4" s="350"/>
      <c r="AC4" s="350"/>
      <c r="AD4" s="350"/>
      <c r="AE4" s="350"/>
      <c r="AF4" s="350"/>
    </row>
    <row r="5" spans="1:256" ht="24.75" customHeight="1">
      <c r="A5" s="351" t="s">
        <v>74</v>
      </c>
      <c r="B5" s="351" t="s">
        <v>75</v>
      </c>
      <c r="C5" s="354" t="s">
        <v>76</v>
      </c>
      <c r="D5" s="354"/>
      <c r="E5" s="354"/>
      <c r="F5" s="354" t="s">
        <v>77</v>
      </c>
      <c r="G5" s="354"/>
      <c r="H5" s="354"/>
      <c r="I5" s="354"/>
      <c r="J5" s="354"/>
      <c r="K5" s="354"/>
      <c r="L5" s="354"/>
      <c r="M5" s="355" t="s">
        <v>78</v>
      </c>
      <c r="N5" s="356"/>
      <c r="O5" s="357"/>
      <c r="P5" s="355" t="s">
        <v>79</v>
      </c>
      <c r="Q5" s="356"/>
      <c r="R5" s="356"/>
      <c r="S5" s="356"/>
      <c r="T5" s="356"/>
      <c r="U5" s="356"/>
      <c r="V5" s="357"/>
      <c r="W5" s="356" t="s">
        <v>80</v>
      </c>
      <c r="X5" s="357"/>
      <c r="Y5" s="360" t="s">
        <v>81</v>
      </c>
      <c r="Z5" s="365"/>
      <c r="AA5" s="365"/>
      <c r="AB5" s="365"/>
      <c r="AC5" s="365"/>
      <c r="AD5" s="361"/>
      <c r="AE5" s="351" t="s">
        <v>82</v>
      </c>
      <c r="AF5" s="351" t="s">
        <v>61</v>
      </c>
    </row>
    <row r="6" spans="1:256" ht="20.25" customHeight="1">
      <c r="A6" s="352"/>
      <c r="B6" s="352"/>
      <c r="C6" s="351" t="s">
        <v>83</v>
      </c>
      <c r="D6" s="360" t="s">
        <v>84</v>
      </c>
      <c r="E6" s="361"/>
      <c r="F6" s="354" t="s">
        <v>64</v>
      </c>
      <c r="G6" s="355" t="s">
        <v>85</v>
      </c>
      <c r="H6" s="356"/>
      <c r="I6" s="357"/>
      <c r="J6" s="355" t="s">
        <v>86</v>
      </c>
      <c r="K6" s="356"/>
      <c r="L6" s="357"/>
      <c r="M6" s="358"/>
      <c r="N6" s="348"/>
      <c r="O6" s="359"/>
      <c r="P6" s="351" t="s">
        <v>64</v>
      </c>
      <c r="Q6" s="355" t="s">
        <v>85</v>
      </c>
      <c r="R6" s="356"/>
      <c r="S6" s="357"/>
      <c r="T6" s="355" t="s">
        <v>86</v>
      </c>
      <c r="U6" s="356"/>
      <c r="V6" s="357"/>
      <c r="W6" s="363"/>
      <c r="X6" s="364"/>
      <c r="Y6" s="355" t="s">
        <v>85</v>
      </c>
      <c r="Z6" s="356"/>
      <c r="AA6" s="357"/>
      <c r="AB6" s="355" t="s">
        <v>86</v>
      </c>
      <c r="AC6" s="356"/>
      <c r="AD6" s="357"/>
      <c r="AE6" s="352"/>
      <c r="AF6" s="352"/>
    </row>
    <row r="7" spans="1:256">
      <c r="A7" s="352"/>
      <c r="B7" s="352"/>
      <c r="C7" s="352"/>
      <c r="D7" s="355" t="s">
        <v>87</v>
      </c>
      <c r="E7" s="355" t="s">
        <v>88</v>
      </c>
      <c r="F7" s="354"/>
      <c r="G7" s="362"/>
      <c r="H7" s="363"/>
      <c r="I7" s="364"/>
      <c r="J7" s="362"/>
      <c r="K7" s="363"/>
      <c r="L7" s="364"/>
      <c r="M7" s="358"/>
      <c r="N7" s="348"/>
      <c r="O7" s="359"/>
      <c r="P7" s="352"/>
      <c r="Q7" s="362"/>
      <c r="R7" s="363"/>
      <c r="S7" s="364"/>
      <c r="T7" s="362"/>
      <c r="U7" s="363"/>
      <c r="V7" s="364"/>
      <c r="W7" s="351" t="s">
        <v>85</v>
      </c>
      <c r="X7" s="351" t="s">
        <v>86</v>
      </c>
      <c r="Y7" s="362"/>
      <c r="Z7" s="363"/>
      <c r="AA7" s="364"/>
      <c r="AB7" s="362"/>
      <c r="AC7" s="363"/>
      <c r="AD7" s="364"/>
      <c r="AE7" s="352"/>
      <c r="AF7" s="352"/>
    </row>
    <row r="8" spans="1:256" ht="74.25" customHeight="1">
      <c r="A8" s="353"/>
      <c r="B8" s="353"/>
      <c r="C8" s="353"/>
      <c r="D8" s="362"/>
      <c r="E8" s="362"/>
      <c r="F8" s="354"/>
      <c r="G8" s="43" t="s">
        <v>64</v>
      </c>
      <c r="H8" s="43" t="s">
        <v>89</v>
      </c>
      <c r="I8" s="43" t="s">
        <v>90</v>
      </c>
      <c r="J8" s="44" t="s">
        <v>64</v>
      </c>
      <c r="K8" s="43" t="s">
        <v>89</v>
      </c>
      <c r="L8" s="43" t="s">
        <v>90</v>
      </c>
      <c r="M8" s="42" t="s">
        <v>64</v>
      </c>
      <c r="N8" s="42" t="s">
        <v>85</v>
      </c>
      <c r="O8" s="42" t="s">
        <v>86</v>
      </c>
      <c r="P8" s="353"/>
      <c r="Q8" s="43" t="s">
        <v>64</v>
      </c>
      <c r="R8" s="43" t="s">
        <v>89</v>
      </c>
      <c r="S8" s="43" t="s">
        <v>90</v>
      </c>
      <c r="T8" s="44" t="s">
        <v>64</v>
      </c>
      <c r="U8" s="43" t="s">
        <v>89</v>
      </c>
      <c r="V8" s="43" t="s">
        <v>90</v>
      </c>
      <c r="W8" s="353"/>
      <c r="X8" s="353"/>
      <c r="Y8" s="43" t="s">
        <v>64</v>
      </c>
      <c r="Z8" s="43" t="s">
        <v>89</v>
      </c>
      <c r="AA8" s="43" t="s">
        <v>90</v>
      </c>
      <c r="AB8" s="44" t="s">
        <v>64</v>
      </c>
      <c r="AC8" s="43" t="s">
        <v>89</v>
      </c>
      <c r="AD8" s="43" t="s">
        <v>90</v>
      </c>
      <c r="AE8" s="353"/>
      <c r="AF8" s="353"/>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367" t="s">
        <v>67</v>
      </c>
      <c r="B1" s="367"/>
      <c r="C1" s="367"/>
      <c r="D1" s="367"/>
      <c r="E1" s="367"/>
      <c r="F1" s="367"/>
      <c r="G1" s="367"/>
      <c r="H1" s="367"/>
      <c r="I1" s="367"/>
      <c r="J1" s="367"/>
    </row>
    <row r="2" spans="1:11" s="195" customFormat="1">
      <c r="A2" s="367" t="s">
        <v>343</v>
      </c>
      <c r="B2" s="367"/>
      <c r="C2" s="367"/>
      <c r="D2" s="367"/>
      <c r="E2" s="367"/>
      <c r="F2" s="367"/>
      <c r="G2" s="367"/>
      <c r="H2" s="367"/>
      <c r="I2" s="367"/>
      <c r="J2" s="367"/>
    </row>
    <row r="3" spans="1:11" s="195" customFormat="1">
      <c r="A3" s="367" t="s">
        <v>344</v>
      </c>
      <c r="B3" s="367"/>
      <c r="C3" s="367"/>
      <c r="D3" s="367"/>
      <c r="E3" s="367"/>
      <c r="F3" s="367"/>
      <c r="G3" s="367"/>
      <c r="H3" s="367"/>
      <c r="I3" s="367"/>
      <c r="J3" s="367"/>
    </row>
    <row r="4" spans="1:11">
      <c r="A4" s="368" t="s">
        <v>345</v>
      </c>
      <c r="B4" s="368"/>
      <c r="C4" s="368"/>
      <c r="D4" s="368"/>
      <c r="E4" s="368"/>
      <c r="F4" s="368"/>
      <c r="G4" s="368"/>
      <c r="H4" s="368"/>
      <c r="I4" s="368"/>
      <c r="J4" s="368"/>
    </row>
    <row r="5" spans="1:11">
      <c r="H5" s="369" t="s">
        <v>4</v>
      </c>
      <c r="I5" s="369"/>
      <c r="J5" s="369"/>
    </row>
    <row r="6" spans="1:11" ht="42" customHeight="1">
      <c r="A6" s="370" t="s">
        <v>2</v>
      </c>
      <c r="B6" s="370" t="s">
        <v>346</v>
      </c>
      <c r="C6" s="338" t="s">
        <v>261</v>
      </c>
      <c r="D6" s="346"/>
      <c r="E6" s="346"/>
      <c r="F6" s="339"/>
      <c r="G6" s="340" t="s">
        <v>351</v>
      </c>
      <c r="H6" s="340"/>
      <c r="I6" s="340" t="s">
        <v>347</v>
      </c>
      <c r="J6" s="340" t="s">
        <v>61</v>
      </c>
    </row>
    <row r="7" spans="1:11" ht="45.75" customHeight="1">
      <c r="A7" s="371"/>
      <c r="B7" s="371"/>
      <c r="C7" s="340" t="s">
        <v>0</v>
      </c>
      <c r="D7" s="366" t="s">
        <v>5</v>
      </c>
      <c r="E7" s="366"/>
      <c r="F7" s="343" t="s">
        <v>262</v>
      </c>
      <c r="G7" s="340" t="s">
        <v>337</v>
      </c>
      <c r="H7" s="340" t="s">
        <v>338</v>
      </c>
      <c r="I7" s="340"/>
      <c r="J7" s="340"/>
    </row>
    <row r="8" spans="1:11" ht="45.75" customHeight="1">
      <c r="A8" s="372"/>
      <c r="B8" s="372"/>
      <c r="C8" s="340"/>
      <c r="D8" s="25" t="s">
        <v>6</v>
      </c>
      <c r="E8" s="25" t="s">
        <v>7</v>
      </c>
      <c r="F8" s="344"/>
      <c r="G8" s="340"/>
      <c r="H8" s="340"/>
      <c r="I8" s="340"/>
      <c r="J8" s="340"/>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348</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349</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350</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A6:A8"/>
    <mergeCell ref="B6:B8"/>
    <mergeCell ref="C6:F6"/>
    <mergeCell ref="G6:H6"/>
    <mergeCell ref="I6:I8"/>
    <mergeCell ref="A1:J1"/>
    <mergeCell ref="A2:J2"/>
    <mergeCell ref="A3:J3"/>
    <mergeCell ref="A4:J4"/>
    <mergeCell ref="H5:J5"/>
    <mergeCell ref="J6:J8"/>
    <mergeCell ref="C7:C8"/>
    <mergeCell ref="D7:E7"/>
    <mergeCell ref="F7:F8"/>
    <mergeCell ref="G7:G8"/>
    <mergeCell ref="H7:H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73" t="s">
        <v>329</v>
      </c>
      <c r="B1" s="373"/>
      <c r="C1" s="373"/>
      <c r="D1" s="373"/>
      <c r="E1" s="373"/>
      <c r="F1" s="373"/>
      <c r="G1" s="373"/>
      <c r="H1" s="373"/>
      <c r="I1" s="373"/>
      <c r="J1" s="373"/>
      <c r="K1" s="373"/>
      <c r="L1" s="373"/>
      <c r="M1" s="373"/>
      <c r="N1" s="373"/>
      <c r="O1" s="373"/>
      <c r="P1" s="373"/>
      <c r="Q1" s="373"/>
      <c r="R1" s="373"/>
      <c r="S1" s="373"/>
      <c r="T1" s="373"/>
      <c r="U1" s="373"/>
      <c r="V1" s="373"/>
      <c r="W1" s="373"/>
    </row>
    <row r="2" spans="1:24" ht="32.25" customHeight="1">
      <c r="A2" s="375" t="s">
        <v>340</v>
      </c>
      <c r="B2" s="375"/>
      <c r="C2" s="375"/>
      <c r="D2" s="375"/>
      <c r="E2" s="375"/>
      <c r="F2" s="375"/>
      <c r="G2" s="375"/>
      <c r="H2" s="375"/>
      <c r="I2" s="375"/>
      <c r="J2" s="375"/>
      <c r="K2" s="375"/>
      <c r="L2" s="375"/>
      <c r="M2" s="375"/>
      <c r="N2" s="375"/>
      <c r="O2" s="375"/>
      <c r="P2" s="375"/>
      <c r="Q2" s="375"/>
      <c r="R2" s="375"/>
      <c r="S2" s="375"/>
      <c r="T2" s="375"/>
      <c r="U2" s="375"/>
      <c r="V2" s="375"/>
      <c r="W2" s="375"/>
    </row>
    <row r="3" spans="1:24" ht="23.25" customHeight="1">
      <c r="A3" s="376" t="str">
        <f>TH!A4</f>
        <v>(Kèm theo Báo cáo số              /BC-UBND ngày 14 tháng 11 năm 2024 của UBND huyện Tuần Giáo)</v>
      </c>
      <c r="B3" s="376"/>
      <c r="C3" s="376"/>
      <c r="D3" s="376"/>
      <c r="E3" s="376"/>
      <c r="F3" s="376"/>
      <c r="G3" s="376"/>
      <c r="H3" s="376"/>
      <c r="I3" s="376"/>
      <c r="J3" s="376"/>
      <c r="K3" s="376"/>
      <c r="L3" s="376"/>
      <c r="M3" s="376"/>
      <c r="N3" s="376"/>
      <c r="O3" s="376"/>
      <c r="P3" s="376"/>
      <c r="Q3" s="376"/>
      <c r="R3" s="376"/>
      <c r="S3" s="376"/>
      <c r="T3" s="376"/>
      <c r="U3" s="376"/>
      <c r="V3" s="376"/>
      <c r="W3" s="376"/>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383"/>
      <c r="D7" s="383"/>
      <c r="G7" s="149"/>
      <c r="H7" s="149"/>
      <c r="I7" s="32"/>
      <c r="J7" s="32"/>
      <c r="K7" s="8"/>
      <c r="L7" s="8"/>
      <c r="M7" s="8"/>
      <c r="N7" s="8"/>
      <c r="O7" s="8"/>
      <c r="P7" s="8"/>
      <c r="Q7" s="8"/>
      <c r="R7" s="8"/>
      <c r="S7" s="8"/>
      <c r="T7" s="8"/>
      <c r="U7" s="8"/>
      <c r="V7" s="377" t="s">
        <v>4</v>
      </c>
      <c r="W7" s="377"/>
    </row>
    <row r="8" spans="1:24" s="27" customFormat="1" ht="39" customHeight="1">
      <c r="A8" s="330" t="s">
        <v>2</v>
      </c>
      <c r="B8" s="330" t="s">
        <v>70</v>
      </c>
      <c r="C8" s="338" t="s">
        <v>261</v>
      </c>
      <c r="D8" s="346"/>
      <c r="E8" s="346"/>
      <c r="F8" s="339"/>
      <c r="G8" s="338" t="s">
        <v>294</v>
      </c>
      <c r="H8" s="346"/>
      <c r="I8" s="346"/>
      <c r="J8" s="339"/>
      <c r="K8" s="343" t="s">
        <v>286</v>
      </c>
      <c r="L8" s="338" t="s">
        <v>295</v>
      </c>
      <c r="M8" s="346"/>
      <c r="N8" s="346"/>
      <c r="O8" s="339"/>
      <c r="P8" s="343" t="s">
        <v>286</v>
      </c>
      <c r="Q8" s="343" t="s">
        <v>335</v>
      </c>
      <c r="R8" s="340" t="s">
        <v>336</v>
      </c>
      <c r="S8" s="340"/>
      <c r="T8" s="340" t="s">
        <v>339</v>
      </c>
      <c r="U8" s="380" t="s">
        <v>283</v>
      </c>
      <c r="V8" s="380" t="s">
        <v>284</v>
      </c>
      <c r="W8" s="378" t="s">
        <v>285</v>
      </c>
      <c r="X8" s="153" t="s">
        <v>282</v>
      </c>
    </row>
    <row r="9" spans="1:24" s="27" customFormat="1" ht="35.25" customHeight="1">
      <c r="A9" s="330"/>
      <c r="B9" s="330"/>
      <c r="C9" s="340" t="s">
        <v>0</v>
      </c>
      <c r="D9" s="366" t="s">
        <v>5</v>
      </c>
      <c r="E9" s="366"/>
      <c r="F9" s="343" t="s">
        <v>262</v>
      </c>
      <c r="G9" s="374" t="s">
        <v>0</v>
      </c>
      <c r="H9" s="366" t="s">
        <v>5</v>
      </c>
      <c r="I9" s="366"/>
      <c r="J9" s="343" t="s">
        <v>262</v>
      </c>
      <c r="K9" s="345"/>
      <c r="L9" s="374" t="s">
        <v>0</v>
      </c>
      <c r="M9" s="366" t="s">
        <v>5</v>
      </c>
      <c r="N9" s="366"/>
      <c r="O9" s="343" t="s">
        <v>262</v>
      </c>
      <c r="P9" s="345"/>
      <c r="Q9" s="345"/>
      <c r="R9" s="340" t="s">
        <v>337</v>
      </c>
      <c r="S9" s="340" t="s">
        <v>338</v>
      </c>
      <c r="T9" s="340"/>
      <c r="U9" s="381"/>
      <c r="V9" s="381"/>
      <c r="W9" s="379"/>
    </row>
    <row r="10" spans="1:24" s="27" customFormat="1" ht="35.25" customHeight="1">
      <c r="A10" s="330"/>
      <c r="B10" s="330"/>
      <c r="C10" s="340"/>
      <c r="D10" s="25" t="s">
        <v>6</v>
      </c>
      <c r="E10" s="25" t="s">
        <v>7</v>
      </c>
      <c r="F10" s="344"/>
      <c r="G10" s="374"/>
      <c r="H10" s="171" t="s">
        <v>6</v>
      </c>
      <c r="I10" s="25" t="s">
        <v>7</v>
      </c>
      <c r="J10" s="344"/>
      <c r="K10" s="344"/>
      <c r="L10" s="374"/>
      <c r="M10" s="171" t="s">
        <v>6</v>
      </c>
      <c r="N10" s="25" t="s">
        <v>7</v>
      </c>
      <c r="O10" s="344"/>
      <c r="P10" s="344"/>
      <c r="Q10" s="344"/>
      <c r="R10" s="340"/>
      <c r="S10" s="340"/>
      <c r="T10" s="340"/>
      <c r="U10" s="382"/>
      <c r="V10" s="382"/>
      <c r="W10" s="379"/>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332</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333</v>
      </c>
      <c r="V23" s="164"/>
      <c r="W23" s="164" t="s">
        <v>334</v>
      </c>
    </row>
    <row r="24" spans="1:24" s="220" customFormat="1" ht="28.5" customHeight="1">
      <c r="A24" s="212" t="s">
        <v>355</v>
      </c>
      <c r="B24" s="213" t="s">
        <v>356</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357</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358</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359</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360</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361</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362</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363</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364</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360</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360</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356</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364</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365</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366</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358</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367</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368</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369</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361</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363</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362</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370</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W8:W10"/>
    <mergeCell ref="H9:I9"/>
    <mergeCell ref="U8:U10"/>
    <mergeCell ref="V8:V10"/>
    <mergeCell ref="C7:D7"/>
    <mergeCell ref="G8:J8"/>
    <mergeCell ref="K8:K10"/>
    <mergeCell ref="D9:E9"/>
    <mergeCell ref="Q8:Q10"/>
    <mergeCell ref="R8:S8"/>
    <mergeCell ref="R9:R10"/>
    <mergeCell ref="S9:S10"/>
    <mergeCell ref="T8:T10"/>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s>
  <pageMargins left="0.39370078740157483" right="0.19685039370078741" top="0.43307086614173229" bottom="0.43307086614173229" header="0.31496062992125984" footer="0.31496062992125984"/>
  <pageSetup paperSize="9" scale="53"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34" t="s">
        <v>328</v>
      </c>
      <c r="B1" s="334"/>
      <c r="C1" s="334"/>
      <c r="D1" s="334"/>
      <c r="E1" s="334"/>
      <c r="F1" s="334"/>
      <c r="G1" s="334"/>
      <c r="H1" s="334"/>
      <c r="I1" s="334"/>
      <c r="J1" s="334"/>
      <c r="K1" s="334"/>
      <c r="L1" s="334"/>
      <c r="M1" s="334"/>
      <c r="N1" s="334"/>
      <c r="O1" s="334"/>
      <c r="P1" s="334"/>
      <c r="Q1" s="334"/>
      <c r="R1" s="334"/>
      <c r="S1" s="334"/>
      <c r="T1" s="334"/>
      <c r="U1" s="334"/>
      <c r="V1" s="334"/>
      <c r="W1" s="334"/>
    </row>
    <row r="2" spans="1:33">
      <c r="A2" s="334" t="s">
        <v>341</v>
      </c>
      <c r="B2" s="334"/>
      <c r="C2" s="334"/>
      <c r="D2" s="334"/>
      <c r="E2" s="334"/>
      <c r="F2" s="334"/>
      <c r="G2" s="334"/>
      <c r="H2" s="334"/>
      <c r="I2" s="334"/>
      <c r="J2" s="334"/>
      <c r="K2" s="334"/>
      <c r="L2" s="334"/>
      <c r="M2" s="334"/>
      <c r="N2" s="334"/>
      <c r="O2" s="334"/>
      <c r="P2" s="334"/>
      <c r="Q2" s="334"/>
      <c r="R2" s="334"/>
      <c r="S2" s="334"/>
      <c r="T2" s="334"/>
      <c r="U2" s="334"/>
      <c r="V2" s="334"/>
      <c r="W2" s="334"/>
    </row>
    <row r="3" spans="1:33">
      <c r="A3" s="387" t="str">
        <f>'CT PTKTXHVĐBDTMN'!A3:W3</f>
        <v>(Kèm theo Báo cáo số              /BC-UBND ngày 14 tháng 11 năm 2024 của UBND huyện Tuần Giáo)</v>
      </c>
      <c r="B3" s="387"/>
      <c r="C3" s="387"/>
      <c r="D3" s="387"/>
      <c r="E3" s="387"/>
      <c r="F3" s="387"/>
      <c r="G3" s="387"/>
      <c r="H3" s="387"/>
      <c r="I3" s="387"/>
      <c r="J3" s="387"/>
      <c r="K3" s="387"/>
      <c r="L3" s="387"/>
      <c r="M3" s="387"/>
      <c r="N3" s="387"/>
      <c r="O3" s="387"/>
      <c r="P3" s="387"/>
      <c r="Q3" s="387"/>
      <c r="R3" s="387"/>
      <c r="S3" s="387"/>
      <c r="T3" s="387"/>
      <c r="U3" s="387"/>
      <c r="V3" s="387"/>
      <c r="W3" s="387"/>
    </row>
    <row r="4" spans="1:33" s="9" customFormat="1">
      <c r="A4" s="6"/>
      <c r="B4" s="7"/>
      <c r="C4" s="8"/>
      <c r="D4" s="8"/>
      <c r="E4" s="114"/>
      <c r="F4" s="114"/>
      <c r="G4" s="114"/>
      <c r="H4" s="114"/>
      <c r="I4" s="114"/>
      <c r="J4" s="114"/>
      <c r="K4" s="114"/>
      <c r="L4" s="114"/>
      <c r="M4" s="114"/>
      <c r="N4" s="118"/>
      <c r="O4" s="119"/>
      <c r="P4" s="388" t="s">
        <v>4</v>
      </c>
      <c r="Q4" s="388"/>
      <c r="R4" s="388"/>
      <c r="S4" s="388"/>
      <c r="T4" s="388"/>
      <c r="U4" s="388"/>
      <c r="V4" s="388"/>
      <c r="W4" s="388"/>
    </row>
    <row r="5" spans="1:33" s="9" customFormat="1" ht="30" customHeight="1">
      <c r="A5" s="330" t="s">
        <v>2</v>
      </c>
      <c r="B5" s="330" t="s">
        <v>1</v>
      </c>
      <c r="C5" s="338" t="s">
        <v>260</v>
      </c>
      <c r="D5" s="346"/>
      <c r="E5" s="346"/>
      <c r="F5" s="339"/>
      <c r="G5" s="338" t="s">
        <v>294</v>
      </c>
      <c r="H5" s="346"/>
      <c r="I5" s="346"/>
      <c r="J5" s="339"/>
      <c r="K5" s="343" t="s">
        <v>286</v>
      </c>
      <c r="L5" s="338" t="s">
        <v>295</v>
      </c>
      <c r="M5" s="346"/>
      <c r="N5" s="346"/>
      <c r="O5" s="339"/>
      <c r="P5" s="389" t="s">
        <v>304</v>
      </c>
      <c r="Q5" s="343" t="s">
        <v>335</v>
      </c>
      <c r="R5" s="340" t="s">
        <v>336</v>
      </c>
      <c r="S5" s="340"/>
      <c r="T5" s="340" t="s">
        <v>339</v>
      </c>
      <c r="U5" s="380" t="s">
        <v>283</v>
      </c>
      <c r="V5" s="380" t="s">
        <v>284</v>
      </c>
      <c r="W5" s="378" t="s">
        <v>285</v>
      </c>
    </row>
    <row r="6" spans="1:33" s="9" customFormat="1" ht="30" customHeight="1">
      <c r="A6" s="330"/>
      <c r="B6" s="330"/>
      <c r="C6" s="340" t="s">
        <v>0</v>
      </c>
      <c r="D6" s="340" t="s">
        <v>5</v>
      </c>
      <c r="E6" s="340"/>
      <c r="F6" s="385" t="s">
        <v>262</v>
      </c>
      <c r="G6" s="374" t="s">
        <v>0</v>
      </c>
      <c r="H6" s="366" t="s">
        <v>5</v>
      </c>
      <c r="I6" s="366"/>
      <c r="J6" s="343" t="s">
        <v>262</v>
      </c>
      <c r="K6" s="345"/>
      <c r="L6" s="384" t="s">
        <v>0</v>
      </c>
      <c r="M6" s="384" t="s">
        <v>5</v>
      </c>
      <c r="N6" s="384"/>
      <c r="O6" s="385" t="s">
        <v>262</v>
      </c>
      <c r="P6" s="390"/>
      <c r="Q6" s="345"/>
      <c r="R6" s="340" t="s">
        <v>337</v>
      </c>
      <c r="S6" s="340" t="s">
        <v>338</v>
      </c>
      <c r="T6" s="340"/>
      <c r="U6" s="381"/>
      <c r="V6" s="381"/>
      <c r="W6" s="379"/>
    </row>
    <row r="7" spans="1:33" s="9" customFormat="1" ht="30" customHeight="1">
      <c r="A7" s="330"/>
      <c r="B7" s="330"/>
      <c r="C7" s="340"/>
      <c r="D7" s="25" t="s">
        <v>6</v>
      </c>
      <c r="E7" s="120" t="s">
        <v>7</v>
      </c>
      <c r="F7" s="386"/>
      <c r="G7" s="374"/>
      <c r="H7" s="171" t="s">
        <v>6</v>
      </c>
      <c r="I7" s="25" t="s">
        <v>7</v>
      </c>
      <c r="J7" s="344"/>
      <c r="K7" s="344"/>
      <c r="L7" s="384"/>
      <c r="M7" s="120" t="s">
        <v>6</v>
      </c>
      <c r="N7" s="120" t="s">
        <v>7</v>
      </c>
      <c r="O7" s="386"/>
      <c r="P7" s="391"/>
      <c r="Q7" s="344"/>
      <c r="R7" s="340"/>
      <c r="S7" s="340"/>
      <c r="T7" s="340"/>
      <c r="U7" s="382"/>
      <c r="V7" s="382"/>
      <c r="W7" s="379"/>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352</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353</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354</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377</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378</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379</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367</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356</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358</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362</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363</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380</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359</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360</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381</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369</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364</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366</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361</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357</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382</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383</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384</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379</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367</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356</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358</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362</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363</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380</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359</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360</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381</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369</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364</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366</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361</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357</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382</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383</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384</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354</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379</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367</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356</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358</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362</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363</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380</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359</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360</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381</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369</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364</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366</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361</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357</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382</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383</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384</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Q5:Q7"/>
    <mergeCell ref="R5:S5"/>
    <mergeCell ref="T5:T7"/>
    <mergeCell ref="R6:R7"/>
    <mergeCell ref="S6:S7"/>
    <mergeCell ref="F6:F7"/>
    <mergeCell ref="L6:L7"/>
    <mergeCell ref="G5:J5"/>
    <mergeCell ref="K5:K7"/>
    <mergeCell ref="G6:G7"/>
    <mergeCell ref="H6:I6"/>
    <mergeCell ref="J6:J7"/>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34" t="s">
        <v>330</v>
      </c>
      <c r="B1" s="334"/>
      <c r="C1" s="334"/>
      <c r="D1" s="334"/>
      <c r="E1" s="334"/>
      <c r="F1" s="334"/>
      <c r="G1" s="334"/>
      <c r="H1" s="334"/>
      <c r="I1" s="334"/>
      <c r="J1" s="334"/>
      <c r="K1" s="334"/>
      <c r="L1" s="334"/>
      <c r="M1" s="334"/>
      <c r="N1" s="334"/>
      <c r="O1" s="334"/>
      <c r="P1" s="334"/>
      <c r="Q1" s="334"/>
      <c r="R1" s="334"/>
      <c r="S1" s="334"/>
      <c r="T1" s="334"/>
      <c r="U1" s="334"/>
      <c r="V1" s="334"/>
      <c r="W1" s="334"/>
    </row>
    <row r="2" spans="1:25" ht="23.25" customHeight="1">
      <c r="A2" s="392" t="s">
        <v>342</v>
      </c>
      <c r="B2" s="392"/>
      <c r="C2" s="392"/>
      <c r="D2" s="392"/>
      <c r="E2" s="392"/>
      <c r="F2" s="392"/>
      <c r="G2" s="392"/>
      <c r="H2" s="392"/>
      <c r="I2" s="392"/>
      <c r="J2" s="392"/>
      <c r="K2" s="392"/>
      <c r="L2" s="392"/>
      <c r="M2" s="392"/>
      <c r="N2" s="392"/>
      <c r="O2" s="392"/>
      <c r="P2" s="392"/>
      <c r="Q2" s="392"/>
      <c r="R2" s="392"/>
      <c r="S2" s="392"/>
      <c r="T2" s="392"/>
      <c r="U2" s="392"/>
      <c r="V2" s="392"/>
      <c r="W2" s="392"/>
    </row>
    <row r="3" spans="1:25" ht="23.25" customHeight="1">
      <c r="A3" s="393" t="str">
        <f>CTXDNTM!A3</f>
        <v>(Kèm theo Báo cáo số              /BC-UBND ngày 14 tháng 11 năm 2024 của UBND huyện Tuần Giáo)</v>
      </c>
      <c r="B3" s="393"/>
      <c r="C3" s="393"/>
      <c r="D3" s="393"/>
      <c r="E3" s="393"/>
      <c r="F3" s="393"/>
      <c r="G3" s="393"/>
      <c r="H3" s="393"/>
      <c r="I3" s="393"/>
      <c r="J3" s="393"/>
      <c r="K3" s="393"/>
      <c r="L3" s="393"/>
      <c r="M3" s="393"/>
      <c r="N3" s="393"/>
      <c r="O3" s="393"/>
      <c r="P3" s="393"/>
      <c r="Q3" s="393"/>
      <c r="R3" s="393"/>
      <c r="S3" s="393"/>
      <c r="T3" s="393"/>
      <c r="U3" s="393"/>
      <c r="V3" s="393"/>
      <c r="W3" s="393"/>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30" t="s">
        <v>2</v>
      </c>
      <c r="B5" s="330" t="s">
        <v>1</v>
      </c>
      <c r="C5" s="338" t="s">
        <v>260</v>
      </c>
      <c r="D5" s="346"/>
      <c r="E5" s="346"/>
      <c r="F5" s="339"/>
      <c r="G5" s="338" t="s">
        <v>294</v>
      </c>
      <c r="H5" s="346"/>
      <c r="I5" s="346"/>
      <c r="J5" s="339"/>
      <c r="K5" s="343" t="s">
        <v>286</v>
      </c>
      <c r="L5" s="338" t="s">
        <v>295</v>
      </c>
      <c r="M5" s="346"/>
      <c r="N5" s="346"/>
      <c r="O5" s="339"/>
      <c r="P5" s="380" t="s">
        <v>304</v>
      </c>
      <c r="Q5" s="343" t="s">
        <v>335</v>
      </c>
      <c r="R5" s="340" t="s">
        <v>336</v>
      </c>
      <c r="S5" s="340"/>
      <c r="T5" s="340" t="s">
        <v>339</v>
      </c>
      <c r="U5" s="380" t="s">
        <v>283</v>
      </c>
      <c r="V5" s="380" t="s">
        <v>284</v>
      </c>
      <c r="W5" s="378" t="s">
        <v>285</v>
      </c>
      <c r="Y5" s="10"/>
    </row>
    <row r="6" spans="1:25" s="9" customFormat="1" ht="35.450000000000003" customHeight="1">
      <c r="A6" s="330"/>
      <c r="B6" s="330"/>
      <c r="C6" s="343" t="s">
        <v>0</v>
      </c>
      <c r="D6" s="338" t="s">
        <v>5</v>
      </c>
      <c r="E6" s="339"/>
      <c r="F6" s="343" t="s">
        <v>262</v>
      </c>
      <c r="G6" s="374" t="s">
        <v>0</v>
      </c>
      <c r="H6" s="366" t="s">
        <v>5</v>
      </c>
      <c r="I6" s="366"/>
      <c r="J6" s="343" t="s">
        <v>262</v>
      </c>
      <c r="K6" s="345"/>
      <c r="L6" s="343" t="s">
        <v>0</v>
      </c>
      <c r="M6" s="338" t="s">
        <v>5</v>
      </c>
      <c r="N6" s="339"/>
      <c r="O6" s="343" t="s">
        <v>262</v>
      </c>
      <c r="P6" s="381"/>
      <c r="Q6" s="345"/>
      <c r="R6" s="340" t="s">
        <v>337</v>
      </c>
      <c r="S6" s="340" t="s">
        <v>338</v>
      </c>
      <c r="T6" s="340"/>
      <c r="U6" s="381"/>
      <c r="V6" s="381"/>
      <c r="W6" s="379"/>
      <c r="Y6" s="10"/>
    </row>
    <row r="7" spans="1:25" s="9" customFormat="1" ht="47.25" customHeight="1">
      <c r="A7" s="330"/>
      <c r="B7" s="330"/>
      <c r="C7" s="345"/>
      <c r="D7" s="11" t="s">
        <v>6</v>
      </c>
      <c r="E7" s="11" t="s">
        <v>7</v>
      </c>
      <c r="F7" s="344"/>
      <c r="G7" s="374"/>
      <c r="H7" s="171" t="s">
        <v>6</v>
      </c>
      <c r="I7" s="25" t="s">
        <v>7</v>
      </c>
      <c r="J7" s="344"/>
      <c r="K7" s="344"/>
      <c r="L7" s="345"/>
      <c r="M7" s="11" t="s">
        <v>6</v>
      </c>
      <c r="N7" s="11" t="s">
        <v>7</v>
      </c>
      <c r="O7" s="344"/>
      <c r="P7" s="382"/>
      <c r="Q7" s="344"/>
      <c r="R7" s="340"/>
      <c r="S7" s="340"/>
      <c r="T7" s="340"/>
      <c r="U7" s="382"/>
      <c r="V7" s="382"/>
      <c r="W7" s="379"/>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371</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79" t="s">
        <v>406</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331</v>
      </c>
      <c r="W13" s="169" t="s">
        <v>372</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327</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79" t="s">
        <v>404</v>
      </c>
      <c r="V19" s="236"/>
      <c r="W19" s="223"/>
    </row>
    <row r="20" spans="1:25" s="237" customFormat="1" ht="40.5" customHeight="1">
      <c r="A20" s="212"/>
      <c r="B20" s="213" t="s">
        <v>373</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374</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373</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79" t="s">
        <v>402</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373</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79" t="s">
        <v>403</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72" t="s">
        <v>401</v>
      </c>
      <c r="V25" s="18"/>
      <c r="W25" s="142" t="s">
        <v>321</v>
      </c>
    </row>
    <row r="26" spans="1:25" s="281" customFormat="1" ht="110.25">
      <c r="A26" s="274"/>
      <c r="B26" s="275" t="s">
        <v>375</v>
      </c>
      <c r="C26" s="250">
        <f t="shared" si="1"/>
        <v>150</v>
      </c>
      <c r="D26" s="276">
        <v>80</v>
      </c>
      <c r="E26" s="276">
        <v>20</v>
      </c>
      <c r="F26" s="276">
        <v>50</v>
      </c>
      <c r="G26" s="276"/>
      <c r="H26" s="276"/>
      <c r="I26" s="276"/>
      <c r="J26" s="276"/>
      <c r="K26" s="276"/>
      <c r="L26" s="276"/>
      <c r="M26" s="277"/>
      <c r="N26" s="276"/>
      <c r="O26" s="277"/>
      <c r="P26" s="278"/>
      <c r="Q26" s="278"/>
      <c r="R26" s="278"/>
      <c r="S26" s="278">
        <v>50</v>
      </c>
      <c r="T26" s="278">
        <f>C26-S26</f>
        <v>100</v>
      </c>
      <c r="U26" s="279" t="s">
        <v>400</v>
      </c>
      <c r="V26" s="279"/>
      <c r="W26" s="280" t="s">
        <v>399</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322</v>
      </c>
      <c r="V28" s="18"/>
      <c r="W28" s="142" t="s">
        <v>299</v>
      </c>
    </row>
    <row r="29" spans="1:25" s="237" customFormat="1" ht="40.5" customHeight="1">
      <c r="A29" s="212"/>
      <c r="B29" s="213" t="s">
        <v>376</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79" t="s">
        <v>405</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323</v>
      </c>
      <c r="V30" s="18"/>
      <c r="W30" s="142" t="s">
        <v>321</v>
      </c>
    </row>
    <row r="31" spans="1:25" s="273" customFormat="1" ht="59.25" customHeight="1">
      <c r="A31" s="266"/>
      <c r="B31" s="267" t="s">
        <v>321</v>
      </c>
      <c r="C31" s="268">
        <f t="shared" si="1"/>
        <v>449</v>
      </c>
      <c r="D31" s="268">
        <v>449</v>
      </c>
      <c r="E31" s="268"/>
      <c r="F31" s="268"/>
      <c r="G31" s="268"/>
      <c r="H31" s="268"/>
      <c r="I31" s="268"/>
      <c r="J31" s="268"/>
      <c r="K31" s="268"/>
      <c r="L31" s="268"/>
      <c r="M31" s="269"/>
      <c r="N31" s="268"/>
      <c r="O31" s="269"/>
      <c r="P31" s="270"/>
      <c r="Q31" s="270"/>
      <c r="R31" s="270"/>
      <c r="S31" s="271"/>
      <c r="T31" s="271"/>
      <c r="U31" s="272"/>
      <c r="V31" s="129"/>
      <c r="W31" s="133"/>
    </row>
    <row r="32" spans="1:25" s="281" customFormat="1" ht="40.5" customHeight="1">
      <c r="A32" s="274"/>
      <c r="B32" s="275" t="s">
        <v>373</v>
      </c>
      <c r="C32" s="268">
        <f t="shared" ref="C32" si="9">SUM(D32:F32)</f>
        <v>8.6999999999999993</v>
      </c>
      <c r="D32" s="268"/>
      <c r="E32" s="276"/>
      <c r="F32" s="276">
        <v>8.6999999999999993</v>
      </c>
      <c r="G32" s="276"/>
      <c r="H32" s="276"/>
      <c r="I32" s="276"/>
      <c r="J32" s="276"/>
      <c r="K32" s="276"/>
      <c r="L32" s="276"/>
      <c r="M32" s="277"/>
      <c r="N32" s="276"/>
      <c r="O32" s="277"/>
      <c r="P32" s="278"/>
      <c r="Q32" s="278"/>
      <c r="R32" s="278"/>
      <c r="S32" s="278">
        <v>8.6999999999999993</v>
      </c>
      <c r="T32" s="278">
        <f>C32+R32-S32</f>
        <v>0</v>
      </c>
      <c r="U32" s="279" t="s">
        <v>397</v>
      </c>
      <c r="V32" s="279"/>
      <c r="W32" s="280"/>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324</v>
      </c>
      <c r="V34" s="18"/>
      <c r="W34" s="142" t="s">
        <v>325</v>
      </c>
    </row>
    <row r="35" spans="1:23" s="281" customFormat="1" ht="40.5" customHeight="1">
      <c r="A35" s="274"/>
      <c r="B35" s="275" t="s">
        <v>363</v>
      </c>
      <c r="C35" s="268">
        <f t="shared" si="1"/>
        <v>30</v>
      </c>
      <c r="D35" s="268">
        <v>30</v>
      </c>
      <c r="E35" s="276"/>
      <c r="F35" s="276"/>
      <c r="G35" s="276"/>
      <c r="H35" s="276"/>
      <c r="I35" s="276"/>
      <c r="J35" s="276"/>
      <c r="K35" s="276"/>
      <c r="L35" s="276"/>
      <c r="M35" s="277"/>
      <c r="N35" s="276"/>
      <c r="O35" s="277"/>
      <c r="P35" s="278"/>
      <c r="Q35" s="278"/>
      <c r="R35" s="278"/>
      <c r="S35" s="278">
        <v>5.9400000000000001E-2</v>
      </c>
      <c r="T35" s="278">
        <f>C35-S35</f>
        <v>29.9406</v>
      </c>
      <c r="U35" s="279" t="s">
        <v>398</v>
      </c>
      <c r="V35" s="279"/>
      <c r="W35" s="280"/>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326</v>
      </c>
      <c r="V36" s="18"/>
      <c r="W36" s="142" t="s">
        <v>325</v>
      </c>
    </row>
    <row r="48" spans="1:23" ht="30" customHeight="1">
      <c r="W48" s="194"/>
    </row>
  </sheetData>
  <mergeCells count="27">
    <mergeCell ref="Q5:Q7"/>
    <mergeCell ref="R5:S5"/>
    <mergeCell ref="T5:T7"/>
    <mergeCell ref="R6:R7"/>
    <mergeCell ref="S6:S7"/>
    <mergeCell ref="M6:N6"/>
    <mergeCell ref="G5:J5"/>
    <mergeCell ref="K5:K7"/>
    <mergeCell ref="G6:G7"/>
    <mergeCell ref="H6:I6"/>
    <mergeCell ref="J6:J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Y78"/>
  <sheetViews>
    <sheetView view="pageBreakPreview" zoomScale="70" zoomScaleNormal="100" zoomScaleSheetLayoutView="70" workbookViewId="0">
      <selection activeCell="A3" sqref="A3:W3"/>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35.8867187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373" t="s">
        <v>329</v>
      </c>
      <c r="B1" s="373"/>
      <c r="C1" s="373"/>
      <c r="D1" s="373"/>
      <c r="E1" s="373"/>
      <c r="F1" s="373"/>
      <c r="G1" s="373"/>
      <c r="H1" s="373"/>
      <c r="I1" s="373"/>
      <c r="J1" s="373"/>
      <c r="K1" s="373"/>
      <c r="L1" s="373"/>
      <c r="M1" s="373"/>
      <c r="N1" s="373"/>
      <c r="O1" s="373"/>
      <c r="P1" s="373"/>
      <c r="Q1" s="373"/>
      <c r="R1" s="373"/>
      <c r="S1" s="373"/>
      <c r="T1" s="373"/>
      <c r="U1" s="373"/>
      <c r="V1" s="373"/>
      <c r="W1" s="373"/>
    </row>
    <row r="2" spans="1:24" ht="22.5" customHeight="1">
      <c r="A2" s="334" t="s">
        <v>416</v>
      </c>
      <c r="B2" s="334"/>
      <c r="C2" s="334"/>
      <c r="D2" s="334"/>
      <c r="E2" s="334"/>
      <c r="F2" s="334"/>
      <c r="G2" s="334"/>
      <c r="H2" s="334"/>
      <c r="I2" s="334"/>
      <c r="J2" s="334"/>
      <c r="K2" s="334"/>
      <c r="L2" s="334"/>
      <c r="M2" s="334"/>
      <c r="N2" s="334"/>
      <c r="O2" s="334"/>
      <c r="P2" s="334"/>
      <c r="Q2" s="334"/>
      <c r="R2" s="334"/>
      <c r="S2" s="334"/>
      <c r="T2" s="334"/>
      <c r="U2" s="334"/>
      <c r="V2" s="334"/>
      <c r="W2" s="334"/>
    </row>
    <row r="3" spans="1:24" ht="22.5" customHeight="1">
      <c r="A3" s="334" t="s">
        <v>423</v>
      </c>
      <c r="B3" s="334"/>
      <c r="C3" s="334"/>
      <c r="D3" s="334"/>
      <c r="E3" s="334"/>
      <c r="F3" s="334"/>
      <c r="G3" s="334"/>
      <c r="H3" s="334"/>
      <c r="I3" s="334"/>
      <c r="J3" s="334"/>
      <c r="K3" s="334"/>
      <c r="L3" s="334"/>
      <c r="M3" s="334"/>
      <c r="N3" s="334"/>
      <c r="O3" s="334"/>
      <c r="P3" s="334"/>
      <c r="Q3" s="334"/>
      <c r="R3" s="334"/>
      <c r="S3" s="334"/>
      <c r="T3" s="334"/>
      <c r="U3" s="334"/>
      <c r="V3" s="334"/>
      <c r="W3" s="334"/>
    </row>
    <row r="4" spans="1:24" ht="23.25" customHeight="1">
      <c r="A4" s="376" t="s">
        <v>422</v>
      </c>
      <c r="B4" s="376"/>
      <c r="C4" s="376"/>
      <c r="D4" s="376"/>
      <c r="E4" s="376"/>
      <c r="F4" s="376"/>
      <c r="G4" s="376"/>
      <c r="H4" s="376"/>
      <c r="I4" s="376"/>
      <c r="J4" s="376"/>
      <c r="K4" s="376"/>
      <c r="L4" s="376"/>
      <c r="M4" s="376"/>
      <c r="N4" s="376"/>
      <c r="O4" s="376"/>
      <c r="P4" s="376"/>
      <c r="Q4" s="376"/>
      <c r="R4" s="376"/>
      <c r="S4" s="376"/>
      <c r="T4" s="376"/>
      <c r="U4" s="376"/>
      <c r="V4" s="376"/>
      <c r="W4" s="376"/>
    </row>
    <row r="5" spans="1:24" ht="23.25" hidden="1" customHeight="1">
      <c r="A5" s="172"/>
      <c r="B5" s="172"/>
      <c r="C5" s="172"/>
      <c r="D5" s="172"/>
      <c r="E5" s="172"/>
      <c r="F5" s="173">
        <f>F13-F7-F6</f>
        <v>-52638.656803000005</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1864.48866</v>
      </c>
      <c r="P7" s="172">
        <f>+O7+M13</f>
        <v>6725.48866</v>
      </c>
      <c r="Q7" s="172"/>
      <c r="R7" s="172"/>
      <c r="S7" s="172"/>
      <c r="T7" s="172"/>
      <c r="U7" s="172"/>
      <c r="V7" s="172">
        <f>+P7+O6</f>
        <v>8713.4326600000004</v>
      </c>
      <c r="W7" s="172"/>
    </row>
    <row r="8" spans="1:24" s="27" customFormat="1" ht="26.25" customHeight="1">
      <c r="A8" s="6"/>
      <c r="C8" s="383"/>
      <c r="D8" s="383"/>
      <c r="G8" s="149"/>
      <c r="H8" s="149"/>
      <c r="I8" s="32"/>
      <c r="J8" s="32"/>
      <c r="K8" s="8"/>
      <c r="L8" s="8"/>
      <c r="M8" s="8"/>
      <c r="N8" s="8"/>
      <c r="O8" s="8"/>
      <c r="P8" s="8"/>
      <c r="Q8" s="8"/>
      <c r="R8" s="8"/>
      <c r="S8" s="8"/>
      <c r="T8" s="8"/>
      <c r="U8" s="8"/>
      <c r="W8" s="282" t="s">
        <v>4</v>
      </c>
    </row>
    <row r="9" spans="1:24" s="27" customFormat="1" ht="34.5" customHeight="1">
      <c r="A9" s="330" t="s">
        <v>2</v>
      </c>
      <c r="B9" s="330" t="s">
        <v>70</v>
      </c>
      <c r="C9" s="338" t="s">
        <v>261</v>
      </c>
      <c r="D9" s="346"/>
      <c r="E9" s="346"/>
      <c r="F9" s="339"/>
      <c r="G9" s="338" t="s">
        <v>294</v>
      </c>
      <c r="H9" s="346"/>
      <c r="I9" s="346"/>
      <c r="J9" s="339"/>
      <c r="K9" s="343" t="s">
        <v>286</v>
      </c>
      <c r="L9" s="338" t="s">
        <v>295</v>
      </c>
      <c r="M9" s="346"/>
      <c r="N9" s="346"/>
      <c r="O9" s="339"/>
      <c r="P9" s="343" t="s">
        <v>286</v>
      </c>
      <c r="Q9" s="394" t="s">
        <v>393</v>
      </c>
      <c r="R9" s="394" t="s">
        <v>394</v>
      </c>
      <c r="S9" s="340" t="s">
        <v>336</v>
      </c>
      <c r="T9" s="340"/>
      <c r="U9" s="340" t="s">
        <v>339</v>
      </c>
      <c r="V9" s="343" t="s">
        <v>385</v>
      </c>
      <c r="W9" s="378" t="s">
        <v>61</v>
      </c>
      <c r="X9" s="7"/>
    </row>
    <row r="10" spans="1:24" s="27" customFormat="1" ht="35.25" customHeight="1">
      <c r="A10" s="330"/>
      <c r="B10" s="330"/>
      <c r="C10" s="340" t="s">
        <v>0</v>
      </c>
      <c r="D10" s="366" t="s">
        <v>5</v>
      </c>
      <c r="E10" s="366"/>
      <c r="F10" s="343" t="s">
        <v>262</v>
      </c>
      <c r="G10" s="374" t="s">
        <v>0</v>
      </c>
      <c r="H10" s="366" t="s">
        <v>5</v>
      </c>
      <c r="I10" s="366"/>
      <c r="J10" s="343" t="s">
        <v>262</v>
      </c>
      <c r="K10" s="345"/>
      <c r="L10" s="374" t="s">
        <v>0</v>
      </c>
      <c r="M10" s="366" t="s">
        <v>5</v>
      </c>
      <c r="N10" s="366"/>
      <c r="O10" s="343" t="s">
        <v>262</v>
      </c>
      <c r="P10" s="345"/>
      <c r="Q10" s="395"/>
      <c r="R10" s="395"/>
      <c r="S10" s="340" t="s">
        <v>337</v>
      </c>
      <c r="T10" s="340" t="s">
        <v>338</v>
      </c>
      <c r="U10" s="340"/>
      <c r="V10" s="345"/>
      <c r="W10" s="379"/>
    </row>
    <row r="11" spans="1:24" s="27" customFormat="1" ht="35.25" customHeight="1">
      <c r="A11" s="330"/>
      <c r="B11" s="330"/>
      <c r="C11" s="340"/>
      <c r="D11" s="25" t="s">
        <v>6</v>
      </c>
      <c r="E11" s="25" t="s">
        <v>7</v>
      </c>
      <c r="F11" s="344"/>
      <c r="G11" s="374"/>
      <c r="H11" s="171" t="s">
        <v>6</v>
      </c>
      <c r="I11" s="25" t="s">
        <v>7</v>
      </c>
      <c r="J11" s="344"/>
      <c r="K11" s="344"/>
      <c r="L11" s="374"/>
      <c r="M11" s="171" t="s">
        <v>6</v>
      </c>
      <c r="N11" s="25" t="s">
        <v>7</v>
      </c>
      <c r="O11" s="344"/>
      <c r="P11" s="344"/>
      <c r="Q11" s="396"/>
      <c r="R11" s="396"/>
      <c r="S11" s="340"/>
      <c r="T11" s="340"/>
      <c r="U11" s="340"/>
      <c r="V11" s="344"/>
      <c r="W11" s="379"/>
    </row>
    <row r="12" spans="1:24" s="28" customFormat="1" ht="28.5" customHeight="1">
      <c r="A12" s="12" t="s">
        <v>108</v>
      </c>
      <c r="B12" s="295" t="s">
        <v>387</v>
      </c>
      <c r="C12" s="177">
        <f t="shared" ref="C12:U12" si="0">C13+C56</f>
        <v>46248.415659999999</v>
      </c>
      <c r="D12" s="177">
        <f t="shared" si="0"/>
        <v>32165.735349999999</v>
      </c>
      <c r="E12" s="13">
        <f t="shared" si="0"/>
        <v>3920</v>
      </c>
      <c r="F12" s="177">
        <f t="shared" si="0"/>
        <v>12621.21631</v>
      </c>
      <c r="G12" s="177">
        <f t="shared" si="0"/>
        <v>1578.775044</v>
      </c>
      <c r="H12" s="177">
        <f t="shared" si="0"/>
        <v>52.223843999999985</v>
      </c>
      <c r="I12" s="177">
        <f t="shared" si="0"/>
        <v>0</v>
      </c>
      <c r="J12" s="177">
        <f t="shared" si="0"/>
        <v>1526.5512000000001</v>
      </c>
      <c r="K12" s="177">
        <f t="shared" si="0"/>
        <v>0.21532901066722443</v>
      </c>
      <c r="L12" s="177">
        <f t="shared" si="0"/>
        <v>28248.60684</v>
      </c>
      <c r="M12" s="177">
        <f t="shared" si="0"/>
        <v>23088.3</v>
      </c>
      <c r="N12" s="177">
        <f t="shared" si="0"/>
        <v>3440</v>
      </c>
      <c r="O12" s="177">
        <f t="shared" si="0"/>
        <v>5038.1326600000002</v>
      </c>
      <c r="P12" s="177">
        <f t="shared" si="0"/>
        <v>0</v>
      </c>
      <c r="Q12" s="177">
        <f t="shared" si="0"/>
        <v>0</v>
      </c>
      <c r="R12" s="177">
        <f t="shared" si="0"/>
        <v>0</v>
      </c>
      <c r="S12" s="177">
        <f t="shared" si="0"/>
        <v>0</v>
      </c>
      <c r="T12" s="177">
        <f t="shared" si="0"/>
        <v>15917.360350000001</v>
      </c>
      <c r="U12" s="177" t="e">
        <f t="shared" si="0"/>
        <v>#REF!</v>
      </c>
      <c r="V12" s="18"/>
      <c r="W12" s="152"/>
      <c r="X12" s="26"/>
    </row>
    <row r="13" spans="1:24" s="329" customFormat="1" ht="37.5" customHeight="1">
      <c r="A13" s="319" t="s">
        <v>110</v>
      </c>
      <c r="B13" s="320" t="s">
        <v>65</v>
      </c>
      <c r="C13" s="322">
        <f>C14+C26+C35+C40</f>
        <v>13054.915660000001</v>
      </c>
      <c r="D13" s="322">
        <f>D14+D21+D26+D35+D40</f>
        <v>9405.735349999999</v>
      </c>
      <c r="E13" s="322">
        <f t="shared" ref="E13:T13" si="1">E14+E21+E26+E35+E40</f>
        <v>0</v>
      </c>
      <c r="F13" s="322">
        <f t="shared" si="1"/>
        <v>6107.7163099999998</v>
      </c>
      <c r="G13" s="322">
        <f t="shared" si="1"/>
        <v>1578.775044</v>
      </c>
      <c r="H13" s="322">
        <f t="shared" si="1"/>
        <v>52.223843999999985</v>
      </c>
      <c r="I13" s="322">
        <f t="shared" si="1"/>
        <v>0</v>
      </c>
      <c r="J13" s="322">
        <f t="shared" si="1"/>
        <v>1526.5512000000001</v>
      </c>
      <c r="K13" s="322">
        <f t="shared" si="1"/>
        <v>0.21532901066722443</v>
      </c>
      <c r="L13" s="322">
        <f t="shared" si="1"/>
        <v>5395.6068400000004</v>
      </c>
      <c r="M13" s="322">
        <f t="shared" si="1"/>
        <v>4861</v>
      </c>
      <c r="N13" s="322">
        <f t="shared" si="1"/>
        <v>0</v>
      </c>
      <c r="O13" s="322">
        <f t="shared" si="1"/>
        <v>3852.4326599999999</v>
      </c>
      <c r="P13" s="322">
        <f t="shared" si="1"/>
        <v>0</v>
      </c>
      <c r="Q13" s="322">
        <f t="shared" si="1"/>
        <v>0</v>
      </c>
      <c r="R13" s="322">
        <f t="shared" si="1"/>
        <v>0</v>
      </c>
      <c r="S13" s="322">
        <f t="shared" si="1"/>
        <v>0</v>
      </c>
      <c r="T13" s="322">
        <f t="shared" si="1"/>
        <v>5526.60635</v>
      </c>
      <c r="U13" s="322" t="e">
        <f>#REF!+#REF!+#REF!+U14+U21+#REF!+#REF!+U26+U35+U40</f>
        <v>#REF!</v>
      </c>
      <c r="V13" s="324"/>
      <c r="W13" s="327"/>
      <c r="X13" s="328"/>
    </row>
    <row r="14" spans="1:24" s="28" customFormat="1" ht="56.25" customHeight="1">
      <c r="A14" s="12">
        <v>1</v>
      </c>
      <c r="B14" s="17" t="s">
        <v>46</v>
      </c>
      <c r="C14" s="115">
        <f t="shared" ref="C14:C43" si="2">SUM(D14:F14)</f>
        <v>4341.4830000000002</v>
      </c>
      <c r="D14" s="13">
        <f>D15</f>
        <v>4340</v>
      </c>
      <c r="E14" s="115">
        <f>E15</f>
        <v>0</v>
      </c>
      <c r="F14" s="115">
        <f>F15</f>
        <v>1.4830000000000001</v>
      </c>
      <c r="G14" s="115">
        <f t="shared" ref="G14:U14" si="3">G15</f>
        <v>0</v>
      </c>
      <c r="H14" s="115">
        <f t="shared" si="3"/>
        <v>0</v>
      </c>
      <c r="I14" s="115">
        <f t="shared" si="3"/>
        <v>0</v>
      </c>
      <c r="J14" s="115">
        <f t="shared" si="3"/>
        <v>0</v>
      </c>
      <c r="K14" s="115">
        <f t="shared" si="3"/>
        <v>0</v>
      </c>
      <c r="L14" s="115">
        <f t="shared" si="3"/>
        <v>0</v>
      </c>
      <c r="M14" s="115">
        <f t="shared" si="3"/>
        <v>0</v>
      </c>
      <c r="N14" s="115">
        <f t="shared" si="3"/>
        <v>0</v>
      </c>
      <c r="O14" s="115">
        <f t="shared" si="3"/>
        <v>0</v>
      </c>
      <c r="P14" s="115">
        <f t="shared" si="3"/>
        <v>0</v>
      </c>
      <c r="Q14" s="115">
        <f t="shared" si="3"/>
        <v>0</v>
      </c>
      <c r="R14" s="115"/>
      <c r="S14" s="115">
        <f t="shared" si="3"/>
        <v>0</v>
      </c>
      <c r="T14" s="115">
        <f t="shared" si="3"/>
        <v>4001.4830000000002</v>
      </c>
      <c r="U14" s="177">
        <f t="shared" si="3"/>
        <v>340</v>
      </c>
      <c r="V14" s="192"/>
      <c r="W14" s="141"/>
      <c r="X14" s="26"/>
    </row>
    <row r="15" spans="1:24" ht="42" customHeight="1">
      <c r="A15" s="19" t="s">
        <v>3</v>
      </c>
      <c r="B15" s="20" t="s">
        <v>47</v>
      </c>
      <c r="C15" s="309">
        <f t="shared" ref="C15:S15" si="4">C16+C17+C19</f>
        <v>4341.4830000000002</v>
      </c>
      <c r="D15" s="312">
        <f t="shared" si="4"/>
        <v>4340</v>
      </c>
      <c r="E15" s="309">
        <f t="shared" si="4"/>
        <v>0</v>
      </c>
      <c r="F15" s="309">
        <f t="shared" si="4"/>
        <v>1.4830000000000001</v>
      </c>
      <c r="G15" s="309">
        <f t="shared" si="4"/>
        <v>0</v>
      </c>
      <c r="H15" s="309">
        <f t="shared" si="4"/>
        <v>0</v>
      </c>
      <c r="I15" s="309">
        <f t="shared" si="4"/>
        <v>0</v>
      </c>
      <c r="J15" s="309">
        <f t="shared" si="4"/>
        <v>0</v>
      </c>
      <c r="K15" s="309">
        <f t="shared" si="4"/>
        <v>0</v>
      </c>
      <c r="L15" s="309">
        <f t="shared" si="4"/>
        <v>0</v>
      </c>
      <c r="M15" s="309">
        <f t="shared" si="4"/>
        <v>0</v>
      </c>
      <c r="N15" s="309">
        <f t="shared" si="4"/>
        <v>0</v>
      </c>
      <c r="O15" s="309">
        <f t="shared" si="4"/>
        <v>0</v>
      </c>
      <c r="P15" s="309">
        <f t="shared" si="4"/>
        <v>0</v>
      </c>
      <c r="Q15" s="309">
        <f t="shared" si="4"/>
        <v>0</v>
      </c>
      <c r="R15" s="309">
        <f t="shared" si="4"/>
        <v>13000</v>
      </c>
      <c r="S15" s="309">
        <f t="shared" si="4"/>
        <v>0</v>
      </c>
      <c r="T15" s="309">
        <f>T16+T17+T19</f>
        <v>4001.4830000000002</v>
      </c>
      <c r="U15" s="179">
        <f>C15+S15-T15</f>
        <v>340</v>
      </c>
      <c r="V15" s="142" t="s">
        <v>407</v>
      </c>
      <c r="W15" s="141"/>
    </row>
    <row r="16" spans="1:24" s="28" customFormat="1" ht="28.5" customHeight="1">
      <c r="A16" s="22" t="s">
        <v>412</v>
      </c>
      <c r="B16" s="17" t="s">
        <v>356</v>
      </c>
      <c r="C16" s="115">
        <f t="shared" si="2"/>
        <v>341.483</v>
      </c>
      <c r="D16" s="115">
        <v>340</v>
      </c>
      <c r="E16" s="115"/>
      <c r="F16" s="115">
        <v>1.4830000000000001</v>
      </c>
      <c r="G16" s="115"/>
      <c r="H16" s="115"/>
      <c r="I16" s="115"/>
      <c r="J16" s="115"/>
      <c r="K16" s="310"/>
      <c r="L16" s="310"/>
      <c r="M16" s="115"/>
      <c r="N16" s="115"/>
      <c r="O16" s="115"/>
      <c r="P16" s="310"/>
      <c r="Q16" s="310"/>
      <c r="R16" s="310"/>
      <c r="S16" s="310"/>
      <c r="T16" s="310">
        <v>1.4830000000000001</v>
      </c>
      <c r="U16" s="177">
        <f>C16+S16-T16</f>
        <v>340</v>
      </c>
      <c r="V16" s="143"/>
      <c r="W16" s="290"/>
    </row>
    <row r="17" spans="1:24" s="28" customFormat="1" ht="39" customHeight="1">
      <c r="A17" s="22" t="s">
        <v>412</v>
      </c>
      <c r="B17" s="17" t="s">
        <v>371</v>
      </c>
      <c r="C17" s="13">
        <f>C18</f>
        <v>3000</v>
      </c>
      <c r="D17" s="13">
        <f t="shared" ref="D17:T17" si="5">D18</f>
        <v>3000</v>
      </c>
      <c r="E17" s="13">
        <f t="shared" si="5"/>
        <v>0</v>
      </c>
      <c r="F17" s="13">
        <f t="shared" si="5"/>
        <v>0</v>
      </c>
      <c r="G17" s="13">
        <f t="shared" si="5"/>
        <v>0</v>
      </c>
      <c r="H17" s="13">
        <f t="shared" si="5"/>
        <v>0</v>
      </c>
      <c r="I17" s="13">
        <f t="shared" si="5"/>
        <v>0</v>
      </c>
      <c r="J17" s="13">
        <f t="shared" si="5"/>
        <v>0</v>
      </c>
      <c r="K17" s="13">
        <f t="shared" si="5"/>
        <v>0</v>
      </c>
      <c r="L17" s="13">
        <f t="shared" si="5"/>
        <v>0</v>
      </c>
      <c r="M17" s="13">
        <f t="shared" si="5"/>
        <v>0</v>
      </c>
      <c r="N17" s="13">
        <f t="shared" si="5"/>
        <v>0</v>
      </c>
      <c r="O17" s="13">
        <f t="shared" si="5"/>
        <v>0</v>
      </c>
      <c r="P17" s="13">
        <f t="shared" si="5"/>
        <v>0</v>
      </c>
      <c r="Q17" s="13"/>
      <c r="R17" s="13">
        <f t="shared" si="5"/>
        <v>10000</v>
      </c>
      <c r="S17" s="13">
        <f t="shared" si="5"/>
        <v>0</v>
      </c>
      <c r="T17" s="13">
        <f t="shared" si="5"/>
        <v>3000</v>
      </c>
      <c r="U17" s="177"/>
      <c r="V17" s="143"/>
      <c r="W17" s="290"/>
    </row>
    <row r="18" spans="1:24" s="256" customFormat="1" ht="57.75" customHeight="1">
      <c r="A18" s="252"/>
      <c r="B18" s="257" t="s">
        <v>417</v>
      </c>
      <c r="C18" s="304">
        <f>D18</f>
        <v>3000</v>
      </c>
      <c r="D18" s="304">
        <v>3000</v>
      </c>
      <c r="E18" s="304"/>
      <c r="F18" s="304"/>
      <c r="G18" s="305"/>
      <c r="H18" s="304"/>
      <c r="I18" s="304"/>
      <c r="J18" s="304"/>
      <c r="K18" s="306"/>
      <c r="L18" s="306"/>
      <c r="M18" s="304"/>
      <c r="N18" s="304"/>
      <c r="O18" s="304"/>
      <c r="P18" s="306"/>
      <c r="Q18" s="307" t="s">
        <v>379</v>
      </c>
      <c r="R18" s="304">
        <v>10000</v>
      </c>
      <c r="S18" s="304"/>
      <c r="T18" s="306">
        <f>D18</f>
        <v>3000</v>
      </c>
      <c r="U18" s="253"/>
      <c r="V18" s="261"/>
      <c r="W18" s="255"/>
    </row>
    <row r="19" spans="1:24" s="28" customFormat="1" ht="37.5" customHeight="1">
      <c r="A19" s="22" t="s">
        <v>412</v>
      </c>
      <c r="B19" s="17" t="s">
        <v>388</v>
      </c>
      <c r="C19" s="13">
        <f>C20</f>
        <v>1000</v>
      </c>
      <c r="D19" s="13">
        <f t="shared" ref="D19:T19" si="6">D20</f>
        <v>1000</v>
      </c>
      <c r="E19" s="13">
        <f t="shared" si="6"/>
        <v>0</v>
      </c>
      <c r="F19" s="13">
        <f t="shared" si="6"/>
        <v>0</v>
      </c>
      <c r="G19" s="13">
        <f t="shared" si="6"/>
        <v>0</v>
      </c>
      <c r="H19" s="13">
        <f t="shared" si="6"/>
        <v>0</v>
      </c>
      <c r="I19" s="13">
        <f t="shared" si="6"/>
        <v>0</v>
      </c>
      <c r="J19" s="13">
        <f t="shared" si="6"/>
        <v>0</v>
      </c>
      <c r="K19" s="13">
        <f t="shared" si="6"/>
        <v>0</v>
      </c>
      <c r="L19" s="13">
        <f t="shared" si="6"/>
        <v>0</v>
      </c>
      <c r="M19" s="13">
        <f t="shared" si="6"/>
        <v>0</v>
      </c>
      <c r="N19" s="13">
        <f t="shared" si="6"/>
        <v>0</v>
      </c>
      <c r="O19" s="13">
        <f t="shared" si="6"/>
        <v>0</v>
      </c>
      <c r="P19" s="13">
        <f t="shared" si="6"/>
        <v>0</v>
      </c>
      <c r="Q19" s="13"/>
      <c r="R19" s="13">
        <f t="shared" si="6"/>
        <v>3000</v>
      </c>
      <c r="S19" s="13">
        <f t="shared" si="6"/>
        <v>0</v>
      </c>
      <c r="T19" s="13">
        <f t="shared" si="6"/>
        <v>1000</v>
      </c>
      <c r="U19" s="177"/>
      <c r="V19" s="143"/>
      <c r="W19" s="290"/>
    </row>
    <row r="20" spans="1:24" s="256" customFormat="1" ht="48.75" customHeight="1">
      <c r="A20" s="252"/>
      <c r="B20" s="257" t="s">
        <v>418</v>
      </c>
      <c r="C20" s="304">
        <f>D20</f>
        <v>1000</v>
      </c>
      <c r="D20" s="304">
        <v>1000</v>
      </c>
      <c r="E20" s="304"/>
      <c r="F20" s="304"/>
      <c r="G20" s="305"/>
      <c r="H20" s="304"/>
      <c r="I20" s="304"/>
      <c r="J20" s="304"/>
      <c r="K20" s="306"/>
      <c r="L20" s="306"/>
      <c r="M20" s="304"/>
      <c r="N20" s="304"/>
      <c r="O20" s="304"/>
      <c r="P20" s="306"/>
      <c r="Q20" s="307" t="s">
        <v>379</v>
      </c>
      <c r="R20" s="304">
        <v>3000</v>
      </c>
      <c r="S20" s="306"/>
      <c r="T20" s="306">
        <v>1000</v>
      </c>
      <c r="U20" s="253"/>
      <c r="V20" s="261"/>
      <c r="W20" s="255"/>
    </row>
    <row r="21" spans="1:24" s="28" customFormat="1" ht="39.75" customHeight="1">
      <c r="A21" s="12">
        <v>2</v>
      </c>
      <c r="B21" s="17" t="s">
        <v>48</v>
      </c>
      <c r="C21" s="115">
        <f t="shared" si="2"/>
        <v>2458.5360000000001</v>
      </c>
      <c r="D21" s="177">
        <f>D22+D24</f>
        <v>204.73534999999987</v>
      </c>
      <c r="E21" s="177">
        <f>E22+E24</f>
        <v>0</v>
      </c>
      <c r="F21" s="177">
        <f>F22+F24</f>
        <v>2253.8006500000001</v>
      </c>
      <c r="G21" s="177">
        <f t="shared" ref="G21:G41" si="7">H21+I21+J21</f>
        <v>0</v>
      </c>
      <c r="H21" s="177">
        <f>H22+H24</f>
        <v>0</v>
      </c>
      <c r="I21" s="177">
        <f>I22+I24</f>
        <v>0</v>
      </c>
      <c r="J21" s="177">
        <f>J22+J24</f>
        <v>0</v>
      </c>
      <c r="K21" s="178">
        <f>G21/C21</f>
        <v>0</v>
      </c>
      <c r="L21" s="177">
        <f>M21+N21+O21</f>
        <v>0</v>
      </c>
      <c r="M21" s="177">
        <f>M22+M24</f>
        <v>0</v>
      </c>
      <c r="N21" s="177">
        <f>N22+N24</f>
        <v>0</v>
      </c>
      <c r="O21" s="177">
        <f>O22+O24</f>
        <v>0</v>
      </c>
      <c r="P21" s="178">
        <f>L21/C21</f>
        <v>0</v>
      </c>
      <c r="Q21" s="178"/>
      <c r="R21" s="178"/>
      <c r="S21" s="178"/>
      <c r="T21" s="178">
        <f>T23+T25</f>
        <v>204.73534999999987</v>
      </c>
      <c r="U21" s="178">
        <f>U23+U25</f>
        <v>2253.8006500000001</v>
      </c>
      <c r="V21" s="155"/>
      <c r="W21" s="154"/>
      <c r="X21" s="26"/>
    </row>
    <row r="22" spans="1:24" ht="75.75" customHeight="1">
      <c r="A22" s="19" t="s">
        <v>3</v>
      </c>
      <c r="B22" s="20" t="s">
        <v>49</v>
      </c>
      <c r="C22" s="116">
        <f t="shared" si="2"/>
        <v>320.30399999999986</v>
      </c>
      <c r="D22" s="179">
        <f>D23</f>
        <v>31.089449999999886</v>
      </c>
      <c r="E22" s="179">
        <f t="shared" ref="E22:T22" si="8">E23</f>
        <v>0</v>
      </c>
      <c r="F22" s="179">
        <f t="shared" si="8"/>
        <v>289.21454999999997</v>
      </c>
      <c r="G22" s="179">
        <f t="shared" si="8"/>
        <v>0</v>
      </c>
      <c r="H22" s="179">
        <f t="shared" si="8"/>
        <v>0</v>
      </c>
      <c r="I22" s="179">
        <f t="shared" si="8"/>
        <v>0</v>
      </c>
      <c r="J22" s="179">
        <f t="shared" si="8"/>
        <v>0</v>
      </c>
      <c r="K22" s="179">
        <f t="shared" si="8"/>
        <v>0</v>
      </c>
      <c r="L22" s="179">
        <f t="shared" si="8"/>
        <v>0</v>
      </c>
      <c r="M22" s="179">
        <f t="shared" si="8"/>
        <v>0</v>
      </c>
      <c r="N22" s="179">
        <f t="shared" si="8"/>
        <v>0</v>
      </c>
      <c r="O22" s="179">
        <f t="shared" si="8"/>
        <v>0</v>
      </c>
      <c r="P22" s="179">
        <f t="shared" si="8"/>
        <v>0</v>
      </c>
      <c r="Q22" s="179">
        <f t="shared" si="8"/>
        <v>0</v>
      </c>
      <c r="R22" s="179">
        <f t="shared" si="8"/>
        <v>0</v>
      </c>
      <c r="S22" s="179">
        <f t="shared" si="8"/>
        <v>0</v>
      </c>
      <c r="T22" s="179">
        <f t="shared" si="8"/>
        <v>31.089449999999886</v>
      </c>
      <c r="U22" s="179"/>
      <c r="V22" s="21"/>
      <c r="W22" s="148"/>
    </row>
    <row r="23" spans="1:24" s="256" customFormat="1" ht="28.5" customHeight="1">
      <c r="A23" s="252"/>
      <c r="B23" s="257" t="s">
        <v>315</v>
      </c>
      <c r="C23" s="300">
        <v>320.30399999999986</v>
      </c>
      <c r="D23" s="254">
        <v>31.089449999999886</v>
      </c>
      <c r="E23" s="253"/>
      <c r="F23" s="253">
        <v>289.21454999999997</v>
      </c>
      <c r="G23" s="244"/>
      <c r="H23" s="253"/>
      <c r="I23" s="253"/>
      <c r="J23" s="253"/>
      <c r="K23" s="254"/>
      <c r="L23" s="254"/>
      <c r="M23" s="253"/>
      <c r="N23" s="253"/>
      <c r="O23" s="253"/>
      <c r="P23" s="254"/>
      <c r="Q23" s="254"/>
      <c r="R23" s="254"/>
      <c r="S23" s="254"/>
      <c r="T23" s="254">
        <v>31.089449999999886</v>
      </c>
      <c r="U23" s="253">
        <f>C23+S23-T23</f>
        <v>289.21454999999997</v>
      </c>
      <c r="V23" s="262" t="s">
        <v>386</v>
      </c>
      <c r="W23" s="255"/>
    </row>
    <row r="24" spans="1:24" ht="60.75" customHeight="1">
      <c r="A24" s="19" t="s">
        <v>3</v>
      </c>
      <c r="B24" s="20" t="s">
        <v>50</v>
      </c>
      <c r="C24" s="116">
        <f t="shared" si="2"/>
        <v>2138.232</v>
      </c>
      <c r="D24" s="179">
        <f>D25</f>
        <v>173.64589999999998</v>
      </c>
      <c r="E24" s="179">
        <f t="shared" ref="E24:T24" si="9">E25</f>
        <v>0</v>
      </c>
      <c r="F24" s="179">
        <f t="shared" si="9"/>
        <v>1964.5861</v>
      </c>
      <c r="G24" s="179">
        <f t="shared" si="9"/>
        <v>0</v>
      </c>
      <c r="H24" s="179">
        <f t="shared" si="9"/>
        <v>0</v>
      </c>
      <c r="I24" s="179">
        <f t="shared" si="9"/>
        <v>0</v>
      </c>
      <c r="J24" s="179">
        <f t="shared" si="9"/>
        <v>0</v>
      </c>
      <c r="K24" s="179">
        <f t="shared" si="9"/>
        <v>0</v>
      </c>
      <c r="L24" s="179">
        <f t="shared" si="9"/>
        <v>0</v>
      </c>
      <c r="M24" s="179">
        <f t="shared" si="9"/>
        <v>0</v>
      </c>
      <c r="N24" s="179">
        <f t="shared" si="9"/>
        <v>0</v>
      </c>
      <c r="O24" s="179">
        <f t="shared" si="9"/>
        <v>0</v>
      </c>
      <c r="P24" s="179">
        <f t="shared" si="9"/>
        <v>0</v>
      </c>
      <c r="Q24" s="179">
        <f t="shared" si="9"/>
        <v>0</v>
      </c>
      <c r="R24" s="179">
        <f t="shared" si="9"/>
        <v>0</v>
      </c>
      <c r="S24" s="179">
        <f t="shared" si="9"/>
        <v>0</v>
      </c>
      <c r="T24" s="179">
        <f t="shared" si="9"/>
        <v>173.64589999999998</v>
      </c>
      <c r="U24" s="179"/>
      <c r="V24" s="21"/>
      <c r="W24" s="148"/>
    </row>
    <row r="25" spans="1:24" s="256" customFormat="1" ht="28.5" customHeight="1">
      <c r="A25" s="252"/>
      <c r="B25" s="257" t="s">
        <v>315</v>
      </c>
      <c r="C25" s="253">
        <v>2138.232</v>
      </c>
      <c r="D25" s="253">
        <v>173.64589999999998</v>
      </c>
      <c r="E25" s="253"/>
      <c r="F25" s="253">
        <v>1964.5861</v>
      </c>
      <c r="G25" s="244"/>
      <c r="H25" s="253"/>
      <c r="I25" s="253"/>
      <c r="J25" s="253"/>
      <c r="K25" s="254"/>
      <c r="L25" s="254"/>
      <c r="M25" s="253"/>
      <c r="N25" s="253"/>
      <c r="O25" s="253"/>
      <c r="P25" s="254"/>
      <c r="Q25" s="254"/>
      <c r="R25" s="254"/>
      <c r="S25" s="254"/>
      <c r="T25" s="253">
        <v>173.64589999999998</v>
      </c>
      <c r="U25" s="253">
        <f>C25+S25-T25</f>
        <v>1964.5861</v>
      </c>
      <c r="V25" s="262" t="s">
        <v>386</v>
      </c>
      <c r="W25" s="255"/>
    </row>
    <row r="26" spans="1:24" s="28" customFormat="1" ht="38.25" customHeight="1">
      <c r="A26" s="12">
        <v>3</v>
      </c>
      <c r="B26" s="17" t="s">
        <v>53</v>
      </c>
      <c r="C26" s="177">
        <f t="shared" si="2"/>
        <v>5395.6068400000004</v>
      </c>
      <c r="D26" s="13">
        <f>D27</f>
        <v>2951</v>
      </c>
      <c r="E26" s="177">
        <f t="shared" ref="E26:T26" si="10">E27</f>
        <v>0</v>
      </c>
      <c r="F26" s="177">
        <f t="shared" si="10"/>
        <v>2444.6068399999999</v>
      </c>
      <c r="G26" s="177">
        <f t="shared" si="10"/>
        <v>820.97919999999999</v>
      </c>
      <c r="H26" s="177">
        <f t="shared" si="10"/>
        <v>0</v>
      </c>
      <c r="I26" s="177">
        <f t="shared" si="10"/>
        <v>0</v>
      </c>
      <c r="J26" s="177">
        <f t="shared" si="10"/>
        <v>820.97919999999999</v>
      </c>
      <c r="K26" s="177">
        <f t="shared" si="10"/>
        <v>0</v>
      </c>
      <c r="L26" s="177">
        <f t="shared" si="10"/>
        <v>5395.6068400000004</v>
      </c>
      <c r="M26" s="177">
        <f t="shared" si="10"/>
        <v>2951</v>
      </c>
      <c r="N26" s="177">
        <f t="shared" si="10"/>
        <v>0</v>
      </c>
      <c r="O26" s="177">
        <f t="shared" si="10"/>
        <v>2444.6068399999999</v>
      </c>
      <c r="P26" s="177">
        <f t="shared" si="10"/>
        <v>0</v>
      </c>
      <c r="Q26" s="177">
        <f t="shared" si="10"/>
        <v>0</v>
      </c>
      <c r="R26" s="177">
        <f t="shared" si="10"/>
        <v>0</v>
      </c>
      <c r="S26" s="177">
        <f t="shared" si="10"/>
        <v>0</v>
      </c>
      <c r="T26" s="115">
        <f t="shared" si="10"/>
        <v>678.51800000000003</v>
      </c>
      <c r="U26" s="177" t="e">
        <f>+#REF!+U27</f>
        <v>#REF!</v>
      </c>
      <c r="V26" s="155"/>
      <c r="W26" s="258"/>
      <c r="X26" s="26"/>
    </row>
    <row r="27" spans="1:24" ht="30" customHeight="1">
      <c r="A27" s="24"/>
      <c r="B27" s="20" t="s">
        <v>41</v>
      </c>
      <c r="C27" s="179">
        <f>SUM(D27:F27)</f>
        <v>5395.6068400000004</v>
      </c>
      <c r="D27" s="14">
        <v>2951</v>
      </c>
      <c r="E27" s="179"/>
      <c r="F27" s="179">
        <v>2444.6068399999999</v>
      </c>
      <c r="G27" s="177">
        <f t="shared" si="7"/>
        <v>820.97919999999999</v>
      </c>
      <c r="H27" s="179"/>
      <c r="I27" s="179"/>
      <c r="J27" s="179">
        <v>820.97919999999999</v>
      </c>
      <c r="K27" s="180"/>
      <c r="L27" s="177">
        <f t="shared" ref="L27" si="11">M27+N27+O27</f>
        <v>5395.6068400000004</v>
      </c>
      <c r="M27" s="179">
        <f>D27</f>
        <v>2951</v>
      </c>
      <c r="N27" s="179"/>
      <c r="O27" s="179">
        <f>F27</f>
        <v>2444.6068399999999</v>
      </c>
      <c r="P27" s="180"/>
      <c r="Q27" s="180"/>
      <c r="R27" s="180"/>
      <c r="S27" s="180"/>
      <c r="T27" s="309">
        <f>SUM(T28:T34)</f>
        <v>678.51800000000003</v>
      </c>
      <c r="U27" s="179">
        <f>C27+S27-T27</f>
        <v>4717.0888400000003</v>
      </c>
      <c r="V27" s="155" t="s">
        <v>386</v>
      </c>
      <c r="W27" s="142"/>
    </row>
    <row r="28" spans="1:24" s="256" customFormat="1" ht="30" customHeight="1">
      <c r="A28" s="259"/>
      <c r="B28" s="257" t="s">
        <v>357</v>
      </c>
      <c r="C28" s="253">
        <f t="shared" ref="C28:C34" si="12">SUM(D28:F28)</f>
        <v>257.94499999999999</v>
      </c>
      <c r="D28" s="304">
        <v>175</v>
      </c>
      <c r="E28" s="253">
        <v>0</v>
      </c>
      <c r="F28" s="300">
        <v>82.944999999999993</v>
      </c>
      <c r="G28" s="244"/>
      <c r="H28" s="253"/>
      <c r="I28" s="253"/>
      <c r="J28" s="253"/>
      <c r="K28" s="254"/>
      <c r="L28" s="244"/>
      <c r="M28" s="253"/>
      <c r="N28" s="253"/>
      <c r="O28" s="253"/>
      <c r="P28" s="254"/>
      <c r="Q28" s="254"/>
      <c r="R28" s="254"/>
      <c r="S28" s="254"/>
      <c r="T28" s="302">
        <v>139.27500000000001</v>
      </c>
      <c r="U28" s="253">
        <f>C28+S28-T28</f>
        <v>118.66999999999999</v>
      </c>
      <c r="V28" s="260"/>
      <c r="W28" s="261"/>
    </row>
    <row r="29" spans="1:24" s="256" customFormat="1" ht="30" customHeight="1">
      <c r="A29" s="259"/>
      <c r="B29" s="257" t="s">
        <v>358</v>
      </c>
      <c r="C29" s="253">
        <f t="shared" si="12"/>
        <v>283.88599999999997</v>
      </c>
      <c r="D29" s="304">
        <v>185</v>
      </c>
      <c r="E29" s="253"/>
      <c r="F29" s="300">
        <v>98.885999999999996</v>
      </c>
      <c r="G29" s="244"/>
      <c r="H29" s="253"/>
      <c r="I29" s="253"/>
      <c r="J29" s="253"/>
      <c r="K29" s="254"/>
      <c r="L29" s="244"/>
      <c r="M29" s="253"/>
      <c r="N29" s="253"/>
      <c r="O29" s="253"/>
      <c r="P29" s="254"/>
      <c r="Q29" s="254"/>
      <c r="R29" s="254"/>
      <c r="S29" s="254"/>
      <c r="T29" s="302">
        <v>69.864999999999952</v>
      </c>
      <c r="U29" s="253">
        <f t="shared" ref="U29:U34" si="13">C29+S29-T29</f>
        <v>214.02100000000002</v>
      </c>
      <c r="V29" s="260"/>
      <c r="W29" s="261"/>
    </row>
    <row r="30" spans="1:24" s="256" customFormat="1" ht="30" customHeight="1">
      <c r="A30" s="259"/>
      <c r="B30" s="257" t="s">
        <v>359</v>
      </c>
      <c r="C30" s="253">
        <f t="shared" si="12"/>
        <v>242.928</v>
      </c>
      <c r="D30" s="304">
        <v>175</v>
      </c>
      <c r="E30" s="253"/>
      <c r="F30" s="300">
        <v>67.927999999999997</v>
      </c>
      <c r="G30" s="244"/>
      <c r="H30" s="253"/>
      <c r="I30" s="253"/>
      <c r="J30" s="253"/>
      <c r="K30" s="254"/>
      <c r="L30" s="244"/>
      <c r="M30" s="253"/>
      <c r="N30" s="253"/>
      <c r="O30" s="253"/>
      <c r="P30" s="254"/>
      <c r="Q30" s="254"/>
      <c r="R30" s="254"/>
      <c r="S30" s="254"/>
      <c r="T30" s="302">
        <v>120.22800000000001</v>
      </c>
      <c r="U30" s="253">
        <f t="shared" si="13"/>
        <v>122.69999999999999</v>
      </c>
      <c r="V30" s="260"/>
      <c r="W30" s="261"/>
    </row>
    <row r="31" spans="1:24" s="256" customFormat="1" ht="30" customHeight="1">
      <c r="A31" s="259"/>
      <c r="B31" s="257" t="s">
        <v>360</v>
      </c>
      <c r="C31" s="253">
        <f t="shared" si="12"/>
        <v>275.8</v>
      </c>
      <c r="D31" s="304">
        <v>170</v>
      </c>
      <c r="E31" s="253"/>
      <c r="F31" s="304">
        <v>105.8</v>
      </c>
      <c r="G31" s="244"/>
      <c r="H31" s="253"/>
      <c r="I31" s="253"/>
      <c r="J31" s="253"/>
      <c r="K31" s="254"/>
      <c r="L31" s="244"/>
      <c r="M31" s="253"/>
      <c r="N31" s="253"/>
      <c r="O31" s="253"/>
      <c r="P31" s="254"/>
      <c r="Q31" s="254"/>
      <c r="R31" s="254"/>
      <c r="S31" s="254"/>
      <c r="T31" s="306">
        <v>104.30000000000001</v>
      </c>
      <c r="U31" s="253">
        <f t="shared" si="13"/>
        <v>171.5</v>
      </c>
      <c r="V31" s="260"/>
      <c r="W31" s="261"/>
    </row>
    <row r="32" spans="1:24" s="256" customFormat="1" ht="30" customHeight="1">
      <c r="A32" s="259"/>
      <c r="B32" s="257" t="s">
        <v>361</v>
      </c>
      <c r="C32" s="253">
        <f t="shared" si="12"/>
        <v>262.2</v>
      </c>
      <c r="D32" s="304">
        <v>170</v>
      </c>
      <c r="E32" s="253"/>
      <c r="F32" s="304">
        <v>92.2</v>
      </c>
      <c r="G32" s="244"/>
      <c r="H32" s="253"/>
      <c r="I32" s="253"/>
      <c r="J32" s="253"/>
      <c r="K32" s="254"/>
      <c r="L32" s="244"/>
      <c r="M32" s="253"/>
      <c r="N32" s="253"/>
      <c r="O32" s="253"/>
      <c r="P32" s="254"/>
      <c r="Q32" s="254"/>
      <c r="R32" s="254"/>
      <c r="S32" s="254"/>
      <c r="T32" s="303">
        <v>150.54999999999998</v>
      </c>
      <c r="U32" s="253">
        <f t="shared" si="13"/>
        <v>111.65</v>
      </c>
      <c r="V32" s="260"/>
      <c r="W32" s="261"/>
    </row>
    <row r="33" spans="1:24" s="256" customFormat="1" ht="30" customHeight="1">
      <c r="A33" s="259"/>
      <c r="B33" s="257" t="s">
        <v>362</v>
      </c>
      <c r="C33" s="253">
        <f t="shared" si="12"/>
        <v>249.3</v>
      </c>
      <c r="D33" s="304">
        <v>170</v>
      </c>
      <c r="E33" s="253"/>
      <c r="F33" s="304">
        <f>122.3-43</f>
        <v>79.3</v>
      </c>
      <c r="G33" s="244"/>
      <c r="H33" s="253"/>
      <c r="I33" s="253"/>
      <c r="J33" s="253"/>
      <c r="K33" s="254"/>
      <c r="L33" s="244"/>
      <c r="M33" s="253"/>
      <c r="N33" s="253"/>
      <c r="O33" s="253"/>
      <c r="P33" s="254"/>
      <c r="Q33" s="254"/>
      <c r="R33" s="254"/>
      <c r="S33" s="254"/>
      <c r="T33" s="306">
        <v>49.300000000000011</v>
      </c>
      <c r="U33" s="253">
        <f t="shared" si="13"/>
        <v>200</v>
      </c>
      <c r="V33" s="260"/>
      <c r="W33" s="261"/>
    </row>
    <row r="34" spans="1:24" s="256" customFormat="1" ht="30" customHeight="1">
      <c r="A34" s="259"/>
      <c r="B34" s="257" t="s">
        <v>363</v>
      </c>
      <c r="C34" s="253">
        <f t="shared" si="12"/>
        <v>285.39999999999998</v>
      </c>
      <c r="D34" s="304">
        <v>170</v>
      </c>
      <c r="E34" s="253"/>
      <c r="F34" s="304">
        <v>115.4</v>
      </c>
      <c r="G34" s="244"/>
      <c r="H34" s="253"/>
      <c r="I34" s="253"/>
      <c r="J34" s="253"/>
      <c r="K34" s="254"/>
      <c r="L34" s="244"/>
      <c r="M34" s="253"/>
      <c r="N34" s="253"/>
      <c r="O34" s="253"/>
      <c r="P34" s="254"/>
      <c r="Q34" s="254"/>
      <c r="R34" s="254"/>
      <c r="S34" s="254"/>
      <c r="T34" s="306">
        <v>44.999999999999972</v>
      </c>
      <c r="U34" s="253">
        <f t="shared" si="13"/>
        <v>240.4</v>
      </c>
      <c r="V34" s="260"/>
      <c r="W34" s="261"/>
    </row>
    <row r="35" spans="1:24" s="28" customFormat="1" ht="36.75" customHeight="1">
      <c r="A35" s="12">
        <v>4</v>
      </c>
      <c r="B35" s="17" t="s">
        <v>54</v>
      </c>
      <c r="C35" s="177">
        <f t="shared" si="2"/>
        <v>1176.20082</v>
      </c>
      <c r="D35" s="13">
        <f>D36</f>
        <v>728</v>
      </c>
      <c r="E35" s="177">
        <f t="shared" ref="E35:T35" si="14">E36</f>
        <v>0</v>
      </c>
      <c r="F35" s="177">
        <f t="shared" si="14"/>
        <v>448.20081999999996</v>
      </c>
      <c r="G35" s="177">
        <f t="shared" si="14"/>
        <v>500.42384399999997</v>
      </c>
      <c r="H35" s="177">
        <f t="shared" si="14"/>
        <v>52.223843999999985</v>
      </c>
      <c r="I35" s="177">
        <f t="shared" si="14"/>
        <v>0</v>
      </c>
      <c r="J35" s="177">
        <f t="shared" si="14"/>
        <v>448.2</v>
      </c>
      <c r="K35" s="177">
        <f t="shared" si="14"/>
        <v>0</v>
      </c>
      <c r="L35" s="177">
        <f t="shared" si="14"/>
        <v>0</v>
      </c>
      <c r="M35" s="177">
        <f t="shared" si="14"/>
        <v>728</v>
      </c>
      <c r="N35" s="177">
        <f t="shared" si="14"/>
        <v>0</v>
      </c>
      <c r="O35" s="177">
        <f t="shared" si="14"/>
        <v>448.20081999999996</v>
      </c>
      <c r="P35" s="177">
        <f t="shared" si="14"/>
        <v>0</v>
      </c>
      <c r="Q35" s="177">
        <f t="shared" si="14"/>
        <v>0</v>
      </c>
      <c r="R35" s="177">
        <f t="shared" si="14"/>
        <v>0</v>
      </c>
      <c r="S35" s="177">
        <f t="shared" si="14"/>
        <v>0</v>
      </c>
      <c r="T35" s="308">
        <f t="shared" si="14"/>
        <v>59.45</v>
      </c>
      <c r="U35" s="177" t="e">
        <f>#REF!+U36</f>
        <v>#REF!</v>
      </c>
      <c r="V35" s="18"/>
      <c r="W35" s="147"/>
      <c r="X35" s="26"/>
    </row>
    <row r="36" spans="1:24" ht="59.25" customHeight="1">
      <c r="A36" s="19" t="s">
        <v>3</v>
      </c>
      <c r="B36" s="20" t="s">
        <v>56</v>
      </c>
      <c r="C36" s="179">
        <f t="shared" si="2"/>
        <v>1176.20082</v>
      </c>
      <c r="D36" s="14">
        <f>D37</f>
        <v>728</v>
      </c>
      <c r="E36" s="179">
        <f t="shared" ref="E36:T36" si="15">E37</f>
        <v>0</v>
      </c>
      <c r="F36" s="179">
        <f t="shared" si="15"/>
        <v>448.20081999999996</v>
      </c>
      <c r="G36" s="179">
        <f t="shared" si="15"/>
        <v>500.42384399999997</v>
      </c>
      <c r="H36" s="179">
        <f t="shared" si="15"/>
        <v>52.223843999999985</v>
      </c>
      <c r="I36" s="179">
        <f t="shared" si="15"/>
        <v>0</v>
      </c>
      <c r="J36" s="179">
        <f t="shared" si="15"/>
        <v>448.2</v>
      </c>
      <c r="K36" s="179">
        <f t="shared" si="15"/>
        <v>0</v>
      </c>
      <c r="L36" s="179">
        <f t="shared" si="15"/>
        <v>0</v>
      </c>
      <c r="M36" s="179">
        <f t="shared" si="15"/>
        <v>728</v>
      </c>
      <c r="N36" s="179">
        <f t="shared" si="15"/>
        <v>0</v>
      </c>
      <c r="O36" s="179">
        <f t="shared" si="15"/>
        <v>448.20081999999996</v>
      </c>
      <c r="P36" s="179">
        <f t="shared" si="15"/>
        <v>0</v>
      </c>
      <c r="Q36" s="179">
        <f t="shared" si="15"/>
        <v>0</v>
      </c>
      <c r="R36" s="179">
        <f t="shared" si="15"/>
        <v>0</v>
      </c>
      <c r="S36" s="179">
        <f t="shared" si="15"/>
        <v>0</v>
      </c>
      <c r="T36" s="121">
        <f t="shared" si="15"/>
        <v>59.45</v>
      </c>
      <c r="U36" s="179" t="e">
        <f>+#REF!+U37</f>
        <v>#REF!</v>
      </c>
      <c r="V36" s="192"/>
      <c r="W36" s="155"/>
    </row>
    <row r="37" spans="1:24" ht="26.25" customHeight="1">
      <c r="A37" s="24"/>
      <c r="B37" s="20" t="s">
        <v>41</v>
      </c>
      <c r="C37" s="179">
        <f t="shared" si="2"/>
        <v>1176.20082</v>
      </c>
      <c r="D37" s="179">
        <f>792-64</f>
        <v>728</v>
      </c>
      <c r="E37" s="179"/>
      <c r="F37" s="179">
        <f>560.87082-112.67</f>
        <v>448.20081999999996</v>
      </c>
      <c r="G37" s="177">
        <f t="shared" si="7"/>
        <v>500.42384399999997</v>
      </c>
      <c r="H37" s="179">
        <f>500.423844-J37</f>
        <v>52.223843999999985</v>
      </c>
      <c r="I37" s="179"/>
      <c r="J37" s="179">
        <v>448.2</v>
      </c>
      <c r="K37" s="180"/>
      <c r="L37" s="180"/>
      <c r="M37" s="179">
        <f>D37</f>
        <v>728</v>
      </c>
      <c r="N37" s="179"/>
      <c r="O37" s="179">
        <f>F37</f>
        <v>448.20081999999996</v>
      </c>
      <c r="P37" s="180"/>
      <c r="Q37" s="180"/>
      <c r="R37" s="180"/>
      <c r="S37" s="180"/>
      <c r="T37" s="180">
        <f>T38+T39</f>
        <v>59.45</v>
      </c>
      <c r="U37" s="180">
        <f>U38+U39</f>
        <v>60.55</v>
      </c>
      <c r="V37" s="155" t="s">
        <v>386</v>
      </c>
      <c r="W37" s="148"/>
    </row>
    <row r="38" spans="1:24" s="256" customFormat="1" ht="26.25" customHeight="1">
      <c r="A38" s="259"/>
      <c r="B38" s="257" t="s">
        <v>364</v>
      </c>
      <c r="C38" s="304">
        <f t="shared" ref="C38:C39" si="16">SUM(D38:F38)</f>
        <v>100</v>
      </c>
      <c r="D38" s="304">
        <v>100</v>
      </c>
      <c r="E38" s="253"/>
      <c r="F38" s="253"/>
      <c r="G38" s="244"/>
      <c r="H38" s="253"/>
      <c r="I38" s="253"/>
      <c r="J38" s="253"/>
      <c r="K38" s="254"/>
      <c r="L38" s="254"/>
      <c r="M38" s="253"/>
      <c r="N38" s="253"/>
      <c r="O38" s="253"/>
      <c r="P38" s="254"/>
      <c r="Q38" s="254"/>
      <c r="R38" s="254"/>
      <c r="S38" s="254"/>
      <c r="T38" s="303">
        <v>39.450000000000003</v>
      </c>
      <c r="U38" s="253">
        <f t="shared" ref="U38:U39" si="17">C38+S38-T38</f>
        <v>60.55</v>
      </c>
      <c r="V38" s="262"/>
      <c r="W38" s="263"/>
    </row>
    <row r="39" spans="1:24" s="256" customFormat="1" ht="26.25" customHeight="1">
      <c r="A39" s="259"/>
      <c r="B39" s="257" t="s">
        <v>360</v>
      </c>
      <c r="C39" s="304">
        <f t="shared" si="16"/>
        <v>20</v>
      </c>
      <c r="D39" s="304">
        <v>20</v>
      </c>
      <c r="E39" s="253"/>
      <c r="F39" s="253"/>
      <c r="G39" s="244"/>
      <c r="H39" s="253"/>
      <c r="I39" s="253"/>
      <c r="J39" s="253"/>
      <c r="K39" s="254"/>
      <c r="L39" s="254"/>
      <c r="M39" s="253"/>
      <c r="N39" s="253"/>
      <c r="O39" s="253"/>
      <c r="P39" s="254"/>
      <c r="Q39" s="254"/>
      <c r="R39" s="254"/>
      <c r="S39" s="254"/>
      <c r="T39" s="306">
        <v>20</v>
      </c>
      <c r="U39" s="253">
        <f t="shared" si="17"/>
        <v>0</v>
      </c>
      <c r="V39" s="262"/>
      <c r="W39" s="263"/>
    </row>
    <row r="40" spans="1:24" s="28" customFormat="1" ht="58.5" customHeight="1">
      <c r="A40" s="12">
        <v>5</v>
      </c>
      <c r="B40" s="17" t="s">
        <v>57</v>
      </c>
      <c r="C40" s="177">
        <f t="shared" si="2"/>
        <v>2141.625</v>
      </c>
      <c r="D40" s="13">
        <f>D41+D43</f>
        <v>1182</v>
      </c>
      <c r="E40" s="177">
        <f t="shared" ref="E40:T40" si="18">E41+E43</f>
        <v>0</v>
      </c>
      <c r="F40" s="177">
        <f t="shared" si="18"/>
        <v>959.625</v>
      </c>
      <c r="G40" s="177">
        <f t="shared" si="18"/>
        <v>257.37200000000001</v>
      </c>
      <c r="H40" s="177">
        <f t="shared" si="18"/>
        <v>0</v>
      </c>
      <c r="I40" s="177">
        <f t="shared" si="18"/>
        <v>0</v>
      </c>
      <c r="J40" s="177">
        <f t="shared" si="18"/>
        <v>257.37200000000001</v>
      </c>
      <c r="K40" s="177">
        <f t="shared" si="18"/>
        <v>0.21532901066722443</v>
      </c>
      <c r="L40" s="177">
        <f t="shared" si="18"/>
        <v>0</v>
      </c>
      <c r="M40" s="177">
        <f t="shared" si="18"/>
        <v>1182</v>
      </c>
      <c r="N40" s="177">
        <f t="shared" si="18"/>
        <v>0</v>
      </c>
      <c r="O40" s="177">
        <f t="shared" si="18"/>
        <v>959.625</v>
      </c>
      <c r="P40" s="177">
        <f t="shared" si="18"/>
        <v>0</v>
      </c>
      <c r="Q40" s="177">
        <f t="shared" si="18"/>
        <v>0</v>
      </c>
      <c r="R40" s="177">
        <f t="shared" si="18"/>
        <v>0</v>
      </c>
      <c r="S40" s="177">
        <f t="shared" si="18"/>
        <v>0</v>
      </c>
      <c r="T40" s="308">
        <f t="shared" si="18"/>
        <v>582.42000000000007</v>
      </c>
      <c r="U40" s="177" t="e">
        <f>U41+#REF!+U43</f>
        <v>#REF!</v>
      </c>
      <c r="V40" s="18"/>
      <c r="W40" s="147"/>
      <c r="X40" s="26"/>
    </row>
    <row r="41" spans="1:24" ht="128.25" customHeight="1">
      <c r="A41" s="19" t="s">
        <v>3</v>
      </c>
      <c r="B41" s="20" t="s">
        <v>58</v>
      </c>
      <c r="C41" s="121">
        <f t="shared" si="2"/>
        <v>1195.25</v>
      </c>
      <c r="D41" s="14">
        <f>832-46</f>
        <v>786</v>
      </c>
      <c r="E41" s="179"/>
      <c r="F41" s="121">
        <f>294.078+115.172</f>
        <v>409.25</v>
      </c>
      <c r="G41" s="179">
        <f t="shared" si="7"/>
        <v>257.37200000000001</v>
      </c>
      <c r="H41" s="179"/>
      <c r="I41" s="179"/>
      <c r="J41" s="179">
        <v>257.37200000000001</v>
      </c>
      <c r="K41" s="180">
        <f>G41/C41</f>
        <v>0.21532901066722443</v>
      </c>
      <c r="L41" s="180"/>
      <c r="M41" s="179">
        <f>D41</f>
        <v>786</v>
      </c>
      <c r="N41" s="179"/>
      <c r="O41" s="179">
        <f>F41</f>
        <v>409.25</v>
      </c>
      <c r="P41" s="180"/>
      <c r="Q41" s="180"/>
      <c r="R41" s="180"/>
      <c r="S41" s="180"/>
      <c r="T41" s="312">
        <f>T42</f>
        <v>46</v>
      </c>
      <c r="U41" s="179"/>
      <c r="V41" s="192"/>
      <c r="W41" s="154"/>
    </row>
    <row r="42" spans="1:24" s="256" customFormat="1" ht="27" customHeight="1">
      <c r="A42" s="252"/>
      <c r="B42" s="257" t="s">
        <v>360</v>
      </c>
      <c r="C42" s="304">
        <f t="shared" ref="C42" si="19">SUM(D42:F42)</f>
        <v>46</v>
      </c>
      <c r="D42" s="304">
        <v>46</v>
      </c>
      <c r="E42" s="304"/>
      <c r="F42" s="304"/>
      <c r="G42" s="304"/>
      <c r="H42" s="304"/>
      <c r="I42" s="304"/>
      <c r="J42" s="304"/>
      <c r="K42" s="306"/>
      <c r="L42" s="306"/>
      <c r="M42" s="304"/>
      <c r="N42" s="304"/>
      <c r="O42" s="304"/>
      <c r="P42" s="306"/>
      <c r="Q42" s="306"/>
      <c r="R42" s="306"/>
      <c r="S42" s="306"/>
      <c r="T42" s="306">
        <v>46</v>
      </c>
      <c r="U42" s="253">
        <f t="shared" ref="U42:U55" si="20">C42+S42-T42</f>
        <v>0</v>
      </c>
      <c r="V42" s="262" t="s">
        <v>386</v>
      </c>
      <c r="W42" s="264"/>
    </row>
    <row r="43" spans="1:24" ht="44.25" customHeight="1">
      <c r="A43" s="19" t="s">
        <v>3</v>
      </c>
      <c r="B43" s="20" t="s">
        <v>60</v>
      </c>
      <c r="C43" s="179">
        <f t="shared" si="2"/>
        <v>946.375</v>
      </c>
      <c r="D43" s="14">
        <f>434-19-19</f>
        <v>396</v>
      </c>
      <c r="E43" s="179"/>
      <c r="F43" s="116">
        <f>614.375-32-32</f>
        <v>550.375</v>
      </c>
      <c r="G43" s="177">
        <f>H43+I43+J43</f>
        <v>0</v>
      </c>
      <c r="H43" s="179"/>
      <c r="I43" s="179"/>
      <c r="J43" s="179"/>
      <c r="K43" s="180"/>
      <c r="L43" s="180"/>
      <c r="M43" s="179">
        <f>D43</f>
        <v>396</v>
      </c>
      <c r="N43" s="179"/>
      <c r="O43" s="179">
        <f>F43</f>
        <v>550.375</v>
      </c>
      <c r="P43" s="180"/>
      <c r="Q43" s="180"/>
      <c r="R43" s="180"/>
      <c r="S43" s="180"/>
      <c r="T43" s="311">
        <f>SUM(T44:T55)</f>
        <v>536.42000000000007</v>
      </c>
      <c r="U43" s="180">
        <f t="shared" si="20"/>
        <v>409.95499999999993</v>
      </c>
      <c r="V43" s="192" t="s">
        <v>386</v>
      </c>
      <c r="W43" s="154"/>
    </row>
    <row r="44" spans="1:24" s="256" customFormat="1" ht="25.5" customHeight="1">
      <c r="A44" s="252"/>
      <c r="B44" s="257" t="s">
        <v>356</v>
      </c>
      <c r="C44" s="304">
        <f t="shared" ref="C44:C55" si="21">SUM(D44:F44)</f>
        <v>51</v>
      </c>
      <c r="D44" s="304">
        <v>19</v>
      </c>
      <c r="E44" s="300"/>
      <c r="F44" s="304">
        <v>32</v>
      </c>
      <c r="G44" s="301"/>
      <c r="H44" s="300"/>
      <c r="I44" s="300"/>
      <c r="J44" s="300"/>
      <c r="K44" s="302"/>
      <c r="L44" s="302"/>
      <c r="M44" s="300"/>
      <c r="N44" s="300"/>
      <c r="O44" s="300"/>
      <c r="P44" s="302"/>
      <c r="Q44" s="302"/>
      <c r="R44" s="302"/>
      <c r="S44" s="302"/>
      <c r="T44" s="306">
        <v>51</v>
      </c>
      <c r="U44" s="253">
        <f t="shared" si="20"/>
        <v>0</v>
      </c>
      <c r="V44" s="262"/>
      <c r="W44" s="264"/>
    </row>
    <row r="45" spans="1:24" s="256" customFormat="1" ht="25.5" customHeight="1">
      <c r="A45" s="252"/>
      <c r="B45" s="257" t="s">
        <v>364</v>
      </c>
      <c r="C45" s="304">
        <f t="shared" si="21"/>
        <v>46</v>
      </c>
      <c r="D45" s="304">
        <v>15</v>
      </c>
      <c r="E45" s="300"/>
      <c r="F45" s="304">
        <v>31</v>
      </c>
      <c r="G45" s="301"/>
      <c r="H45" s="300"/>
      <c r="I45" s="300"/>
      <c r="J45" s="300"/>
      <c r="K45" s="302"/>
      <c r="L45" s="302"/>
      <c r="M45" s="300"/>
      <c r="N45" s="300"/>
      <c r="O45" s="300"/>
      <c r="P45" s="302"/>
      <c r="Q45" s="302"/>
      <c r="R45" s="302"/>
      <c r="S45" s="302"/>
      <c r="T45" s="306">
        <v>46</v>
      </c>
      <c r="U45" s="253">
        <f t="shared" si="20"/>
        <v>0</v>
      </c>
      <c r="V45" s="262"/>
      <c r="W45" s="264"/>
    </row>
    <row r="46" spans="1:24" s="256" customFormat="1" ht="25.5" customHeight="1">
      <c r="A46" s="252"/>
      <c r="B46" s="257" t="s">
        <v>365</v>
      </c>
      <c r="C46" s="304">
        <f t="shared" si="21"/>
        <v>51</v>
      </c>
      <c r="D46" s="304">
        <v>20</v>
      </c>
      <c r="E46" s="300">
        <v>0</v>
      </c>
      <c r="F46" s="304">
        <v>31</v>
      </c>
      <c r="G46" s="301"/>
      <c r="H46" s="300"/>
      <c r="I46" s="300"/>
      <c r="J46" s="300"/>
      <c r="K46" s="302"/>
      <c r="L46" s="302"/>
      <c r="M46" s="300"/>
      <c r="N46" s="300"/>
      <c r="O46" s="300"/>
      <c r="P46" s="302"/>
      <c r="Q46" s="302"/>
      <c r="R46" s="302"/>
      <c r="S46" s="302"/>
      <c r="T46" s="306">
        <v>51</v>
      </c>
      <c r="U46" s="253">
        <f t="shared" si="20"/>
        <v>0</v>
      </c>
      <c r="V46" s="262"/>
      <c r="W46" s="264"/>
    </row>
    <row r="47" spans="1:24" s="256" customFormat="1" ht="25.5" customHeight="1">
      <c r="A47" s="252"/>
      <c r="B47" s="257" t="s">
        <v>366</v>
      </c>
      <c r="C47" s="304">
        <f t="shared" si="21"/>
        <v>51</v>
      </c>
      <c r="D47" s="304">
        <v>20</v>
      </c>
      <c r="E47" s="300"/>
      <c r="F47" s="304">
        <v>31</v>
      </c>
      <c r="G47" s="301"/>
      <c r="H47" s="300"/>
      <c r="I47" s="300"/>
      <c r="J47" s="300"/>
      <c r="K47" s="302"/>
      <c r="L47" s="302"/>
      <c r="M47" s="300"/>
      <c r="N47" s="300"/>
      <c r="O47" s="300"/>
      <c r="P47" s="302"/>
      <c r="Q47" s="302"/>
      <c r="R47" s="302"/>
      <c r="S47" s="302"/>
      <c r="T47" s="306">
        <v>29</v>
      </c>
      <c r="U47" s="253">
        <f t="shared" si="20"/>
        <v>22</v>
      </c>
      <c r="V47" s="262"/>
      <c r="W47" s="264"/>
    </row>
    <row r="48" spans="1:24" s="256" customFormat="1" ht="25.5" customHeight="1">
      <c r="A48" s="252"/>
      <c r="B48" s="257" t="s">
        <v>358</v>
      </c>
      <c r="C48" s="304">
        <f t="shared" si="21"/>
        <v>54</v>
      </c>
      <c r="D48" s="304">
        <v>22</v>
      </c>
      <c r="E48" s="300"/>
      <c r="F48" s="304">
        <v>32</v>
      </c>
      <c r="G48" s="301"/>
      <c r="H48" s="300"/>
      <c r="I48" s="300"/>
      <c r="J48" s="300"/>
      <c r="K48" s="302"/>
      <c r="L48" s="302"/>
      <c r="M48" s="300"/>
      <c r="N48" s="300"/>
      <c r="O48" s="300"/>
      <c r="P48" s="302"/>
      <c r="Q48" s="302"/>
      <c r="R48" s="302"/>
      <c r="S48" s="302"/>
      <c r="T48" s="302">
        <v>30.045000000000002</v>
      </c>
      <c r="U48" s="253">
        <f t="shared" si="20"/>
        <v>23.954999999999998</v>
      </c>
      <c r="V48" s="262"/>
      <c r="W48" s="264"/>
    </row>
    <row r="49" spans="1:25" s="256" customFormat="1" ht="25.5" customHeight="1">
      <c r="A49" s="252"/>
      <c r="B49" s="257" t="s">
        <v>367</v>
      </c>
      <c r="C49" s="304">
        <f t="shared" si="21"/>
        <v>49</v>
      </c>
      <c r="D49" s="304">
        <v>18</v>
      </c>
      <c r="E49" s="300"/>
      <c r="F49" s="304">
        <v>31</v>
      </c>
      <c r="G49" s="301"/>
      <c r="H49" s="300"/>
      <c r="I49" s="300"/>
      <c r="J49" s="300"/>
      <c r="K49" s="302"/>
      <c r="L49" s="302"/>
      <c r="M49" s="300"/>
      <c r="N49" s="300"/>
      <c r="O49" s="300"/>
      <c r="P49" s="302"/>
      <c r="Q49" s="302"/>
      <c r="R49" s="302"/>
      <c r="S49" s="302"/>
      <c r="T49" s="306">
        <v>49</v>
      </c>
      <c r="U49" s="253">
        <f t="shared" si="20"/>
        <v>0</v>
      </c>
      <c r="V49" s="262"/>
      <c r="W49" s="264"/>
    </row>
    <row r="50" spans="1:25" s="256" customFormat="1" ht="25.5" customHeight="1">
      <c r="A50" s="252"/>
      <c r="B50" s="257" t="s">
        <v>368</v>
      </c>
      <c r="C50" s="304">
        <f t="shared" si="21"/>
        <v>49</v>
      </c>
      <c r="D50" s="304">
        <v>18</v>
      </c>
      <c r="E50" s="300"/>
      <c r="F50" s="304">
        <v>31</v>
      </c>
      <c r="G50" s="301"/>
      <c r="H50" s="300"/>
      <c r="I50" s="300"/>
      <c r="J50" s="300"/>
      <c r="K50" s="302"/>
      <c r="L50" s="302"/>
      <c r="M50" s="300"/>
      <c r="N50" s="300"/>
      <c r="O50" s="300"/>
      <c r="P50" s="302"/>
      <c r="Q50" s="302"/>
      <c r="R50" s="302"/>
      <c r="S50" s="302"/>
      <c r="T50" s="306">
        <v>49</v>
      </c>
      <c r="U50" s="253">
        <f t="shared" si="20"/>
        <v>0</v>
      </c>
      <c r="V50" s="262"/>
      <c r="W50" s="264"/>
    </row>
    <row r="51" spans="1:25" s="256" customFormat="1" ht="25.5" customHeight="1">
      <c r="A51" s="252"/>
      <c r="B51" s="257" t="s">
        <v>369</v>
      </c>
      <c r="C51" s="304">
        <f t="shared" si="21"/>
        <v>49</v>
      </c>
      <c r="D51" s="304">
        <v>18</v>
      </c>
      <c r="E51" s="300"/>
      <c r="F51" s="304">
        <v>31</v>
      </c>
      <c r="G51" s="301"/>
      <c r="H51" s="300"/>
      <c r="I51" s="300"/>
      <c r="J51" s="300"/>
      <c r="K51" s="302"/>
      <c r="L51" s="302"/>
      <c r="M51" s="300"/>
      <c r="N51" s="300"/>
      <c r="O51" s="300"/>
      <c r="P51" s="302"/>
      <c r="Q51" s="302"/>
      <c r="R51" s="302"/>
      <c r="S51" s="302"/>
      <c r="T51" s="306">
        <v>49</v>
      </c>
      <c r="U51" s="253">
        <f t="shared" si="20"/>
        <v>0</v>
      </c>
      <c r="V51" s="262"/>
      <c r="W51" s="264"/>
    </row>
    <row r="52" spans="1:25" s="256" customFormat="1" ht="25.5" customHeight="1">
      <c r="A52" s="252"/>
      <c r="B52" s="257" t="s">
        <v>361</v>
      </c>
      <c r="C52" s="304">
        <f t="shared" si="21"/>
        <v>46</v>
      </c>
      <c r="D52" s="304">
        <v>15</v>
      </c>
      <c r="E52" s="300"/>
      <c r="F52" s="304">
        <v>31</v>
      </c>
      <c r="G52" s="301"/>
      <c r="H52" s="300"/>
      <c r="I52" s="300"/>
      <c r="J52" s="300"/>
      <c r="K52" s="302"/>
      <c r="L52" s="302"/>
      <c r="M52" s="300"/>
      <c r="N52" s="300"/>
      <c r="O52" s="300"/>
      <c r="P52" s="302"/>
      <c r="Q52" s="302"/>
      <c r="R52" s="302"/>
      <c r="S52" s="302"/>
      <c r="T52" s="306">
        <v>46</v>
      </c>
      <c r="U52" s="253">
        <f t="shared" si="20"/>
        <v>0</v>
      </c>
      <c r="V52" s="262"/>
      <c r="W52" s="264"/>
    </row>
    <row r="53" spans="1:25" s="256" customFormat="1" ht="25.5" customHeight="1">
      <c r="A53" s="252"/>
      <c r="B53" s="257" t="s">
        <v>363</v>
      </c>
      <c r="C53" s="304">
        <f t="shared" si="21"/>
        <v>53</v>
      </c>
      <c r="D53" s="304">
        <v>20</v>
      </c>
      <c r="E53" s="300"/>
      <c r="F53" s="304">
        <v>33</v>
      </c>
      <c r="G53" s="301"/>
      <c r="H53" s="300"/>
      <c r="I53" s="300"/>
      <c r="J53" s="300"/>
      <c r="K53" s="302"/>
      <c r="L53" s="302"/>
      <c r="M53" s="300"/>
      <c r="N53" s="300"/>
      <c r="O53" s="300"/>
      <c r="P53" s="302"/>
      <c r="Q53" s="302"/>
      <c r="R53" s="302"/>
      <c r="S53" s="302"/>
      <c r="T53" s="306">
        <v>53</v>
      </c>
      <c r="U53" s="253">
        <f t="shared" si="20"/>
        <v>0</v>
      </c>
      <c r="V53" s="262"/>
      <c r="W53" s="264"/>
    </row>
    <row r="54" spans="1:25" s="256" customFormat="1" ht="25.5" customHeight="1">
      <c r="A54" s="252"/>
      <c r="B54" s="257" t="s">
        <v>362</v>
      </c>
      <c r="C54" s="304">
        <f t="shared" si="21"/>
        <v>54</v>
      </c>
      <c r="D54" s="304">
        <v>22</v>
      </c>
      <c r="E54" s="300"/>
      <c r="F54" s="304">
        <v>32</v>
      </c>
      <c r="G54" s="301"/>
      <c r="H54" s="300"/>
      <c r="I54" s="300"/>
      <c r="J54" s="300"/>
      <c r="K54" s="302"/>
      <c r="L54" s="302"/>
      <c r="M54" s="300"/>
      <c r="N54" s="300"/>
      <c r="O54" s="300"/>
      <c r="P54" s="302"/>
      <c r="Q54" s="302"/>
      <c r="R54" s="302"/>
      <c r="S54" s="302"/>
      <c r="T54" s="306">
        <v>54</v>
      </c>
      <c r="U54" s="253">
        <f t="shared" si="20"/>
        <v>0</v>
      </c>
      <c r="V54" s="262"/>
      <c r="W54" s="264"/>
    </row>
    <row r="55" spans="1:25" s="256" customFormat="1" ht="25.5" customHeight="1">
      <c r="A55" s="252"/>
      <c r="B55" s="257" t="s">
        <v>370</v>
      </c>
      <c r="C55" s="300">
        <f t="shared" si="21"/>
        <v>149.375</v>
      </c>
      <c r="D55" s="304">
        <v>100</v>
      </c>
      <c r="E55" s="253"/>
      <c r="F55" s="300">
        <v>49.375</v>
      </c>
      <c r="G55" s="244"/>
      <c r="H55" s="253"/>
      <c r="I55" s="253"/>
      <c r="J55" s="253"/>
      <c r="K55" s="254"/>
      <c r="L55" s="254"/>
      <c r="M55" s="253"/>
      <c r="N55" s="253"/>
      <c r="O55" s="253"/>
      <c r="P55" s="254"/>
      <c r="Q55" s="254"/>
      <c r="R55" s="254"/>
      <c r="S55" s="254"/>
      <c r="T55" s="302">
        <v>29.375</v>
      </c>
      <c r="U55" s="253">
        <f t="shared" si="20"/>
        <v>120</v>
      </c>
      <c r="V55" s="262"/>
      <c r="W55" s="264"/>
    </row>
    <row r="56" spans="1:25" s="326" customFormat="1" ht="28.5" customHeight="1">
      <c r="A56" s="319" t="s">
        <v>127</v>
      </c>
      <c r="B56" s="320" t="s">
        <v>350</v>
      </c>
      <c r="C56" s="321">
        <f>SUM(D56:F56)</f>
        <v>33193.5</v>
      </c>
      <c r="D56" s="321">
        <f t="shared" ref="D56:T56" si="22">D57+D60+D68+D71+D76</f>
        <v>22760</v>
      </c>
      <c r="E56" s="321">
        <f t="shared" si="22"/>
        <v>3920</v>
      </c>
      <c r="F56" s="321">
        <f t="shared" si="22"/>
        <v>6513.5</v>
      </c>
      <c r="G56" s="322">
        <f t="shared" si="22"/>
        <v>0</v>
      </c>
      <c r="H56" s="322">
        <f t="shared" si="22"/>
        <v>0</v>
      </c>
      <c r="I56" s="322">
        <f t="shared" si="22"/>
        <v>0</v>
      </c>
      <c r="J56" s="322">
        <f t="shared" si="22"/>
        <v>0</v>
      </c>
      <c r="K56" s="322">
        <f t="shared" si="22"/>
        <v>0</v>
      </c>
      <c r="L56" s="322">
        <f t="shared" si="22"/>
        <v>22853</v>
      </c>
      <c r="M56" s="322">
        <f t="shared" si="22"/>
        <v>18227.3</v>
      </c>
      <c r="N56" s="322">
        <f t="shared" si="22"/>
        <v>3440</v>
      </c>
      <c r="O56" s="322">
        <f t="shared" si="22"/>
        <v>1185.7</v>
      </c>
      <c r="P56" s="322">
        <f t="shared" si="22"/>
        <v>0</v>
      </c>
      <c r="Q56" s="322">
        <f t="shared" si="22"/>
        <v>0</v>
      </c>
      <c r="R56" s="322">
        <f t="shared" si="22"/>
        <v>0</v>
      </c>
      <c r="S56" s="322">
        <f t="shared" si="22"/>
        <v>0</v>
      </c>
      <c r="T56" s="323">
        <f t="shared" si="22"/>
        <v>10390.754000000001</v>
      </c>
      <c r="U56" s="322" t="e">
        <f>U57+#REF!+#REF!+U60+U68+U71+U76</f>
        <v>#REF!</v>
      </c>
      <c r="V56" s="324"/>
      <c r="W56" s="325"/>
    </row>
    <row r="57" spans="1:25" s="16" customFormat="1" ht="45.75" customHeight="1">
      <c r="A57" s="12">
        <v>1</v>
      </c>
      <c r="B57" s="17" t="s">
        <v>19</v>
      </c>
      <c r="C57" s="13">
        <f t="shared" ref="C57:C78" si="23">SUM(D57:F57)</f>
        <v>2967</v>
      </c>
      <c r="D57" s="13">
        <f>D58</f>
        <v>2487</v>
      </c>
      <c r="E57" s="13">
        <f t="shared" ref="E57:T57" si="24">E58</f>
        <v>480</v>
      </c>
      <c r="F57" s="177">
        <f t="shared" si="24"/>
        <v>0</v>
      </c>
      <c r="G57" s="177">
        <f t="shared" si="24"/>
        <v>0</v>
      </c>
      <c r="H57" s="177">
        <f t="shared" si="24"/>
        <v>0</v>
      </c>
      <c r="I57" s="177">
        <f t="shared" si="24"/>
        <v>0</v>
      </c>
      <c r="J57" s="177">
        <f t="shared" si="24"/>
        <v>0</v>
      </c>
      <c r="K57" s="177">
        <f t="shared" si="24"/>
        <v>0</v>
      </c>
      <c r="L57" s="177">
        <f t="shared" si="24"/>
        <v>2015</v>
      </c>
      <c r="M57" s="177">
        <f t="shared" si="24"/>
        <v>2015</v>
      </c>
      <c r="N57" s="177">
        <f t="shared" si="24"/>
        <v>0</v>
      </c>
      <c r="O57" s="177">
        <f t="shared" si="24"/>
        <v>0</v>
      </c>
      <c r="P57" s="177">
        <f t="shared" si="24"/>
        <v>0</v>
      </c>
      <c r="Q57" s="177">
        <f t="shared" si="24"/>
        <v>0</v>
      </c>
      <c r="R57" s="177">
        <f t="shared" si="24"/>
        <v>0</v>
      </c>
      <c r="S57" s="177">
        <f t="shared" si="24"/>
        <v>0</v>
      </c>
      <c r="T57" s="13">
        <f t="shared" si="24"/>
        <v>952</v>
      </c>
      <c r="U57" s="177" t="e">
        <f>+#REF!+U58</f>
        <v>#REF!</v>
      </c>
      <c r="V57" s="155"/>
      <c r="W57" s="14"/>
    </row>
    <row r="58" spans="1:25" s="2" customFormat="1" ht="54.75" customHeight="1">
      <c r="A58" s="19" t="s">
        <v>3</v>
      </c>
      <c r="B58" s="20" t="s">
        <v>21</v>
      </c>
      <c r="C58" s="14">
        <f t="shared" si="23"/>
        <v>2967</v>
      </c>
      <c r="D58" s="14">
        <v>2487</v>
      </c>
      <c r="E58" s="14">
        <f>270+210</f>
        <v>480</v>
      </c>
      <c r="F58" s="179"/>
      <c r="G58" s="179"/>
      <c r="H58" s="179"/>
      <c r="I58" s="179"/>
      <c r="J58" s="179"/>
      <c r="K58" s="179"/>
      <c r="L58" s="179">
        <f t="shared" ref="L58:L77" si="25">M58+N58+O58</f>
        <v>2015</v>
      </c>
      <c r="M58" s="179">
        <v>2015</v>
      </c>
      <c r="N58" s="179"/>
      <c r="O58" s="179"/>
      <c r="P58" s="178"/>
      <c r="Q58" s="178"/>
      <c r="R58" s="178"/>
      <c r="S58" s="178"/>
      <c r="T58" s="312">
        <f>T59</f>
        <v>952</v>
      </c>
      <c r="U58" s="180">
        <f>U59</f>
        <v>2015</v>
      </c>
      <c r="V58" s="155"/>
      <c r="W58" s="142"/>
    </row>
    <row r="59" spans="1:25" s="265" customFormat="1" ht="54.75" customHeight="1">
      <c r="A59" s="252"/>
      <c r="B59" s="257" t="s">
        <v>371</v>
      </c>
      <c r="C59" s="304">
        <f t="shared" ref="C59" si="26">SUM(D59:F59)</f>
        <v>2967</v>
      </c>
      <c r="D59" s="304">
        <v>2487</v>
      </c>
      <c r="E59" s="304">
        <f>270+210</f>
        <v>480</v>
      </c>
      <c r="F59" s="304"/>
      <c r="G59" s="304"/>
      <c r="H59" s="304"/>
      <c r="I59" s="304"/>
      <c r="J59" s="304"/>
      <c r="K59" s="304"/>
      <c r="L59" s="304"/>
      <c r="M59" s="304"/>
      <c r="N59" s="304"/>
      <c r="O59" s="304"/>
      <c r="P59" s="306"/>
      <c r="Q59" s="306"/>
      <c r="R59" s="306"/>
      <c r="S59" s="306"/>
      <c r="T59" s="306">
        <v>952</v>
      </c>
      <c r="U59" s="254">
        <f>C59+S59-T59</f>
        <v>2015</v>
      </c>
      <c r="V59" s="262" t="s">
        <v>386</v>
      </c>
      <c r="W59" s="261"/>
    </row>
    <row r="60" spans="1:25" s="16" customFormat="1" ht="36" customHeight="1">
      <c r="A60" s="12">
        <v>2</v>
      </c>
      <c r="B60" s="17" t="s">
        <v>26</v>
      </c>
      <c r="C60" s="13">
        <f t="shared" si="23"/>
        <v>9359.7999999999993</v>
      </c>
      <c r="D60" s="13">
        <f>+D61+D64+D66</f>
        <v>3604</v>
      </c>
      <c r="E60" s="13">
        <f>+E61+E64+E66</f>
        <v>0</v>
      </c>
      <c r="F60" s="13">
        <f>+F61+F64+F66</f>
        <v>5755.8</v>
      </c>
      <c r="G60" s="13">
        <f t="shared" ref="G60:U60" si="27">+G61+G64+G66</f>
        <v>0</v>
      </c>
      <c r="H60" s="13">
        <f t="shared" si="27"/>
        <v>0</v>
      </c>
      <c r="I60" s="13">
        <f t="shared" si="27"/>
        <v>0</v>
      </c>
      <c r="J60" s="13">
        <f t="shared" si="27"/>
        <v>0</v>
      </c>
      <c r="K60" s="13">
        <f t="shared" si="27"/>
        <v>0</v>
      </c>
      <c r="L60" s="13">
        <f t="shared" si="27"/>
        <v>500</v>
      </c>
      <c r="M60" s="13">
        <f t="shared" si="27"/>
        <v>43.3</v>
      </c>
      <c r="N60" s="13">
        <f t="shared" si="27"/>
        <v>0</v>
      </c>
      <c r="O60" s="13">
        <f t="shared" si="27"/>
        <v>456.7</v>
      </c>
      <c r="P60" s="13">
        <f t="shared" si="27"/>
        <v>0</v>
      </c>
      <c r="Q60" s="13">
        <f t="shared" si="27"/>
        <v>0</v>
      </c>
      <c r="R60" s="13"/>
      <c r="S60" s="13">
        <f t="shared" si="27"/>
        <v>0</v>
      </c>
      <c r="T60" s="13">
        <f t="shared" si="27"/>
        <v>8860</v>
      </c>
      <c r="U60" s="177">
        <f t="shared" si="27"/>
        <v>500</v>
      </c>
      <c r="V60" s="155"/>
      <c r="W60" s="142"/>
    </row>
    <row r="61" spans="1:25" s="2" customFormat="1" ht="69" customHeight="1">
      <c r="A61" s="19" t="s">
        <v>3</v>
      </c>
      <c r="B61" s="20" t="s">
        <v>27</v>
      </c>
      <c r="C61" s="14">
        <f t="shared" si="23"/>
        <v>5859.8</v>
      </c>
      <c r="D61" s="14">
        <v>2528</v>
      </c>
      <c r="E61" s="14"/>
      <c r="F61" s="14">
        <f>F62+F63</f>
        <v>3331.8</v>
      </c>
      <c r="G61" s="14">
        <f t="shared" ref="G61:U61" si="28">G62+G63</f>
        <v>0</v>
      </c>
      <c r="H61" s="14">
        <f t="shared" si="28"/>
        <v>0</v>
      </c>
      <c r="I61" s="14">
        <f t="shared" si="28"/>
        <v>0</v>
      </c>
      <c r="J61" s="14">
        <f t="shared" si="28"/>
        <v>0</v>
      </c>
      <c r="K61" s="14">
        <f t="shared" si="28"/>
        <v>0</v>
      </c>
      <c r="L61" s="14">
        <f t="shared" si="28"/>
        <v>0</v>
      </c>
      <c r="M61" s="14">
        <f t="shared" si="28"/>
        <v>0</v>
      </c>
      <c r="N61" s="14">
        <f t="shared" si="28"/>
        <v>0</v>
      </c>
      <c r="O61" s="14">
        <f t="shared" si="28"/>
        <v>0</v>
      </c>
      <c r="P61" s="14">
        <f t="shared" si="28"/>
        <v>0</v>
      </c>
      <c r="Q61" s="14">
        <f t="shared" si="28"/>
        <v>0</v>
      </c>
      <c r="R61" s="14"/>
      <c r="S61" s="14"/>
      <c r="T61" s="14">
        <f t="shared" si="28"/>
        <v>5859.8</v>
      </c>
      <c r="U61" s="179">
        <f t="shared" si="28"/>
        <v>0</v>
      </c>
      <c r="V61" s="155" t="s">
        <v>314</v>
      </c>
      <c r="W61" s="142"/>
    </row>
    <row r="62" spans="1:25" s="265" customFormat="1" ht="40.5" customHeight="1">
      <c r="A62" s="252"/>
      <c r="B62" s="257" t="s">
        <v>315</v>
      </c>
      <c r="C62" s="306">
        <f t="shared" si="23"/>
        <v>5652.8</v>
      </c>
      <c r="D62" s="304">
        <v>2528</v>
      </c>
      <c r="E62" s="304"/>
      <c r="F62" s="304">
        <v>3124.8</v>
      </c>
      <c r="G62" s="304"/>
      <c r="H62" s="304"/>
      <c r="I62" s="304"/>
      <c r="J62" s="304"/>
      <c r="K62" s="304"/>
      <c r="L62" s="304"/>
      <c r="M62" s="314"/>
      <c r="N62" s="304"/>
      <c r="O62" s="314"/>
      <c r="P62" s="306"/>
      <c r="Q62" s="306"/>
      <c r="R62" s="306"/>
      <c r="S62" s="306"/>
      <c r="T62" s="306">
        <v>5652.8</v>
      </c>
      <c r="U62" s="254">
        <f>C62+S62-T62</f>
        <v>0</v>
      </c>
      <c r="V62" s="262" t="s">
        <v>374</v>
      </c>
      <c r="W62" s="261"/>
    </row>
    <row r="63" spans="1:25" s="265" customFormat="1" ht="40.5" customHeight="1">
      <c r="A63" s="252"/>
      <c r="B63" s="257" t="s">
        <v>373</v>
      </c>
      <c r="C63" s="306">
        <f t="shared" si="23"/>
        <v>207</v>
      </c>
      <c r="D63" s="304"/>
      <c r="E63" s="304"/>
      <c r="F63" s="304">
        <v>207</v>
      </c>
      <c r="G63" s="304"/>
      <c r="H63" s="304"/>
      <c r="I63" s="304"/>
      <c r="J63" s="304"/>
      <c r="K63" s="304"/>
      <c r="L63" s="304"/>
      <c r="M63" s="314"/>
      <c r="N63" s="304"/>
      <c r="O63" s="314"/>
      <c r="P63" s="306"/>
      <c r="Q63" s="306"/>
      <c r="R63" s="306"/>
      <c r="S63" s="306"/>
      <c r="T63" s="306">
        <v>207</v>
      </c>
      <c r="U63" s="254">
        <f>C63+S63-T63</f>
        <v>0</v>
      </c>
      <c r="V63" s="262" t="s">
        <v>374</v>
      </c>
      <c r="W63" s="261"/>
    </row>
    <row r="64" spans="1:25" s="2" customFormat="1" ht="73.5" customHeight="1">
      <c r="A64" s="19" t="s">
        <v>3</v>
      </c>
      <c r="B64" s="20" t="s">
        <v>28</v>
      </c>
      <c r="C64" s="14">
        <f t="shared" si="23"/>
        <v>1614</v>
      </c>
      <c r="D64" s="14">
        <v>373</v>
      </c>
      <c r="E64" s="14"/>
      <c r="F64" s="14">
        <v>1241</v>
      </c>
      <c r="G64" s="14"/>
      <c r="H64" s="14"/>
      <c r="I64" s="14"/>
      <c r="J64" s="14"/>
      <c r="K64" s="14"/>
      <c r="L64" s="14">
        <f t="shared" si="25"/>
        <v>150</v>
      </c>
      <c r="M64" s="316">
        <v>43.3</v>
      </c>
      <c r="N64" s="14"/>
      <c r="O64" s="316">
        <v>106.7</v>
      </c>
      <c r="P64" s="312"/>
      <c r="Q64" s="312"/>
      <c r="R64" s="312"/>
      <c r="S64" s="312"/>
      <c r="T64" s="312">
        <f>T65</f>
        <v>1463.9</v>
      </c>
      <c r="U64" s="180">
        <f>U65</f>
        <v>150</v>
      </c>
      <c r="V64" s="155"/>
      <c r="W64" s="142"/>
      <c r="Y64" s="157"/>
    </row>
    <row r="65" spans="1:23" s="265" customFormat="1" ht="40.5" customHeight="1">
      <c r="A65" s="252"/>
      <c r="B65" s="257" t="s">
        <v>373</v>
      </c>
      <c r="C65" s="306">
        <v>1613.9</v>
      </c>
      <c r="D65" s="304">
        <v>373</v>
      </c>
      <c r="E65" s="304"/>
      <c r="F65" s="304">
        <v>1240.9000000000001</v>
      </c>
      <c r="G65" s="304"/>
      <c r="H65" s="304"/>
      <c r="I65" s="304"/>
      <c r="J65" s="304"/>
      <c r="K65" s="304"/>
      <c r="L65" s="304"/>
      <c r="M65" s="314"/>
      <c r="N65" s="304"/>
      <c r="O65" s="314"/>
      <c r="P65" s="306"/>
      <c r="Q65" s="306"/>
      <c r="R65" s="306"/>
      <c r="S65" s="306"/>
      <c r="T65" s="306">
        <v>1463.9</v>
      </c>
      <c r="U65" s="254">
        <f>C65+S65-T65</f>
        <v>150</v>
      </c>
      <c r="V65" s="262" t="s">
        <v>374</v>
      </c>
      <c r="W65" s="261"/>
    </row>
    <row r="66" spans="1:23" s="2" customFormat="1" ht="39.75" customHeight="1">
      <c r="A66" s="19" t="s">
        <v>3</v>
      </c>
      <c r="B66" s="20" t="s">
        <v>29</v>
      </c>
      <c r="C66" s="14">
        <f t="shared" si="23"/>
        <v>1886</v>
      </c>
      <c r="D66" s="14">
        <v>703</v>
      </c>
      <c r="E66" s="14"/>
      <c r="F66" s="14">
        <v>1183</v>
      </c>
      <c r="G66" s="14"/>
      <c r="H66" s="14"/>
      <c r="I66" s="14"/>
      <c r="J66" s="14"/>
      <c r="K66" s="14"/>
      <c r="L66" s="14">
        <f t="shared" si="25"/>
        <v>350</v>
      </c>
      <c r="M66" s="316"/>
      <c r="N66" s="14"/>
      <c r="O66" s="316">
        <v>350</v>
      </c>
      <c r="P66" s="312"/>
      <c r="Q66" s="312"/>
      <c r="R66" s="312"/>
      <c r="S66" s="312"/>
      <c r="T66" s="312">
        <f>T67</f>
        <v>1536.3</v>
      </c>
      <c r="U66" s="180">
        <f>U67</f>
        <v>350</v>
      </c>
      <c r="V66" s="155"/>
      <c r="W66" s="142"/>
    </row>
    <row r="67" spans="1:23" s="265" customFormat="1" ht="40.5" customHeight="1">
      <c r="A67" s="252"/>
      <c r="B67" s="257" t="s">
        <v>373</v>
      </c>
      <c r="C67" s="306">
        <v>1886.3</v>
      </c>
      <c r="D67" s="304">
        <v>703</v>
      </c>
      <c r="E67" s="304"/>
      <c r="F67" s="304">
        <v>1183.3</v>
      </c>
      <c r="G67" s="304"/>
      <c r="H67" s="304"/>
      <c r="I67" s="304"/>
      <c r="J67" s="304"/>
      <c r="K67" s="304"/>
      <c r="L67" s="304"/>
      <c r="M67" s="314"/>
      <c r="N67" s="304"/>
      <c r="O67" s="314"/>
      <c r="P67" s="306"/>
      <c r="Q67" s="306"/>
      <c r="R67" s="306"/>
      <c r="S67" s="306"/>
      <c r="T67" s="306">
        <v>1536.3</v>
      </c>
      <c r="U67" s="254">
        <f>C67+S67-T67</f>
        <v>350</v>
      </c>
      <c r="V67" s="262" t="s">
        <v>374</v>
      </c>
      <c r="W67" s="261"/>
    </row>
    <row r="68" spans="1:23" s="16" customFormat="1" ht="87.75" customHeight="1">
      <c r="A68" s="12">
        <v>3</v>
      </c>
      <c r="B68" s="23" t="s">
        <v>30</v>
      </c>
      <c r="C68" s="13">
        <f t="shared" si="23"/>
        <v>17270</v>
      </c>
      <c r="D68" s="13">
        <v>13760</v>
      </c>
      <c r="E68" s="13">
        <v>3440</v>
      </c>
      <c r="F68" s="13">
        <v>70</v>
      </c>
      <c r="G68" s="13"/>
      <c r="H68" s="13"/>
      <c r="I68" s="13"/>
      <c r="J68" s="13"/>
      <c r="K68" s="13"/>
      <c r="L68" s="13">
        <f t="shared" si="25"/>
        <v>17250</v>
      </c>
      <c r="M68" s="13">
        <v>13760</v>
      </c>
      <c r="N68" s="13">
        <v>3440</v>
      </c>
      <c r="O68" s="25">
        <v>50</v>
      </c>
      <c r="P68" s="317"/>
      <c r="Q68" s="317"/>
      <c r="R68" s="317"/>
      <c r="S68" s="317"/>
      <c r="T68" s="317">
        <v>70</v>
      </c>
      <c r="U68" s="178">
        <f>C68+S68-T68</f>
        <v>17200</v>
      </c>
      <c r="V68" s="155" t="s">
        <v>320</v>
      </c>
      <c r="W68" s="142"/>
    </row>
    <row r="69" spans="1:23" s="265" customFormat="1" ht="70.5" customHeight="1">
      <c r="A69" s="252"/>
      <c r="B69" s="257" t="s">
        <v>375</v>
      </c>
      <c r="C69" s="304">
        <f t="shared" si="23"/>
        <v>50</v>
      </c>
      <c r="D69" s="304"/>
      <c r="E69" s="304"/>
      <c r="F69" s="304">
        <v>50</v>
      </c>
      <c r="G69" s="304"/>
      <c r="H69" s="304"/>
      <c r="I69" s="304"/>
      <c r="J69" s="304"/>
      <c r="K69" s="304"/>
      <c r="L69" s="304"/>
      <c r="M69" s="314"/>
      <c r="N69" s="304"/>
      <c r="O69" s="314"/>
      <c r="P69" s="306"/>
      <c r="Q69" s="306"/>
      <c r="R69" s="306"/>
      <c r="S69" s="306"/>
      <c r="T69" s="306">
        <v>50</v>
      </c>
      <c r="U69" s="254"/>
      <c r="V69" s="262" t="s">
        <v>409</v>
      </c>
      <c r="W69" s="261"/>
    </row>
    <row r="70" spans="1:23" s="265" customFormat="1" ht="40.5" customHeight="1">
      <c r="A70" s="252"/>
      <c r="B70" s="257" t="s">
        <v>408</v>
      </c>
      <c r="C70" s="304">
        <f t="shared" si="23"/>
        <v>20</v>
      </c>
      <c r="D70" s="304"/>
      <c r="E70" s="304"/>
      <c r="F70" s="304">
        <v>20</v>
      </c>
      <c r="G70" s="304"/>
      <c r="H70" s="304"/>
      <c r="I70" s="304"/>
      <c r="J70" s="304"/>
      <c r="K70" s="304"/>
      <c r="L70" s="304"/>
      <c r="M70" s="314"/>
      <c r="N70" s="304"/>
      <c r="O70" s="314"/>
      <c r="P70" s="306"/>
      <c r="Q70" s="306"/>
      <c r="R70" s="306"/>
      <c r="S70" s="306"/>
      <c r="T70" s="306">
        <v>20</v>
      </c>
      <c r="U70" s="254"/>
      <c r="V70" s="262" t="s">
        <v>410</v>
      </c>
      <c r="W70" s="261"/>
    </row>
    <row r="71" spans="1:23" s="16" customFormat="1" ht="42" customHeight="1">
      <c r="A71" s="12">
        <v>4</v>
      </c>
      <c r="B71" s="17" t="s">
        <v>31</v>
      </c>
      <c r="C71" s="13">
        <f t="shared" si="23"/>
        <v>2545.6999999999998</v>
      </c>
      <c r="D71" s="13">
        <f>+D72+D74</f>
        <v>2035</v>
      </c>
      <c r="E71" s="13">
        <f>+E72+E74</f>
        <v>0</v>
      </c>
      <c r="F71" s="13">
        <f>+F72+F74</f>
        <v>510.7</v>
      </c>
      <c r="G71" s="13">
        <f t="shared" ref="G71:U71" si="29">+G72+G74</f>
        <v>0</v>
      </c>
      <c r="H71" s="13">
        <f t="shared" si="29"/>
        <v>0</v>
      </c>
      <c r="I71" s="13">
        <f t="shared" si="29"/>
        <v>0</v>
      </c>
      <c r="J71" s="13">
        <f t="shared" si="29"/>
        <v>0</v>
      </c>
      <c r="K71" s="13">
        <f t="shared" si="29"/>
        <v>0</v>
      </c>
      <c r="L71" s="13">
        <f t="shared" si="29"/>
        <v>2037</v>
      </c>
      <c r="M71" s="13">
        <f t="shared" si="29"/>
        <v>1535</v>
      </c>
      <c r="N71" s="13">
        <f t="shared" si="29"/>
        <v>0</v>
      </c>
      <c r="O71" s="13">
        <f t="shared" si="29"/>
        <v>502</v>
      </c>
      <c r="P71" s="13">
        <f t="shared" si="29"/>
        <v>0</v>
      </c>
      <c r="Q71" s="13">
        <f t="shared" si="29"/>
        <v>0</v>
      </c>
      <c r="R71" s="13"/>
      <c r="S71" s="13">
        <f t="shared" si="29"/>
        <v>0</v>
      </c>
      <c r="T71" s="13">
        <f t="shared" si="29"/>
        <v>508.7</v>
      </c>
      <c r="U71" s="177">
        <f t="shared" si="29"/>
        <v>2037</v>
      </c>
      <c r="V71" s="155"/>
      <c r="W71" s="142"/>
    </row>
    <row r="72" spans="1:23" s="2" customFormat="1" ht="41.25" customHeight="1">
      <c r="A72" s="24" t="s">
        <v>3</v>
      </c>
      <c r="B72" s="20" t="s">
        <v>32</v>
      </c>
      <c r="C72" s="14">
        <f t="shared" si="23"/>
        <v>2088</v>
      </c>
      <c r="D72" s="14">
        <v>1586</v>
      </c>
      <c r="E72" s="14"/>
      <c r="F72" s="14">
        <v>502</v>
      </c>
      <c r="G72" s="14"/>
      <c r="H72" s="14"/>
      <c r="I72" s="14"/>
      <c r="J72" s="14"/>
      <c r="K72" s="14"/>
      <c r="L72" s="14">
        <f t="shared" si="25"/>
        <v>1588</v>
      </c>
      <c r="M72" s="316">
        <v>1086</v>
      </c>
      <c r="N72" s="14"/>
      <c r="O72" s="316">
        <v>502</v>
      </c>
      <c r="P72" s="317"/>
      <c r="Q72" s="317"/>
      <c r="R72" s="317"/>
      <c r="S72" s="317"/>
      <c r="T72" s="14">
        <f>T73</f>
        <v>500</v>
      </c>
      <c r="U72" s="179">
        <f>C72+S72-T72</f>
        <v>1588</v>
      </c>
      <c r="V72" s="262"/>
      <c r="W72" s="142"/>
    </row>
    <row r="73" spans="1:23" s="265" customFormat="1" ht="40.5" customHeight="1">
      <c r="A73" s="252"/>
      <c r="B73" s="257" t="s">
        <v>376</v>
      </c>
      <c r="C73" s="306">
        <f t="shared" ref="C73" si="30">SUM(D73:F73)</f>
        <v>2088</v>
      </c>
      <c r="D73" s="306">
        <v>1586</v>
      </c>
      <c r="E73" s="306"/>
      <c r="F73" s="306">
        <v>502</v>
      </c>
      <c r="G73" s="304"/>
      <c r="H73" s="304"/>
      <c r="I73" s="304"/>
      <c r="J73" s="304"/>
      <c r="K73" s="304"/>
      <c r="L73" s="304"/>
      <c r="M73" s="314"/>
      <c r="N73" s="304"/>
      <c r="O73" s="314"/>
      <c r="P73" s="306"/>
      <c r="Q73" s="306"/>
      <c r="R73" s="306"/>
      <c r="S73" s="306"/>
      <c r="T73" s="306">
        <v>500</v>
      </c>
      <c r="U73" s="254">
        <f>C73+S73-T73</f>
        <v>1588</v>
      </c>
      <c r="V73" s="262" t="s">
        <v>374</v>
      </c>
      <c r="W73" s="261"/>
    </row>
    <row r="74" spans="1:23" s="2" customFormat="1" ht="59.25" customHeight="1">
      <c r="A74" s="24" t="s">
        <v>3</v>
      </c>
      <c r="B74" s="20" t="s">
        <v>33</v>
      </c>
      <c r="C74" s="14">
        <f t="shared" si="23"/>
        <v>457.7</v>
      </c>
      <c r="D74" s="14">
        <v>449</v>
      </c>
      <c r="E74" s="14"/>
      <c r="F74" s="14">
        <v>8.6999999999999993</v>
      </c>
      <c r="G74" s="14"/>
      <c r="H74" s="14"/>
      <c r="I74" s="14"/>
      <c r="J74" s="14"/>
      <c r="K74" s="14"/>
      <c r="L74" s="14">
        <f t="shared" si="25"/>
        <v>449</v>
      </c>
      <c r="M74" s="316">
        <v>449</v>
      </c>
      <c r="N74" s="14"/>
      <c r="O74" s="316"/>
      <c r="P74" s="317"/>
      <c r="Q74" s="317"/>
      <c r="R74" s="317"/>
      <c r="S74" s="317"/>
      <c r="T74" s="312">
        <f>T75</f>
        <v>8.6999999999999993</v>
      </c>
      <c r="U74" s="180">
        <f>U75</f>
        <v>449</v>
      </c>
      <c r="V74" s="155"/>
      <c r="W74" s="142"/>
    </row>
    <row r="75" spans="1:23" s="265" customFormat="1" ht="40.5" customHeight="1">
      <c r="A75" s="252"/>
      <c r="B75" s="257" t="s">
        <v>373</v>
      </c>
      <c r="C75" s="14">
        <f t="shared" ref="C75" si="31">SUM(D75:F75)</f>
        <v>457.7</v>
      </c>
      <c r="D75" s="14">
        <v>449</v>
      </c>
      <c r="E75" s="304"/>
      <c r="F75" s="304">
        <v>8.6999999999999993</v>
      </c>
      <c r="G75" s="304"/>
      <c r="H75" s="304"/>
      <c r="I75" s="304"/>
      <c r="J75" s="304"/>
      <c r="K75" s="304"/>
      <c r="L75" s="304"/>
      <c r="M75" s="314"/>
      <c r="N75" s="304"/>
      <c r="O75" s="314"/>
      <c r="P75" s="306"/>
      <c r="Q75" s="306"/>
      <c r="R75" s="306"/>
      <c r="S75" s="306"/>
      <c r="T75" s="306">
        <v>8.6999999999999993</v>
      </c>
      <c r="U75" s="254">
        <f>C75+S75-T75</f>
        <v>449</v>
      </c>
      <c r="V75" s="262" t="s">
        <v>386</v>
      </c>
      <c r="W75" s="261"/>
    </row>
    <row r="76" spans="1:23" s="16" customFormat="1" ht="45.75" customHeight="1">
      <c r="A76" s="12">
        <v>5</v>
      </c>
      <c r="B76" s="17" t="s">
        <v>34</v>
      </c>
      <c r="C76" s="13">
        <f>+C77</f>
        <v>1051</v>
      </c>
      <c r="D76" s="13">
        <f>+D77</f>
        <v>874</v>
      </c>
      <c r="E76" s="13">
        <f t="shared" ref="E76:T76" si="32">+E77</f>
        <v>0</v>
      </c>
      <c r="F76" s="13">
        <f t="shared" si="32"/>
        <v>177</v>
      </c>
      <c r="G76" s="115">
        <f t="shared" si="32"/>
        <v>0</v>
      </c>
      <c r="H76" s="115">
        <f t="shared" si="32"/>
        <v>0</v>
      </c>
      <c r="I76" s="115">
        <f t="shared" si="32"/>
        <v>0</v>
      </c>
      <c r="J76" s="115">
        <f t="shared" si="32"/>
        <v>0</v>
      </c>
      <c r="K76" s="115">
        <f t="shared" si="32"/>
        <v>0</v>
      </c>
      <c r="L76" s="115">
        <f t="shared" si="32"/>
        <v>1051</v>
      </c>
      <c r="M76" s="115">
        <f t="shared" si="32"/>
        <v>874</v>
      </c>
      <c r="N76" s="115">
        <f t="shared" si="32"/>
        <v>0</v>
      </c>
      <c r="O76" s="115">
        <f t="shared" si="32"/>
        <v>177</v>
      </c>
      <c r="P76" s="115">
        <f t="shared" si="32"/>
        <v>0</v>
      </c>
      <c r="Q76" s="115">
        <f t="shared" si="32"/>
        <v>0</v>
      </c>
      <c r="R76" s="115">
        <f t="shared" si="32"/>
        <v>0</v>
      </c>
      <c r="S76" s="115">
        <f t="shared" si="32"/>
        <v>0</v>
      </c>
      <c r="T76" s="115">
        <f t="shared" si="32"/>
        <v>5.3999999999999999E-2</v>
      </c>
      <c r="U76" s="177" t="e">
        <f>+U77+#REF!</f>
        <v>#REF!</v>
      </c>
      <c r="V76" s="155"/>
      <c r="W76" s="142"/>
    </row>
    <row r="77" spans="1:23" s="2" customFormat="1" ht="81" customHeight="1">
      <c r="A77" s="24" t="s">
        <v>3</v>
      </c>
      <c r="B77" s="20" t="s">
        <v>35</v>
      </c>
      <c r="C77" s="14">
        <f t="shared" si="23"/>
        <v>1051</v>
      </c>
      <c r="D77" s="14">
        <v>874</v>
      </c>
      <c r="E77" s="14"/>
      <c r="F77" s="14">
        <v>177</v>
      </c>
      <c r="G77" s="116"/>
      <c r="H77" s="116"/>
      <c r="I77" s="116"/>
      <c r="J77" s="116"/>
      <c r="K77" s="116"/>
      <c r="L77" s="116">
        <f t="shared" si="25"/>
        <v>1051</v>
      </c>
      <c r="M77" s="315">
        <v>874</v>
      </c>
      <c r="N77" s="116"/>
      <c r="O77" s="315">
        <v>177</v>
      </c>
      <c r="P77" s="310"/>
      <c r="Q77" s="310"/>
      <c r="R77" s="310"/>
      <c r="S77" s="310"/>
      <c r="T77" s="310">
        <f>T78</f>
        <v>5.3999999999999999E-2</v>
      </c>
      <c r="U77" s="178"/>
      <c r="V77" s="155"/>
      <c r="W77" s="142"/>
    </row>
    <row r="78" spans="1:23" s="265" customFormat="1" ht="40.5" customHeight="1">
      <c r="A78" s="252"/>
      <c r="B78" s="257" t="s">
        <v>363</v>
      </c>
      <c r="C78" s="116">
        <f t="shared" si="23"/>
        <v>5.3999999999999999E-2</v>
      </c>
      <c r="D78" s="116"/>
      <c r="E78" s="300"/>
      <c r="F78" s="302">
        <v>5.3999999999999999E-2</v>
      </c>
      <c r="G78" s="300"/>
      <c r="H78" s="300"/>
      <c r="I78" s="300"/>
      <c r="J78" s="300"/>
      <c r="K78" s="300"/>
      <c r="L78" s="300"/>
      <c r="M78" s="313"/>
      <c r="N78" s="300"/>
      <c r="O78" s="313"/>
      <c r="P78" s="302"/>
      <c r="Q78" s="302"/>
      <c r="R78" s="302"/>
      <c r="S78" s="302"/>
      <c r="T78" s="302">
        <v>5.3999999999999999E-2</v>
      </c>
      <c r="U78" s="254"/>
      <c r="V78" s="262" t="s">
        <v>386</v>
      </c>
      <c r="W78" s="261"/>
    </row>
  </sheetData>
  <mergeCells count="29">
    <mergeCell ref="A3:W3"/>
    <mergeCell ref="L10:L11"/>
    <mergeCell ref="M10:N10"/>
    <mergeCell ref="V9:V11"/>
    <mergeCell ref="O10:O11"/>
    <mergeCell ref="L9:O9"/>
    <mergeCell ref="P9:P11"/>
    <mergeCell ref="Q9:Q11"/>
    <mergeCell ref="S9:T9"/>
    <mergeCell ref="U9:U11"/>
    <mergeCell ref="S10:S11"/>
    <mergeCell ref="T10:T11"/>
    <mergeCell ref="R9:R11"/>
    <mergeCell ref="A1:W1"/>
    <mergeCell ref="A2:W2"/>
    <mergeCell ref="A4:W4"/>
    <mergeCell ref="C8:D8"/>
    <mergeCell ref="A9:A11"/>
    <mergeCell ref="B9:B11"/>
    <mergeCell ref="C9:F9"/>
    <mergeCell ref="G9:J9"/>
    <mergeCell ref="K9:K11"/>
    <mergeCell ref="W9:W11"/>
    <mergeCell ref="C10:C11"/>
    <mergeCell ref="D10:E10"/>
    <mergeCell ref="F10:F11"/>
    <mergeCell ref="G10:G11"/>
    <mergeCell ref="H10:I10"/>
    <mergeCell ref="J10:J11"/>
  </mergeCells>
  <pageMargins left="0.27559055118110237" right="0.15748031496062992" top="0.39370078740157483" bottom="0.39370078740157483" header="0.31496062992125984" footer="0.31496062992125984"/>
  <pageSetup paperSize="9" scale="61" orientation="landscape" r:id="rId1"/>
  <colBreaks count="1" manualBreakCount="1">
    <brk id="23" max="64"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G59"/>
  <sheetViews>
    <sheetView tabSelected="1" view="pageBreakPreview" zoomScale="70" zoomScaleNormal="100" zoomScaleSheetLayoutView="70" workbookViewId="0">
      <selection activeCell="A3" sqref="A3:W3"/>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8" width="13.33203125" style="30" hidden="1" customWidth="1"/>
    <col min="19" max="20" width="13.33203125" style="30" customWidth="1"/>
    <col min="21" max="21" width="13.33203125" style="30" hidden="1" customWidth="1"/>
    <col min="22" max="22" width="21.44140625" style="30" customWidth="1"/>
    <col min="23" max="23" width="29.109375" style="31" customWidth="1"/>
    <col min="24" max="24" width="12.6640625" style="26" customWidth="1"/>
    <col min="25" max="29" width="7.44140625" style="26" customWidth="1"/>
    <col min="30" max="16384" width="7.44140625" style="26"/>
  </cols>
  <sheetData>
    <row r="1" spans="1:24" ht="21.75" customHeight="1">
      <c r="A1" s="373" t="s">
        <v>328</v>
      </c>
      <c r="B1" s="373"/>
      <c r="C1" s="373"/>
      <c r="D1" s="373"/>
      <c r="E1" s="373"/>
      <c r="F1" s="373"/>
      <c r="G1" s="373"/>
      <c r="H1" s="373"/>
      <c r="I1" s="373"/>
      <c r="J1" s="373"/>
      <c r="K1" s="373"/>
      <c r="L1" s="373"/>
      <c r="M1" s="373"/>
      <c r="N1" s="373"/>
      <c r="O1" s="373"/>
      <c r="P1" s="373"/>
      <c r="Q1" s="373"/>
      <c r="R1" s="373"/>
      <c r="S1" s="373"/>
      <c r="T1" s="373"/>
      <c r="U1" s="373"/>
      <c r="V1" s="373"/>
      <c r="W1" s="373"/>
    </row>
    <row r="2" spans="1:24" ht="24" customHeight="1">
      <c r="A2" s="334" t="s">
        <v>415</v>
      </c>
      <c r="B2" s="334"/>
      <c r="C2" s="334"/>
      <c r="D2" s="334"/>
      <c r="E2" s="334"/>
      <c r="F2" s="334"/>
      <c r="G2" s="334"/>
      <c r="H2" s="334"/>
      <c r="I2" s="334"/>
      <c r="J2" s="334"/>
      <c r="K2" s="334"/>
      <c r="L2" s="334"/>
      <c r="M2" s="334"/>
      <c r="N2" s="334"/>
      <c r="O2" s="334"/>
      <c r="P2" s="334"/>
      <c r="Q2" s="334"/>
      <c r="R2" s="334"/>
      <c r="S2" s="334"/>
      <c r="T2" s="334"/>
      <c r="U2" s="334"/>
      <c r="V2" s="334"/>
      <c r="W2" s="334"/>
    </row>
    <row r="3" spans="1:24" ht="24" customHeight="1">
      <c r="A3" s="334" t="s">
        <v>423</v>
      </c>
      <c r="B3" s="334"/>
      <c r="C3" s="334"/>
      <c r="D3" s="334"/>
      <c r="E3" s="334"/>
      <c r="F3" s="334"/>
      <c r="G3" s="334"/>
      <c r="H3" s="334"/>
      <c r="I3" s="334"/>
      <c r="J3" s="334"/>
      <c r="K3" s="334"/>
      <c r="L3" s="334"/>
      <c r="M3" s="334"/>
      <c r="N3" s="334"/>
      <c r="O3" s="334"/>
      <c r="P3" s="334"/>
      <c r="Q3" s="334"/>
      <c r="R3" s="334"/>
      <c r="S3" s="334"/>
      <c r="T3" s="334"/>
      <c r="U3" s="334"/>
      <c r="V3" s="334"/>
      <c r="W3" s="334"/>
    </row>
    <row r="4" spans="1:24" ht="23.25" customHeight="1">
      <c r="A4" s="376" t="str">
        <f>'Điều chỉnh giảm'!A4:W4</f>
        <v>(Kèm theo Tờ trình số  283/TTr-UBND ngày 12 tháng 11 năm 2024 của UBND huyện Tuần Giáo)</v>
      </c>
      <c r="B4" s="376"/>
      <c r="C4" s="376"/>
      <c r="D4" s="376"/>
      <c r="E4" s="376"/>
      <c r="F4" s="376"/>
      <c r="G4" s="376"/>
      <c r="H4" s="376"/>
      <c r="I4" s="376"/>
      <c r="J4" s="376"/>
      <c r="K4" s="376"/>
      <c r="L4" s="376"/>
      <c r="M4" s="376"/>
      <c r="N4" s="376"/>
      <c r="O4" s="376"/>
      <c r="P4" s="376"/>
      <c r="Q4" s="376"/>
      <c r="R4" s="376"/>
      <c r="S4" s="376"/>
      <c r="T4" s="376"/>
      <c r="U4" s="376"/>
      <c r="V4" s="376"/>
      <c r="W4" s="376"/>
    </row>
    <row r="5" spans="1:24" ht="23.25" hidden="1" customHeight="1">
      <c r="A5" s="172"/>
      <c r="B5" s="172"/>
      <c r="C5" s="172"/>
      <c r="D5" s="172"/>
      <c r="E5" s="172"/>
      <c r="F5" s="173">
        <f>F13-F7-F6</f>
        <v>-58746.373113000001</v>
      </c>
      <c r="G5" s="172"/>
      <c r="H5" s="172"/>
      <c r="I5" s="172"/>
      <c r="J5" s="172"/>
      <c r="K5" s="172"/>
      <c r="L5" s="172"/>
      <c r="M5" s="172"/>
      <c r="N5" s="172"/>
      <c r="O5" s="172"/>
      <c r="P5" s="172"/>
      <c r="Q5" s="172"/>
      <c r="R5" s="172"/>
      <c r="S5" s="172"/>
      <c r="T5" s="172"/>
      <c r="U5" s="172"/>
      <c r="V5" s="172"/>
      <c r="W5" s="172"/>
    </row>
    <row r="6" spans="1:24" ht="23.25" hidden="1" customHeight="1">
      <c r="A6" s="172"/>
      <c r="B6" s="172"/>
      <c r="C6" s="172"/>
      <c r="D6" s="172"/>
      <c r="E6" s="174" t="s">
        <v>281</v>
      </c>
      <c r="F6" s="175">
        <f>1019+968.944</f>
        <v>1987.944</v>
      </c>
      <c r="G6" s="176"/>
      <c r="H6" s="176"/>
      <c r="I6" s="172"/>
      <c r="J6" s="172"/>
      <c r="K6" s="172"/>
      <c r="L6" s="172"/>
      <c r="M6" s="172"/>
      <c r="N6" s="172"/>
      <c r="O6" s="172">
        <v>1987.944</v>
      </c>
      <c r="P6" s="172"/>
      <c r="Q6" s="172"/>
      <c r="R6" s="172"/>
      <c r="S6" s="172"/>
      <c r="T6" s="172"/>
      <c r="U6" s="172"/>
      <c r="V6" s="172"/>
      <c r="W6" s="172"/>
    </row>
    <row r="7" spans="1:24" ht="23.25" hidden="1" customHeight="1">
      <c r="A7" s="172"/>
      <c r="B7" s="172"/>
      <c r="C7" s="172"/>
      <c r="D7" s="172"/>
      <c r="E7" s="174" t="s">
        <v>280</v>
      </c>
      <c r="F7" s="175">
        <v>56758.429112999998</v>
      </c>
      <c r="G7" s="176"/>
      <c r="H7" s="176"/>
      <c r="I7" s="172"/>
      <c r="J7" s="172"/>
      <c r="K7" s="172"/>
      <c r="L7" s="172"/>
      <c r="M7" s="172"/>
      <c r="N7" s="172"/>
      <c r="O7" s="172">
        <f>O13-O6</f>
        <v>-1987.944</v>
      </c>
      <c r="P7" s="172">
        <f>+O7+M13</f>
        <v>-1987.944</v>
      </c>
      <c r="Q7" s="172"/>
      <c r="R7" s="172"/>
      <c r="S7" s="172"/>
      <c r="T7" s="172"/>
      <c r="U7" s="172"/>
      <c r="V7" s="172">
        <f>+P7+O6</f>
        <v>0</v>
      </c>
      <c r="W7" s="172"/>
    </row>
    <row r="8" spans="1:24" s="27" customFormat="1" ht="26.25" customHeight="1">
      <c r="A8" s="6"/>
      <c r="C8" s="383"/>
      <c r="D8" s="383"/>
      <c r="G8" s="149"/>
      <c r="H8" s="149"/>
      <c r="I8" s="32"/>
      <c r="J8" s="32"/>
      <c r="K8" s="8"/>
      <c r="L8" s="8"/>
      <c r="M8" s="8"/>
      <c r="N8" s="8"/>
      <c r="O8" s="8"/>
      <c r="P8" s="8"/>
      <c r="Q8" s="8"/>
      <c r="R8" s="8"/>
      <c r="S8" s="8"/>
      <c r="T8" s="8"/>
      <c r="U8" s="8"/>
      <c r="V8" s="8"/>
      <c r="W8" s="251" t="s">
        <v>4</v>
      </c>
    </row>
    <row r="9" spans="1:24" s="27" customFormat="1" ht="39" customHeight="1">
      <c r="A9" s="330" t="s">
        <v>2</v>
      </c>
      <c r="B9" s="330" t="s">
        <v>70</v>
      </c>
      <c r="C9" s="338" t="s">
        <v>261</v>
      </c>
      <c r="D9" s="346"/>
      <c r="E9" s="346"/>
      <c r="F9" s="339"/>
      <c r="G9" s="338" t="s">
        <v>294</v>
      </c>
      <c r="H9" s="346"/>
      <c r="I9" s="346"/>
      <c r="J9" s="339"/>
      <c r="K9" s="343" t="s">
        <v>286</v>
      </c>
      <c r="L9" s="338" t="s">
        <v>295</v>
      </c>
      <c r="M9" s="346"/>
      <c r="N9" s="346"/>
      <c r="O9" s="339"/>
      <c r="P9" s="343" t="s">
        <v>286</v>
      </c>
      <c r="Q9" s="394" t="s">
        <v>393</v>
      </c>
      <c r="R9" s="394" t="s">
        <v>394</v>
      </c>
      <c r="S9" s="340" t="s">
        <v>336</v>
      </c>
      <c r="T9" s="340"/>
      <c r="U9" s="340" t="s">
        <v>339</v>
      </c>
      <c r="V9" s="343" t="s">
        <v>385</v>
      </c>
      <c r="W9" s="378" t="s">
        <v>61</v>
      </c>
      <c r="X9" s="7"/>
    </row>
    <row r="10" spans="1:24" s="27" customFormat="1" ht="35.25" customHeight="1">
      <c r="A10" s="330"/>
      <c r="B10" s="330"/>
      <c r="C10" s="340" t="s">
        <v>0</v>
      </c>
      <c r="D10" s="366" t="s">
        <v>5</v>
      </c>
      <c r="E10" s="366"/>
      <c r="F10" s="343" t="s">
        <v>262</v>
      </c>
      <c r="G10" s="374" t="s">
        <v>0</v>
      </c>
      <c r="H10" s="366" t="s">
        <v>5</v>
      </c>
      <c r="I10" s="366"/>
      <c r="J10" s="343" t="s">
        <v>262</v>
      </c>
      <c r="K10" s="345"/>
      <c r="L10" s="374" t="s">
        <v>0</v>
      </c>
      <c r="M10" s="366" t="s">
        <v>5</v>
      </c>
      <c r="N10" s="366"/>
      <c r="O10" s="343" t="s">
        <v>262</v>
      </c>
      <c r="P10" s="345"/>
      <c r="Q10" s="395"/>
      <c r="R10" s="395"/>
      <c r="S10" s="340" t="s">
        <v>337</v>
      </c>
      <c r="T10" s="340" t="s">
        <v>338</v>
      </c>
      <c r="U10" s="340"/>
      <c r="V10" s="345"/>
      <c r="W10" s="379"/>
    </row>
    <row r="11" spans="1:24" s="27" customFormat="1" ht="35.25" customHeight="1">
      <c r="A11" s="330"/>
      <c r="B11" s="330"/>
      <c r="C11" s="340"/>
      <c r="D11" s="25" t="s">
        <v>6</v>
      </c>
      <c r="E11" s="25" t="s">
        <v>7</v>
      </c>
      <c r="F11" s="344"/>
      <c r="G11" s="374"/>
      <c r="H11" s="171" t="s">
        <v>6</v>
      </c>
      <c r="I11" s="25" t="s">
        <v>7</v>
      </c>
      <c r="J11" s="344"/>
      <c r="K11" s="344"/>
      <c r="L11" s="374"/>
      <c r="M11" s="171" t="s">
        <v>6</v>
      </c>
      <c r="N11" s="25" t="s">
        <v>7</v>
      </c>
      <c r="O11" s="344"/>
      <c r="P11" s="344"/>
      <c r="Q11" s="396"/>
      <c r="R11" s="396"/>
      <c r="S11" s="340"/>
      <c r="T11" s="340"/>
      <c r="U11" s="340"/>
      <c r="V11" s="344"/>
      <c r="W11" s="379"/>
      <c r="X11" s="288"/>
    </row>
    <row r="12" spans="1:24" s="28" customFormat="1" ht="36.75" customHeight="1">
      <c r="A12" s="12" t="s">
        <v>213</v>
      </c>
      <c r="B12" s="295" t="s">
        <v>396</v>
      </c>
      <c r="C12" s="147">
        <f t="shared" ref="C12:Q12" si="0">C13+C21</f>
        <v>3700</v>
      </c>
      <c r="D12" s="147">
        <f t="shared" si="0"/>
        <v>3700</v>
      </c>
      <c r="E12" s="177">
        <f t="shared" si="0"/>
        <v>0</v>
      </c>
      <c r="F12" s="177">
        <f t="shared" si="0"/>
        <v>0</v>
      </c>
      <c r="G12" s="177">
        <f t="shared" si="0"/>
        <v>0</v>
      </c>
      <c r="H12" s="177">
        <f t="shared" si="0"/>
        <v>0</v>
      </c>
      <c r="I12" s="177">
        <f t="shared" si="0"/>
        <v>0</v>
      </c>
      <c r="J12" s="177">
        <f t="shared" si="0"/>
        <v>0</v>
      </c>
      <c r="K12" s="177">
        <f t="shared" si="0"/>
        <v>0</v>
      </c>
      <c r="L12" s="177">
        <f t="shared" si="0"/>
        <v>300</v>
      </c>
      <c r="M12" s="177">
        <f t="shared" si="0"/>
        <v>300</v>
      </c>
      <c r="N12" s="177">
        <f t="shared" si="0"/>
        <v>0</v>
      </c>
      <c r="O12" s="177">
        <f t="shared" si="0"/>
        <v>0</v>
      </c>
      <c r="P12" s="177">
        <f t="shared" si="0"/>
        <v>1</v>
      </c>
      <c r="Q12" s="177">
        <f t="shared" si="0"/>
        <v>0</v>
      </c>
      <c r="R12" s="177">
        <f>R13+R21+R49</f>
        <v>9500</v>
      </c>
      <c r="S12" s="177">
        <f>S13+S21+S49</f>
        <v>15917.360400000001</v>
      </c>
      <c r="T12" s="177">
        <f>T13+T21</f>
        <v>0</v>
      </c>
      <c r="U12" s="177" t="e">
        <f>U13+U21</f>
        <v>#REF!</v>
      </c>
      <c r="V12" s="18"/>
      <c r="W12" s="152"/>
      <c r="X12" s="26"/>
    </row>
    <row r="13" spans="1:24" s="28" customFormat="1" ht="59.25" customHeight="1">
      <c r="A13" s="12" t="s">
        <v>110</v>
      </c>
      <c r="B13" s="295" t="s">
        <v>65</v>
      </c>
      <c r="C13" s="147">
        <f>C14</f>
        <v>3400</v>
      </c>
      <c r="D13" s="147">
        <f t="shared" ref="D13:T13" si="1">D14</f>
        <v>3400</v>
      </c>
      <c r="E13" s="177">
        <f t="shared" si="1"/>
        <v>0</v>
      </c>
      <c r="F13" s="177">
        <f t="shared" si="1"/>
        <v>0</v>
      </c>
      <c r="G13" s="177">
        <f t="shared" si="1"/>
        <v>0</v>
      </c>
      <c r="H13" s="177">
        <f t="shared" si="1"/>
        <v>0</v>
      </c>
      <c r="I13" s="177">
        <f t="shared" si="1"/>
        <v>0</v>
      </c>
      <c r="J13" s="177">
        <f t="shared" si="1"/>
        <v>0</v>
      </c>
      <c r="K13" s="177">
        <f t="shared" si="1"/>
        <v>0</v>
      </c>
      <c r="L13" s="177">
        <f t="shared" si="1"/>
        <v>0</v>
      </c>
      <c r="M13" s="177">
        <f t="shared" si="1"/>
        <v>0</v>
      </c>
      <c r="N13" s="177">
        <f t="shared" si="1"/>
        <v>0</v>
      </c>
      <c r="O13" s="177">
        <f t="shared" si="1"/>
        <v>0</v>
      </c>
      <c r="P13" s="177">
        <f t="shared" si="1"/>
        <v>0</v>
      </c>
      <c r="Q13" s="177">
        <f t="shared" si="1"/>
        <v>0</v>
      </c>
      <c r="R13" s="177">
        <f t="shared" si="1"/>
        <v>9500</v>
      </c>
      <c r="S13" s="177">
        <f t="shared" si="1"/>
        <v>3706.6064000000001</v>
      </c>
      <c r="T13" s="177">
        <f t="shared" si="1"/>
        <v>0</v>
      </c>
      <c r="U13" s="177" t="e">
        <f>#REF!+#REF!+#REF!+U14+#REF!+#REF!+#REF!+#REF!+#REF!+#REF!</f>
        <v>#REF!</v>
      </c>
      <c r="V13" s="18"/>
      <c r="W13" s="296" t="s">
        <v>413</v>
      </c>
      <c r="X13" s="297"/>
    </row>
    <row r="14" spans="1:24" s="28" customFormat="1" ht="56.25" customHeight="1">
      <c r="A14" s="12">
        <v>1</v>
      </c>
      <c r="B14" s="17" t="s">
        <v>46</v>
      </c>
      <c r="C14" s="147">
        <f>C15</f>
        <v>3400</v>
      </c>
      <c r="D14" s="147">
        <f t="shared" ref="D14:T15" si="2">D15</f>
        <v>3400</v>
      </c>
      <c r="E14" s="177">
        <f t="shared" si="2"/>
        <v>0</v>
      </c>
      <c r="F14" s="177">
        <f t="shared" si="2"/>
        <v>0</v>
      </c>
      <c r="G14" s="177">
        <f t="shared" si="2"/>
        <v>0</v>
      </c>
      <c r="H14" s="177">
        <f t="shared" si="2"/>
        <v>0</v>
      </c>
      <c r="I14" s="177">
        <f t="shared" si="2"/>
        <v>0</v>
      </c>
      <c r="J14" s="177">
        <f t="shared" si="2"/>
        <v>0</v>
      </c>
      <c r="K14" s="177">
        <f t="shared" si="2"/>
        <v>0</v>
      </c>
      <c r="L14" s="177">
        <f t="shared" si="2"/>
        <v>0</v>
      </c>
      <c r="M14" s="177">
        <f t="shared" si="2"/>
        <v>0</v>
      </c>
      <c r="N14" s="177">
        <f t="shared" si="2"/>
        <v>0</v>
      </c>
      <c r="O14" s="177">
        <f t="shared" si="2"/>
        <v>0</v>
      </c>
      <c r="P14" s="177">
        <f t="shared" si="2"/>
        <v>0</v>
      </c>
      <c r="Q14" s="177">
        <f t="shared" si="2"/>
        <v>0</v>
      </c>
      <c r="R14" s="177">
        <f t="shared" si="2"/>
        <v>9500</v>
      </c>
      <c r="S14" s="177">
        <f t="shared" si="2"/>
        <v>3706.6064000000001</v>
      </c>
      <c r="T14" s="177">
        <f t="shared" si="2"/>
        <v>0</v>
      </c>
      <c r="U14" s="177">
        <f t="shared" ref="U14" si="3">U15</f>
        <v>7106.6064000000006</v>
      </c>
      <c r="V14" s="192" t="s">
        <v>411</v>
      </c>
      <c r="W14" s="291"/>
      <c r="X14" s="26"/>
    </row>
    <row r="15" spans="1:24" ht="42" customHeight="1">
      <c r="A15" s="19" t="s">
        <v>3</v>
      </c>
      <c r="B15" s="20" t="s">
        <v>47</v>
      </c>
      <c r="C15" s="318">
        <f>C16</f>
        <v>3400</v>
      </c>
      <c r="D15" s="318">
        <f t="shared" si="2"/>
        <v>3400</v>
      </c>
      <c r="E15" s="180">
        <f t="shared" si="2"/>
        <v>0</v>
      </c>
      <c r="F15" s="180">
        <f t="shared" si="2"/>
        <v>0</v>
      </c>
      <c r="G15" s="180">
        <f t="shared" si="2"/>
        <v>0</v>
      </c>
      <c r="H15" s="180">
        <f t="shared" si="2"/>
        <v>0</v>
      </c>
      <c r="I15" s="180">
        <f t="shared" si="2"/>
        <v>0</v>
      </c>
      <c r="J15" s="180">
        <f t="shared" si="2"/>
        <v>0</v>
      </c>
      <c r="K15" s="180">
        <f t="shared" si="2"/>
        <v>0</v>
      </c>
      <c r="L15" s="180">
        <f t="shared" si="2"/>
        <v>0</v>
      </c>
      <c r="M15" s="180">
        <f t="shared" si="2"/>
        <v>0</v>
      </c>
      <c r="N15" s="180">
        <f t="shared" si="2"/>
        <v>0</v>
      </c>
      <c r="O15" s="180">
        <f t="shared" si="2"/>
        <v>0</v>
      </c>
      <c r="P15" s="180">
        <f t="shared" si="2"/>
        <v>0</v>
      </c>
      <c r="Q15" s="180">
        <f t="shared" si="2"/>
        <v>0</v>
      </c>
      <c r="R15" s="180">
        <f t="shared" si="2"/>
        <v>9500</v>
      </c>
      <c r="S15" s="180">
        <f t="shared" si="2"/>
        <v>3706.6064000000001</v>
      </c>
      <c r="T15" s="180"/>
      <c r="U15" s="179">
        <f>C15+S15-T15</f>
        <v>7106.6064000000006</v>
      </c>
      <c r="V15" s="142"/>
      <c r="W15" s="291"/>
    </row>
    <row r="16" spans="1:24" ht="28.5" customHeight="1">
      <c r="A16" s="19" t="s">
        <v>412</v>
      </c>
      <c r="B16" s="143" t="s">
        <v>388</v>
      </c>
      <c r="C16" s="147">
        <f>SUM(C17:C20)</f>
        <v>3400</v>
      </c>
      <c r="D16" s="147">
        <f>SUM(D17:D20)</f>
        <v>3400</v>
      </c>
      <c r="E16" s="179"/>
      <c r="F16" s="179"/>
      <c r="G16" s="177"/>
      <c r="H16" s="179"/>
      <c r="I16" s="179"/>
      <c r="J16" s="179"/>
      <c r="K16" s="180"/>
      <c r="L16" s="180"/>
      <c r="M16" s="179"/>
      <c r="N16" s="179"/>
      <c r="O16" s="179"/>
      <c r="P16" s="180"/>
      <c r="Q16" s="283"/>
      <c r="R16" s="292">
        <f>SUM(R17:R20)</f>
        <v>9500</v>
      </c>
      <c r="S16" s="292">
        <f>SUM(S17:S20)</f>
        <v>3706.6064000000001</v>
      </c>
      <c r="T16" s="180"/>
      <c r="U16" s="179"/>
      <c r="V16" s="143"/>
      <c r="W16" s="141"/>
    </row>
    <row r="17" spans="1:33" s="256" customFormat="1" ht="28.5" customHeight="1">
      <c r="A17" s="252"/>
      <c r="B17" s="298" t="s">
        <v>389</v>
      </c>
      <c r="C17" s="263">
        <f t="shared" ref="C17:C20" si="4">D17+E17+F17</f>
        <v>900</v>
      </c>
      <c r="D17" s="263">
        <v>900</v>
      </c>
      <c r="E17" s="253"/>
      <c r="F17" s="253"/>
      <c r="G17" s="244"/>
      <c r="H17" s="253"/>
      <c r="I17" s="253"/>
      <c r="J17" s="253"/>
      <c r="K17" s="254"/>
      <c r="L17" s="254"/>
      <c r="M17" s="253"/>
      <c r="N17" s="253"/>
      <c r="O17" s="253"/>
      <c r="P17" s="254"/>
      <c r="Q17" s="284" t="s">
        <v>358</v>
      </c>
      <c r="R17" s="299">
        <v>2500</v>
      </c>
      <c r="S17" s="263">
        <v>900</v>
      </c>
      <c r="T17" s="254"/>
      <c r="U17" s="253"/>
      <c r="V17" s="263"/>
      <c r="W17" s="255"/>
    </row>
    <row r="18" spans="1:33" s="256" customFormat="1" ht="28.5" customHeight="1">
      <c r="A18" s="252"/>
      <c r="B18" s="298" t="s">
        <v>390</v>
      </c>
      <c r="C18" s="263">
        <f t="shared" si="4"/>
        <v>900</v>
      </c>
      <c r="D18" s="263">
        <v>900</v>
      </c>
      <c r="E18" s="253"/>
      <c r="F18" s="253"/>
      <c r="G18" s="244"/>
      <c r="H18" s="253"/>
      <c r="I18" s="253"/>
      <c r="J18" s="253"/>
      <c r="K18" s="254"/>
      <c r="L18" s="254"/>
      <c r="M18" s="253"/>
      <c r="N18" s="253"/>
      <c r="O18" s="253"/>
      <c r="P18" s="254"/>
      <c r="Q18" s="284" t="s">
        <v>384</v>
      </c>
      <c r="R18" s="299">
        <v>2500</v>
      </c>
      <c r="S18" s="263">
        <v>950</v>
      </c>
      <c r="T18" s="254"/>
      <c r="U18" s="253"/>
      <c r="V18" s="263"/>
      <c r="W18" s="255"/>
    </row>
    <row r="19" spans="1:33" s="256" customFormat="1" ht="28.5" customHeight="1">
      <c r="A19" s="252"/>
      <c r="B19" s="298" t="s">
        <v>391</v>
      </c>
      <c r="C19" s="263">
        <f t="shared" si="4"/>
        <v>700</v>
      </c>
      <c r="D19" s="263">
        <v>700</v>
      </c>
      <c r="E19" s="253"/>
      <c r="F19" s="253"/>
      <c r="G19" s="244"/>
      <c r="H19" s="253"/>
      <c r="I19" s="253"/>
      <c r="J19" s="253"/>
      <c r="K19" s="254"/>
      <c r="L19" s="254"/>
      <c r="M19" s="253"/>
      <c r="N19" s="253"/>
      <c r="O19" s="253"/>
      <c r="P19" s="254"/>
      <c r="Q19" s="284" t="s">
        <v>395</v>
      </c>
      <c r="R19" s="299">
        <v>2000</v>
      </c>
      <c r="S19" s="263">
        <v>900</v>
      </c>
      <c r="T19" s="254"/>
      <c r="U19" s="253"/>
      <c r="V19" s="263"/>
      <c r="W19" s="255"/>
    </row>
    <row r="20" spans="1:33" s="256" customFormat="1" ht="28.5" customHeight="1">
      <c r="A20" s="252"/>
      <c r="B20" s="298" t="s">
        <v>392</v>
      </c>
      <c r="C20" s="263">
        <f t="shared" si="4"/>
        <v>900</v>
      </c>
      <c r="D20" s="263">
        <v>900</v>
      </c>
      <c r="E20" s="253"/>
      <c r="F20" s="253"/>
      <c r="G20" s="244"/>
      <c r="H20" s="253"/>
      <c r="I20" s="253"/>
      <c r="J20" s="253"/>
      <c r="K20" s="254"/>
      <c r="L20" s="254"/>
      <c r="M20" s="253"/>
      <c r="N20" s="253"/>
      <c r="O20" s="253"/>
      <c r="P20" s="254"/>
      <c r="Q20" s="284" t="s">
        <v>380</v>
      </c>
      <c r="R20" s="299">
        <v>2500</v>
      </c>
      <c r="S20" s="293">
        <v>956.60640000000001</v>
      </c>
      <c r="T20" s="254"/>
      <c r="U20" s="253"/>
      <c r="V20" s="263"/>
      <c r="W20" s="255"/>
    </row>
    <row r="21" spans="1:33" s="16" customFormat="1" ht="58.5" customHeight="1">
      <c r="A21" s="12" t="s">
        <v>127</v>
      </c>
      <c r="B21" s="295" t="s">
        <v>349</v>
      </c>
      <c r="C21" s="147">
        <f>C28+C22</f>
        <v>300</v>
      </c>
      <c r="D21" s="147">
        <f t="shared" ref="D21:T21" si="5">D28+D22</f>
        <v>300</v>
      </c>
      <c r="E21" s="177">
        <f t="shared" si="5"/>
        <v>0</v>
      </c>
      <c r="F21" s="177">
        <f t="shared" si="5"/>
        <v>0</v>
      </c>
      <c r="G21" s="177">
        <f t="shared" si="5"/>
        <v>0</v>
      </c>
      <c r="H21" s="177">
        <f t="shared" si="5"/>
        <v>0</v>
      </c>
      <c r="I21" s="177">
        <f t="shared" si="5"/>
        <v>0</v>
      </c>
      <c r="J21" s="177">
        <f t="shared" si="5"/>
        <v>0</v>
      </c>
      <c r="K21" s="177">
        <f t="shared" si="5"/>
        <v>0</v>
      </c>
      <c r="L21" s="177">
        <f t="shared" si="5"/>
        <v>300</v>
      </c>
      <c r="M21" s="177">
        <f t="shared" si="5"/>
        <v>300</v>
      </c>
      <c r="N21" s="177">
        <f t="shared" si="5"/>
        <v>0</v>
      </c>
      <c r="O21" s="177">
        <f t="shared" si="5"/>
        <v>0</v>
      </c>
      <c r="P21" s="177">
        <f t="shared" si="5"/>
        <v>1</v>
      </c>
      <c r="Q21" s="177">
        <f t="shared" si="5"/>
        <v>0</v>
      </c>
      <c r="R21" s="177">
        <f t="shared" si="5"/>
        <v>0</v>
      </c>
      <c r="S21" s="13">
        <f t="shared" si="5"/>
        <v>1820</v>
      </c>
      <c r="T21" s="177">
        <f t="shared" si="5"/>
        <v>0</v>
      </c>
      <c r="U21" s="177" t="e">
        <f>+#REF!+#REF!+U22+U28+#REF!</f>
        <v>#REF!</v>
      </c>
      <c r="V21" s="18"/>
      <c r="W21" s="296"/>
    </row>
    <row r="22" spans="1:33" s="16" customFormat="1" ht="82.5" customHeight="1">
      <c r="A22" s="12">
        <v>1</v>
      </c>
      <c r="B22" s="17" t="s">
        <v>377</v>
      </c>
      <c r="C22" s="147"/>
      <c r="D22" s="147"/>
      <c r="E22" s="177"/>
      <c r="F22" s="177"/>
      <c r="G22" s="177"/>
      <c r="H22" s="177"/>
      <c r="I22" s="177"/>
      <c r="J22" s="177"/>
      <c r="K22" s="177"/>
      <c r="L22" s="177"/>
      <c r="M22" s="177"/>
      <c r="N22" s="177"/>
      <c r="O22" s="177"/>
      <c r="P22" s="178"/>
      <c r="Q22" s="178"/>
      <c r="R22" s="178"/>
      <c r="S22" s="317">
        <f>S23</f>
        <v>320</v>
      </c>
      <c r="T22" s="178"/>
      <c r="U22" s="178">
        <f t="shared" ref="U22" si="6">U23</f>
        <v>320</v>
      </c>
      <c r="V22" s="242"/>
      <c r="W22" s="296" t="s">
        <v>419</v>
      </c>
    </row>
    <row r="23" spans="1:33" s="2" customFormat="1" ht="162.75" customHeight="1">
      <c r="A23" s="24" t="s">
        <v>3</v>
      </c>
      <c r="B23" s="20" t="s">
        <v>378</v>
      </c>
      <c r="C23" s="148"/>
      <c r="D23" s="148"/>
      <c r="E23" s="179"/>
      <c r="F23" s="179"/>
      <c r="G23" s="179"/>
      <c r="H23" s="179"/>
      <c r="I23" s="179"/>
      <c r="J23" s="179"/>
      <c r="K23" s="179"/>
      <c r="L23" s="179"/>
      <c r="M23" s="179"/>
      <c r="N23" s="179"/>
      <c r="O23" s="179"/>
      <c r="P23" s="180"/>
      <c r="Q23" s="180"/>
      <c r="R23" s="180"/>
      <c r="S23" s="312">
        <f>SUM(S24:S27)</f>
        <v>320</v>
      </c>
      <c r="T23" s="180"/>
      <c r="U23" s="180">
        <f>SUM(U24:U27)</f>
        <v>320</v>
      </c>
      <c r="V23" s="158"/>
      <c r="W23" s="39"/>
    </row>
    <row r="24" spans="1:33" s="265" customFormat="1" ht="33.75" customHeight="1">
      <c r="A24" s="259"/>
      <c r="B24" s="257" t="s">
        <v>379</v>
      </c>
      <c r="C24" s="263"/>
      <c r="D24" s="263"/>
      <c r="E24" s="253"/>
      <c r="F24" s="253"/>
      <c r="G24" s="253"/>
      <c r="H24" s="253"/>
      <c r="I24" s="253"/>
      <c r="J24" s="253"/>
      <c r="K24" s="253"/>
      <c r="L24" s="253"/>
      <c r="M24" s="253"/>
      <c r="N24" s="253"/>
      <c r="O24" s="253"/>
      <c r="P24" s="254"/>
      <c r="Q24" s="254"/>
      <c r="R24" s="254"/>
      <c r="S24" s="304">
        <v>80</v>
      </c>
      <c r="T24" s="254"/>
      <c r="U24" s="254">
        <f>C24+S24-T24</f>
        <v>80</v>
      </c>
      <c r="V24" s="286"/>
      <c r="W24" s="285"/>
    </row>
    <row r="25" spans="1:33" s="265" customFormat="1" ht="33.75" customHeight="1">
      <c r="A25" s="259"/>
      <c r="B25" s="257" t="s">
        <v>356</v>
      </c>
      <c r="C25" s="263"/>
      <c r="D25" s="263"/>
      <c r="E25" s="253"/>
      <c r="F25" s="253"/>
      <c r="G25" s="253"/>
      <c r="H25" s="253"/>
      <c r="I25" s="253"/>
      <c r="J25" s="253"/>
      <c r="K25" s="253"/>
      <c r="L25" s="253"/>
      <c r="M25" s="253"/>
      <c r="N25" s="253"/>
      <c r="O25" s="253"/>
      <c r="P25" s="254"/>
      <c r="Q25" s="254"/>
      <c r="R25" s="254"/>
      <c r="S25" s="304">
        <v>80</v>
      </c>
      <c r="T25" s="254"/>
      <c r="U25" s="254">
        <f t="shared" ref="U25:U27" si="7">C25+S25-T25</f>
        <v>80</v>
      </c>
      <c r="V25" s="286"/>
      <c r="W25" s="285"/>
    </row>
    <row r="26" spans="1:33" s="265" customFormat="1" ht="33.75" customHeight="1">
      <c r="A26" s="259"/>
      <c r="B26" s="257" t="s">
        <v>358</v>
      </c>
      <c r="C26" s="263"/>
      <c r="D26" s="263"/>
      <c r="E26" s="253"/>
      <c r="F26" s="253"/>
      <c r="G26" s="253"/>
      <c r="H26" s="253"/>
      <c r="I26" s="253"/>
      <c r="J26" s="253"/>
      <c r="K26" s="253"/>
      <c r="L26" s="253"/>
      <c r="M26" s="253"/>
      <c r="N26" s="253"/>
      <c r="O26" s="253"/>
      <c r="P26" s="254"/>
      <c r="Q26" s="254"/>
      <c r="R26" s="254"/>
      <c r="S26" s="304">
        <v>80</v>
      </c>
      <c r="T26" s="254"/>
      <c r="U26" s="254">
        <f t="shared" si="7"/>
        <v>80</v>
      </c>
      <c r="V26" s="286"/>
      <c r="W26" s="285"/>
    </row>
    <row r="27" spans="1:33" s="265" customFormat="1" ht="33.75" customHeight="1">
      <c r="A27" s="259"/>
      <c r="B27" s="257" t="s">
        <v>383</v>
      </c>
      <c r="C27" s="263"/>
      <c r="D27" s="263"/>
      <c r="E27" s="253"/>
      <c r="F27" s="253"/>
      <c r="G27" s="253"/>
      <c r="H27" s="253"/>
      <c r="I27" s="253"/>
      <c r="J27" s="253"/>
      <c r="K27" s="253"/>
      <c r="L27" s="253"/>
      <c r="M27" s="253"/>
      <c r="N27" s="253"/>
      <c r="O27" s="253"/>
      <c r="P27" s="254"/>
      <c r="Q27" s="254"/>
      <c r="R27" s="254"/>
      <c r="S27" s="304">
        <v>80</v>
      </c>
      <c r="T27" s="254"/>
      <c r="U27" s="254">
        <f t="shared" si="7"/>
        <v>80</v>
      </c>
      <c r="V27" s="286"/>
      <c r="W27" s="285"/>
    </row>
    <row r="28" spans="1:33" s="16" customFormat="1" ht="51.75" customHeight="1">
      <c r="A28" s="12">
        <v>2</v>
      </c>
      <c r="B28" s="17" t="s">
        <v>15</v>
      </c>
      <c r="C28" s="147">
        <f>+C29</f>
        <v>300</v>
      </c>
      <c r="D28" s="147">
        <f t="shared" ref="D28:U28" si="8">+D29</f>
        <v>300</v>
      </c>
      <c r="E28" s="177">
        <f t="shared" si="8"/>
        <v>0</v>
      </c>
      <c r="F28" s="177">
        <f t="shared" si="8"/>
        <v>0</v>
      </c>
      <c r="G28" s="177">
        <f t="shared" si="8"/>
        <v>0</v>
      </c>
      <c r="H28" s="177">
        <f t="shared" si="8"/>
        <v>0</v>
      </c>
      <c r="I28" s="177">
        <f t="shared" si="8"/>
        <v>0</v>
      </c>
      <c r="J28" s="177">
        <f t="shared" si="8"/>
        <v>0</v>
      </c>
      <c r="K28" s="177">
        <f t="shared" si="8"/>
        <v>0</v>
      </c>
      <c r="L28" s="177">
        <f t="shared" si="8"/>
        <v>300</v>
      </c>
      <c r="M28" s="177">
        <f t="shared" si="8"/>
        <v>300</v>
      </c>
      <c r="N28" s="177">
        <f t="shared" si="8"/>
        <v>0</v>
      </c>
      <c r="O28" s="177">
        <f t="shared" si="8"/>
        <v>0</v>
      </c>
      <c r="P28" s="177">
        <f t="shared" si="8"/>
        <v>1</v>
      </c>
      <c r="Q28" s="177">
        <f t="shared" si="8"/>
        <v>0</v>
      </c>
      <c r="R28" s="177"/>
      <c r="S28" s="13">
        <f t="shared" si="8"/>
        <v>1500</v>
      </c>
      <c r="T28" s="177">
        <f t="shared" si="8"/>
        <v>0</v>
      </c>
      <c r="U28" s="177">
        <f t="shared" si="8"/>
        <v>1800</v>
      </c>
      <c r="V28" s="123"/>
      <c r="W28" s="296" t="s">
        <v>419</v>
      </c>
    </row>
    <row r="29" spans="1:33" s="2" customFormat="1" ht="66" customHeight="1">
      <c r="A29" s="19" t="s">
        <v>3</v>
      </c>
      <c r="B29" s="20" t="s">
        <v>268</v>
      </c>
      <c r="C29" s="148">
        <f>+D29+E29+F29</f>
        <v>300</v>
      </c>
      <c r="D29" s="148">
        <v>300</v>
      </c>
      <c r="E29" s="179"/>
      <c r="F29" s="179"/>
      <c r="G29" s="179"/>
      <c r="H29" s="179"/>
      <c r="I29" s="179"/>
      <c r="J29" s="179"/>
      <c r="K29" s="179"/>
      <c r="L29" s="179">
        <f>+M29+N29+O29</f>
        <v>300</v>
      </c>
      <c r="M29" s="179">
        <v>300</v>
      </c>
      <c r="N29" s="179"/>
      <c r="O29" s="179"/>
      <c r="P29" s="180">
        <f t="shared" ref="P29" si="9">+L29/C29</f>
        <v>1</v>
      </c>
      <c r="Q29" s="180"/>
      <c r="R29" s="180"/>
      <c r="S29" s="312">
        <f>S30</f>
        <v>1500</v>
      </c>
      <c r="T29" s="180">
        <f t="shared" ref="T29:U29" si="10">T30</f>
        <v>0</v>
      </c>
      <c r="U29" s="180">
        <f t="shared" si="10"/>
        <v>1800</v>
      </c>
      <c r="V29" s="125"/>
      <c r="W29" s="39"/>
    </row>
    <row r="30" spans="1:33" s="2" customFormat="1" ht="39" customHeight="1">
      <c r="A30" s="19"/>
      <c r="B30" s="20" t="s">
        <v>0</v>
      </c>
      <c r="C30" s="148">
        <f>SUM(C31:C48)</f>
        <v>300</v>
      </c>
      <c r="D30" s="148">
        <f>SUM(D31:D48)</f>
        <v>300</v>
      </c>
      <c r="E30" s="179"/>
      <c r="F30" s="179"/>
      <c r="G30" s="179">
        <f t="shared" ref="G30:U30" si="11">SUM(G31:G48)</f>
        <v>0</v>
      </c>
      <c r="H30" s="179">
        <f t="shared" si="11"/>
        <v>0</v>
      </c>
      <c r="I30" s="179">
        <f t="shared" si="11"/>
        <v>0</v>
      </c>
      <c r="J30" s="179">
        <f t="shared" si="11"/>
        <v>0</v>
      </c>
      <c r="K30" s="179">
        <f t="shared" si="11"/>
        <v>0</v>
      </c>
      <c r="L30" s="179">
        <f t="shared" si="11"/>
        <v>0</v>
      </c>
      <c r="M30" s="179">
        <f t="shared" si="11"/>
        <v>0</v>
      </c>
      <c r="N30" s="179">
        <f t="shared" si="11"/>
        <v>0</v>
      </c>
      <c r="O30" s="179">
        <f t="shared" si="11"/>
        <v>0</v>
      </c>
      <c r="P30" s="179">
        <f t="shared" si="11"/>
        <v>0</v>
      </c>
      <c r="Q30" s="179">
        <f t="shared" si="11"/>
        <v>0</v>
      </c>
      <c r="R30" s="179"/>
      <c r="S30" s="14">
        <f t="shared" si="11"/>
        <v>1500</v>
      </c>
      <c r="T30" s="179"/>
      <c r="U30" s="179">
        <f t="shared" si="11"/>
        <v>1800</v>
      </c>
      <c r="V30" s="125"/>
      <c r="W30" s="39"/>
    </row>
    <row r="31" spans="1:33" s="265" customFormat="1" ht="36.75" customHeight="1">
      <c r="A31" s="252"/>
      <c r="B31" s="257" t="s">
        <v>379</v>
      </c>
      <c r="C31" s="263">
        <v>15</v>
      </c>
      <c r="D31" s="263">
        <v>15</v>
      </c>
      <c r="E31" s="285"/>
      <c r="F31" s="253"/>
      <c r="G31" s="253"/>
      <c r="H31" s="253"/>
      <c r="I31" s="253"/>
      <c r="J31" s="253"/>
      <c r="K31" s="253"/>
      <c r="L31" s="253"/>
      <c r="M31" s="253"/>
      <c r="N31" s="253"/>
      <c r="O31" s="253"/>
      <c r="P31" s="254"/>
      <c r="Q31" s="254"/>
      <c r="R31" s="254"/>
      <c r="S31" s="306">
        <v>85</v>
      </c>
      <c r="T31" s="254"/>
      <c r="U31" s="254">
        <f t="shared" ref="U31:U48" si="12">C31+S31-T31</f>
        <v>100</v>
      </c>
      <c r="V31" s="287"/>
      <c r="W31" s="285"/>
      <c r="AG31" s="256"/>
    </row>
    <row r="32" spans="1:33" s="265" customFormat="1" ht="36.75" customHeight="1">
      <c r="A32" s="252"/>
      <c r="B32" s="257" t="s">
        <v>367</v>
      </c>
      <c r="C32" s="263">
        <v>0</v>
      </c>
      <c r="D32" s="263"/>
      <c r="E32" s="285"/>
      <c r="F32" s="253"/>
      <c r="G32" s="253"/>
      <c r="H32" s="253"/>
      <c r="I32" s="253"/>
      <c r="J32" s="253"/>
      <c r="K32" s="253"/>
      <c r="L32" s="253"/>
      <c r="M32" s="253"/>
      <c r="N32" s="253"/>
      <c r="O32" s="253"/>
      <c r="P32" s="254"/>
      <c r="Q32" s="254"/>
      <c r="R32" s="254"/>
      <c r="S32" s="306">
        <v>100</v>
      </c>
      <c r="T32" s="254"/>
      <c r="U32" s="254">
        <f t="shared" si="12"/>
        <v>100</v>
      </c>
      <c r="V32" s="287"/>
      <c r="W32" s="285"/>
      <c r="AG32" s="256"/>
    </row>
    <row r="33" spans="1:33" s="265" customFormat="1" ht="36.75" customHeight="1">
      <c r="A33" s="252"/>
      <c r="B33" s="257" t="s">
        <v>356</v>
      </c>
      <c r="C33" s="263">
        <v>0</v>
      </c>
      <c r="D33" s="263"/>
      <c r="E33" s="285"/>
      <c r="F33" s="253"/>
      <c r="G33" s="253"/>
      <c r="H33" s="253"/>
      <c r="I33" s="253"/>
      <c r="J33" s="253"/>
      <c r="K33" s="253"/>
      <c r="L33" s="253"/>
      <c r="M33" s="253"/>
      <c r="N33" s="253"/>
      <c r="O33" s="253"/>
      <c r="P33" s="254"/>
      <c r="Q33" s="254"/>
      <c r="R33" s="254"/>
      <c r="S33" s="306">
        <v>100</v>
      </c>
      <c r="T33" s="254"/>
      <c r="U33" s="254">
        <f t="shared" si="12"/>
        <v>100</v>
      </c>
      <c r="V33" s="287"/>
      <c r="W33" s="285"/>
      <c r="AG33" s="256"/>
    </row>
    <row r="34" spans="1:33" s="265" customFormat="1" ht="36.75" customHeight="1">
      <c r="A34" s="252"/>
      <c r="B34" s="257" t="s">
        <v>358</v>
      </c>
      <c r="C34" s="263">
        <v>0</v>
      </c>
      <c r="D34" s="263"/>
      <c r="E34" s="285"/>
      <c r="F34" s="253"/>
      <c r="G34" s="253"/>
      <c r="H34" s="253"/>
      <c r="I34" s="253"/>
      <c r="J34" s="253"/>
      <c r="K34" s="253"/>
      <c r="L34" s="253"/>
      <c r="M34" s="253"/>
      <c r="N34" s="253"/>
      <c r="O34" s="253"/>
      <c r="P34" s="254"/>
      <c r="Q34" s="254"/>
      <c r="R34" s="254"/>
      <c r="S34" s="306">
        <v>100</v>
      </c>
      <c r="T34" s="254"/>
      <c r="U34" s="254">
        <f t="shared" si="12"/>
        <v>100</v>
      </c>
      <c r="V34" s="287"/>
      <c r="W34" s="285"/>
      <c r="AG34" s="256"/>
    </row>
    <row r="35" spans="1:33" s="265" customFormat="1" ht="36.75" customHeight="1">
      <c r="A35" s="252"/>
      <c r="B35" s="257" t="s">
        <v>362</v>
      </c>
      <c r="C35" s="263">
        <v>15</v>
      </c>
      <c r="D35" s="263">
        <v>15</v>
      </c>
      <c r="E35" s="285"/>
      <c r="F35" s="253"/>
      <c r="G35" s="253"/>
      <c r="H35" s="253"/>
      <c r="I35" s="253"/>
      <c r="J35" s="253"/>
      <c r="K35" s="253"/>
      <c r="L35" s="253"/>
      <c r="M35" s="253"/>
      <c r="N35" s="253"/>
      <c r="O35" s="253"/>
      <c r="P35" s="254"/>
      <c r="Q35" s="254"/>
      <c r="R35" s="254"/>
      <c r="S35" s="306">
        <v>85</v>
      </c>
      <c r="T35" s="254"/>
      <c r="U35" s="254">
        <f t="shared" si="12"/>
        <v>100</v>
      </c>
      <c r="V35" s="287"/>
      <c r="W35" s="285"/>
      <c r="AG35" s="256"/>
    </row>
    <row r="36" spans="1:33" s="265" customFormat="1" ht="36.75" customHeight="1">
      <c r="A36" s="252"/>
      <c r="B36" s="257" t="s">
        <v>363</v>
      </c>
      <c r="C36" s="263">
        <v>16</v>
      </c>
      <c r="D36" s="263">
        <v>16</v>
      </c>
      <c r="E36" s="285"/>
      <c r="F36" s="253"/>
      <c r="G36" s="253"/>
      <c r="H36" s="253"/>
      <c r="I36" s="253"/>
      <c r="J36" s="253"/>
      <c r="K36" s="253"/>
      <c r="L36" s="253"/>
      <c r="M36" s="253"/>
      <c r="N36" s="253"/>
      <c r="O36" s="253"/>
      <c r="P36" s="254"/>
      <c r="Q36" s="254"/>
      <c r="R36" s="254"/>
      <c r="S36" s="306">
        <v>84</v>
      </c>
      <c r="T36" s="254"/>
      <c r="U36" s="254">
        <f t="shared" si="12"/>
        <v>100</v>
      </c>
      <c r="V36" s="287"/>
      <c r="W36" s="285"/>
      <c r="AG36" s="256"/>
    </row>
    <row r="37" spans="1:33" s="265" customFormat="1" ht="36.75" customHeight="1">
      <c r="A37" s="252"/>
      <c r="B37" s="257" t="s">
        <v>380</v>
      </c>
      <c r="C37" s="263">
        <v>48</v>
      </c>
      <c r="D37" s="263">
        <v>48</v>
      </c>
      <c r="E37" s="285"/>
      <c r="F37" s="253"/>
      <c r="G37" s="253"/>
      <c r="H37" s="253"/>
      <c r="I37" s="253"/>
      <c r="J37" s="253"/>
      <c r="K37" s="253"/>
      <c r="L37" s="253"/>
      <c r="M37" s="253"/>
      <c r="N37" s="253"/>
      <c r="O37" s="253"/>
      <c r="P37" s="254"/>
      <c r="Q37" s="254"/>
      <c r="R37" s="254"/>
      <c r="S37" s="306">
        <v>52</v>
      </c>
      <c r="T37" s="254"/>
      <c r="U37" s="254">
        <f t="shared" si="12"/>
        <v>100</v>
      </c>
      <c r="V37" s="287"/>
      <c r="W37" s="285"/>
      <c r="AG37" s="256"/>
    </row>
    <row r="38" spans="1:33" s="265" customFormat="1" ht="36.75" customHeight="1">
      <c r="A38" s="252"/>
      <c r="B38" s="257" t="s">
        <v>359</v>
      </c>
      <c r="C38" s="263">
        <v>32</v>
      </c>
      <c r="D38" s="263">
        <v>32</v>
      </c>
      <c r="E38" s="285"/>
      <c r="F38" s="253"/>
      <c r="G38" s="253"/>
      <c r="H38" s="253"/>
      <c r="I38" s="253"/>
      <c r="J38" s="253"/>
      <c r="K38" s="253"/>
      <c r="L38" s="253"/>
      <c r="M38" s="253"/>
      <c r="N38" s="253"/>
      <c r="O38" s="253"/>
      <c r="P38" s="254"/>
      <c r="Q38" s="254"/>
      <c r="R38" s="254"/>
      <c r="S38" s="306">
        <v>68</v>
      </c>
      <c r="T38" s="254"/>
      <c r="U38" s="254">
        <f t="shared" si="12"/>
        <v>100</v>
      </c>
      <c r="V38" s="287"/>
      <c r="W38" s="285"/>
      <c r="AG38" s="256"/>
    </row>
    <row r="39" spans="1:33" s="265" customFormat="1" ht="36.75" customHeight="1">
      <c r="A39" s="252"/>
      <c r="B39" s="257" t="s">
        <v>360</v>
      </c>
      <c r="C39" s="263">
        <v>32</v>
      </c>
      <c r="D39" s="263">
        <v>32</v>
      </c>
      <c r="E39" s="285"/>
      <c r="F39" s="253"/>
      <c r="G39" s="253"/>
      <c r="H39" s="253"/>
      <c r="I39" s="253"/>
      <c r="J39" s="253"/>
      <c r="K39" s="253"/>
      <c r="L39" s="253"/>
      <c r="M39" s="253"/>
      <c r="N39" s="253"/>
      <c r="O39" s="253"/>
      <c r="P39" s="254"/>
      <c r="Q39" s="254"/>
      <c r="R39" s="254"/>
      <c r="S39" s="306">
        <v>68</v>
      </c>
      <c r="T39" s="254"/>
      <c r="U39" s="254">
        <f t="shared" si="12"/>
        <v>100</v>
      </c>
      <c r="V39" s="287"/>
      <c r="W39" s="285"/>
      <c r="AG39" s="256"/>
    </row>
    <row r="40" spans="1:33" s="265" customFormat="1" ht="36.75" customHeight="1">
      <c r="A40" s="252"/>
      <c r="B40" s="257" t="s">
        <v>381</v>
      </c>
      <c r="C40" s="263">
        <v>0</v>
      </c>
      <c r="D40" s="263"/>
      <c r="E40" s="285"/>
      <c r="F40" s="253"/>
      <c r="G40" s="253"/>
      <c r="H40" s="253"/>
      <c r="I40" s="253"/>
      <c r="J40" s="253"/>
      <c r="K40" s="253"/>
      <c r="L40" s="253"/>
      <c r="M40" s="253"/>
      <c r="N40" s="253"/>
      <c r="O40" s="253"/>
      <c r="P40" s="254"/>
      <c r="Q40" s="254"/>
      <c r="R40" s="254"/>
      <c r="S40" s="306">
        <v>100</v>
      </c>
      <c r="T40" s="254"/>
      <c r="U40" s="254">
        <f t="shared" si="12"/>
        <v>100</v>
      </c>
      <c r="V40" s="287"/>
      <c r="W40" s="285"/>
      <c r="AG40" s="256"/>
    </row>
    <row r="41" spans="1:33" s="265" customFormat="1" ht="36.75" customHeight="1">
      <c r="A41" s="252"/>
      <c r="B41" s="257" t="s">
        <v>369</v>
      </c>
      <c r="C41" s="263">
        <v>0</v>
      </c>
      <c r="D41" s="263"/>
      <c r="E41" s="285"/>
      <c r="F41" s="253"/>
      <c r="G41" s="253"/>
      <c r="H41" s="253"/>
      <c r="I41" s="253"/>
      <c r="J41" s="253"/>
      <c r="K41" s="253"/>
      <c r="L41" s="253"/>
      <c r="M41" s="253"/>
      <c r="N41" s="253"/>
      <c r="O41" s="253"/>
      <c r="P41" s="254"/>
      <c r="Q41" s="254"/>
      <c r="R41" s="254"/>
      <c r="S41" s="306">
        <v>100</v>
      </c>
      <c r="T41" s="254"/>
      <c r="U41" s="254">
        <f t="shared" si="12"/>
        <v>100</v>
      </c>
      <c r="V41" s="287"/>
      <c r="W41" s="285"/>
      <c r="AG41" s="256"/>
    </row>
    <row r="42" spans="1:33" s="265" customFormat="1" ht="36.75" customHeight="1">
      <c r="A42" s="252"/>
      <c r="B42" s="257" t="s">
        <v>364</v>
      </c>
      <c r="C42" s="263">
        <v>15</v>
      </c>
      <c r="D42" s="263">
        <v>15</v>
      </c>
      <c r="E42" s="285"/>
      <c r="F42" s="253"/>
      <c r="G42" s="253"/>
      <c r="H42" s="253"/>
      <c r="I42" s="253"/>
      <c r="J42" s="253"/>
      <c r="K42" s="253"/>
      <c r="L42" s="253"/>
      <c r="M42" s="253"/>
      <c r="N42" s="253"/>
      <c r="O42" s="253"/>
      <c r="P42" s="254"/>
      <c r="Q42" s="254"/>
      <c r="R42" s="254"/>
      <c r="S42" s="306">
        <v>85</v>
      </c>
      <c r="T42" s="254"/>
      <c r="U42" s="254">
        <f t="shared" si="12"/>
        <v>100</v>
      </c>
      <c r="V42" s="287"/>
      <c r="W42" s="285"/>
      <c r="AG42" s="256"/>
    </row>
    <row r="43" spans="1:33" s="265" customFormat="1" ht="36.75" customHeight="1">
      <c r="A43" s="252"/>
      <c r="B43" s="257" t="s">
        <v>366</v>
      </c>
      <c r="C43" s="263">
        <v>15</v>
      </c>
      <c r="D43" s="263">
        <v>15</v>
      </c>
      <c r="E43" s="285"/>
      <c r="F43" s="253"/>
      <c r="G43" s="253"/>
      <c r="H43" s="253"/>
      <c r="I43" s="253"/>
      <c r="J43" s="253"/>
      <c r="K43" s="253"/>
      <c r="L43" s="253"/>
      <c r="M43" s="253"/>
      <c r="N43" s="253"/>
      <c r="O43" s="253"/>
      <c r="P43" s="254"/>
      <c r="Q43" s="254"/>
      <c r="R43" s="254"/>
      <c r="S43" s="306">
        <v>85</v>
      </c>
      <c r="T43" s="254"/>
      <c r="U43" s="254">
        <f t="shared" si="12"/>
        <v>100</v>
      </c>
      <c r="V43" s="287"/>
      <c r="W43" s="285"/>
      <c r="AG43" s="256"/>
    </row>
    <row r="44" spans="1:33" s="265" customFormat="1" ht="36.75" customHeight="1">
      <c r="A44" s="252"/>
      <c r="B44" s="257" t="s">
        <v>361</v>
      </c>
      <c r="C44" s="263">
        <v>48</v>
      </c>
      <c r="D44" s="263">
        <v>48</v>
      </c>
      <c r="E44" s="285"/>
      <c r="F44" s="253"/>
      <c r="G44" s="253"/>
      <c r="H44" s="253"/>
      <c r="I44" s="253"/>
      <c r="J44" s="253"/>
      <c r="K44" s="253"/>
      <c r="L44" s="253"/>
      <c r="M44" s="253"/>
      <c r="N44" s="253"/>
      <c r="O44" s="253"/>
      <c r="P44" s="254"/>
      <c r="Q44" s="254"/>
      <c r="R44" s="254"/>
      <c r="S44" s="306">
        <v>52</v>
      </c>
      <c r="T44" s="254"/>
      <c r="U44" s="254">
        <f t="shared" si="12"/>
        <v>100</v>
      </c>
      <c r="V44" s="287"/>
      <c r="W44" s="285"/>
      <c r="AG44" s="256"/>
    </row>
    <row r="45" spans="1:33" s="265" customFormat="1" ht="36.75" customHeight="1">
      <c r="A45" s="252"/>
      <c r="B45" s="257" t="s">
        <v>357</v>
      </c>
      <c r="C45" s="263">
        <v>64</v>
      </c>
      <c r="D45" s="263">
        <v>64</v>
      </c>
      <c r="E45" s="285"/>
      <c r="F45" s="253"/>
      <c r="G45" s="253"/>
      <c r="H45" s="253"/>
      <c r="I45" s="253"/>
      <c r="J45" s="253"/>
      <c r="K45" s="253"/>
      <c r="L45" s="253"/>
      <c r="M45" s="253"/>
      <c r="N45" s="253"/>
      <c r="O45" s="253"/>
      <c r="P45" s="254"/>
      <c r="Q45" s="254"/>
      <c r="R45" s="254"/>
      <c r="S45" s="306">
        <v>36</v>
      </c>
      <c r="T45" s="254"/>
      <c r="U45" s="254">
        <f t="shared" si="12"/>
        <v>100</v>
      </c>
      <c r="V45" s="287"/>
      <c r="W45" s="285"/>
      <c r="AG45" s="256"/>
    </row>
    <row r="46" spans="1:33" s="265" customFormat="1" ht="36.75" customHeight="1">
      <c r="A46" s="252"/>
      <c r="B46" s="257" t="s">
        <v>382</v>
      </c>
      <c r="C46" s="263">
        <v>0</v>
      </c>
      <c r="D46" s="263"/>
      <c r="E46" s="285"/>
      <c r="F46" s="253"/>
      <c r="G46" s="253"/>
      <c r="H46" s="253"/>
      <c r="I46" s="253"/>
      <c r="J46" s="253"/>
      <c r="K46" s="253"/>
      <c r="L46" s="253"/>
      <c r="M46" s="253"/>
      <c r="N46" s="253"/>
      <c r="O46" s="253"/>
      <c r="P46" s="254"/>
      <c r="Q46" s="254"/>
      <c r="R46" s="254"/>
      <c r="S46" s="306">
        <v>100</v>
      </c>
      <c r="T46" s="254"/>
      <c r="U46" s="254">
        <f t="shared" si="12"/>
        <v>100</v>
      </c>
      <c r="V46" s="287"/>
      <c r="W46" s="285"/>
      <c r="AG46" s="256"/>
    </row>
    <row r="47" spans="1:33" s="265" customFormat="1" ht="36.75" customHeight="1">
      <c r="A47" s="252"/>
      <c r="B47" s="257" t="s">
        <v>383</v>
      </c>
      <c r="C47" s="263">
        <v>0</v>
      </c>
      <c r="D47" s="263"/>
      <c r="E47" s="285"/>
      <c r="F47" s="253"/>
      <c r="G47" s="253"/>
      <c r="H47" s="253"/>
      <c r="I47" s="253"/>
      <c r="J47" s="253"/>
      <c r="K47" s="253"/>
      <c r="L47" s="253"/>
      <c r="M47" s="253"/>
      <c r="N47" s="253"/>
      <c r="O47" s="253"/>
      <c r="P47" s="254"/>
      <c r="Q47" s="254"/>
      <c r="R47" s="254"/>
      <c r="S47" s="306">
        <v>100</v>
      </c>
      <c r="T47" s="254"/>
      <c r="U47" s="254">
        <f t="shared" si="12"/>
        <v>100</v>
      </c>
      <c r="V47" s="287"/>
      <c r="W47" s="285"/>
      <c r="AG47" s="256"/>
    </row>
    <row r="48" spans="1:33" s="265" customFormat="1" ht="36.75" customHeight="1">
      <c r="A48" s="252"/>
      <c r="B48" s="257" t="s">
        <v>384</v>
      </c>
      <c r="C48" s="263">
        <v>0</v>
      </c>
      <c r="D48" s="263"/>
      <c r="E48" s="285"/>
      <c r="F48" s="253"/>
      <c r="G48" s="253"/>
      <c r="H48" s="253"/>
      <c r="I48" s="253"/>
      <c r="J48" s="253"/>
      <c r="K48" s="253"/>
      <c r="L48" s="253"/>
      <c r="M48" s="253"/>
      <c r="N48" s="253"/>
      <c r="O48" s="253"/>
      <c r="P48" s="254"/>
      <c r="Q48" s="254"/>
      <c r="R48" s="254"/>
      <c r="S48" s="306">
        <v>100</v>
      </c>
      <c r="T48" s="254"/>
      <c r="U48" s="254">
        <f t="shared" si="12"/>
        <v>100</v>
      </c>
      <c r="V48" s="287"/>
      <c r="W48" s="285"/>
      <c r="AG48" s="256"/>
    </row>
    <row r="49" spans="1:24" s="16" customFormat="1" ht="42.75" customHeight="1">
      <c r="A49" s="12" t="s">
        <v>132</v>
      </c>
      <c r="B49" s="295" t="s">
        <v>350</v>
      </c>
      <c r="C49" s="147"/>
      <c r="D49" s="147"/>
      <c r="E49" s="177"/>
      <c r="F49" s="177"/>
      <c r="G49" s="177"/>
      <c r="H49" s="177"/>
      <c r="I49" s="177"/>
      <c r="J49" s="177"/>
      <c r="K49" s="177"/>
      <c r="L49" s="177"/>
      <c r="M49" s="177"/>
      <c r="N49" s="177"/>
      <c r="O49" s="177"/>
      <c r="P49" s="177"/>
      <c r="Q49" s="177"/>
      <c r="R49" s="177"/>
      <c r="S49" s="115">
        <f>S50+S56+S57</f>
        <v>10390.754000000001</v>
      </c>
      <c r="T49" s="177"/>
      <c r="U49" s="177"/>
      <c r="V49" s="18"/>
      <c r="W49" s="296" t="s">
        <v>414</v>
      </c>
    </row>
    <row r="50" spans="1:24" s="16" customFormat="1" ht="48" customHeight="1">
      <c r="A50" s="22">
        <v>1</v>
      </c>
      <c r="B50" s="17" t="s">
        <v>19</v>
      </c>
      <c r="C50" s="147"/>
      <c r="D50" s="147"/>
      <c r="E50" s="177"/>
      <c r="F50" s="177"/>
      <c r="G50" s="177"/>
      <c r="H50" s="177"/>
      <c r="I50" s="177"/>
      <c r="J50" s="177"/>
      <c r="K50" s="177"/>
      <c r="L50" s="177"/>
      <c r="M50" s="177"/>
      <c r="N50" s="177"/>
      <c r="O50" s="177"/>
      <c r="P50" s="177"/>
      <c r="Q50" s="177"/>
      <c r="R50" s="177"/>
      <c r="S50" s="115">
        <f>S51</f>
        <v>6328.7539999999999</v>
      </c>
      <c r="T50" s="177"/>
      <c r="U50" s="177"/>
      <c r="V50" s="123"/>
      <c r="W50" s="177"/>
    </row>
    <row r="51" spans="1:24" s="2" customFormat="1" ht="48" customHeight="1">
      <c r="A51" s="19" t="s">
        <v>3</v>
      </c>
      <c r="B51" s="20" t="s">
        <v>21</v>
      </c>
      <c r="C51" s="148"/>
      <c r="D51" s="148"/>
      <c r="E51" s="179"/>
      <c r="F51" s="179"/>
      <c r="G51" s="179"/>
      <c r="H51" s="179"/>
      <c r="I51" s="179"/>
      <c r="J51" s="179"/>
      <c r="K51" s="179"/>
      <c r="L51" s="179"/>
      <c r="M51" s="179"/>
      <c r="N51" s="179"/>
      <c r="O51" s="179"/>
      <c r="P51" s="179"/>
      <c r="Q51" s="179"/>
      <c r="R51" s="179"/>
      <c r="S51" s="116">
        <f>S52+S54</f>
        <v>6328.7539999999999</v>
      </c>
      <c r="T51" s="179"/>
      <c r="U51" s="179"/>
      <c r="V51" s="125"/>
      <c r="W51" s="39"/>
    </row>
    <row r="52" spans="1:24" s="28" customFormat="1" ht="46.5" customHeight="1">
      <c r="A52" s="22" t="s">
        <v>412</v>
      </c>
      <c r="B52" s="17" t="s">
        <v>371</v>
      </c>
      <c r="C52" s="147">
        <f>C53</f>
        <v>3000</v>
      </c>
      <c r="D52" s="147">
        <f t="shared" ref="D52:S52" si="13">D53</f>
        <v>3000</v>
      </c>
      <c r="E52" s="177">
        <f t="shared" si="13"/>
        <v>0</v>
      </c>
      <c r="F52" s="177">
        <f t="shared" si="13"/>
        <v>0</v>
      </c>
      <c r="G52" s="177">
        <f t="shared" si="13"/>
        <v>0</v>
      </c>
      <c r="H52" s="177">
        <f t="shared" si="13"/>
        <v>0</v>
      </c>
      <c r="I52" s="177">
        <f t="shared" si="13"/>
        <v>0</v>
      </c>
      <c r="J52" s="177">
        <f t="shared" si="13"/>
        <v>0</v>
      </c>
      <c r="K52" s="177">
        <f t="shared" si="13"/>
        <v>0</v>
      </c>
      <c r="L52" s="177">
        <f t="shared" si="13"/>
        <v>0</v>
      </c>
      <c r="M52" s="177">
        <f t="shared" si="13"/>
        <v>0</v>
      </c>
      <c r="N52" s="177">
        <f t="shared" si="13"/>
        <v>0</v>
      </c>
      <c r="O52" s="177">
        <f t="shared" si="13"/>
        <v>0</v>
      </c>
      <c r="P52" s="177">
        <f t="shared" si="13"/>
        <v>0</v>
      </c>
      <c r="Q52" s="177"/>
      <c r="R52" s="177">
        <f t="shared" si="13"/>
        <v>10000</v>
      </c>
      <c r="S52" s="13">
        <f t="shared" si="13"/>
        <v>3952</v>
      </c>
      <c r="T52" s="177"/>
      <c r="U52" s="177"/>
      <c r="V52" s="143"/>
      <c r="W52" s="290"/>
    </row>
    <row r="53" spans="1:24" s="256" customFormat="1" ht="57.75" customHeight="1">
      <c r="A53" s="252"/>
      <c r="B53" s="257" t="s">
        <v>417</v>
      </c>
      <c r="C53" s="263">
        <f>D53</f>
        <v>3000</v>
      </c>
      <c r="D53" s="263">
        <v>3000</v>
      </c>
      <c r="E53" s="253"/>
      <c r="F53" s="253"/>
      <c r="G53" s="244"/>
      <c r="H53" s="253"/>
      <c r="I53" s="253"/>
      <c r="J53" s="253"/>
      <c r="K53" s="254"/>
      <c r="L53" s="254"/>
      <c r="M53" s="253"/>
      <c r="N53" s="253"/>
      <c r="O53" s="253"/>
      <c r="P53" s="254"/>
      <c r="Q53" s="284" t="s">
        <v>379</v>
      </c>
      <c r="R53" s="253">
        <v>10000</v>
      </c>
      <c r="S53" s="304">
        <v>3952</v>
      </c>
      <c r="T53" s="254"/>
      <c r="U53" s="253"/>
      <c r="V53" s="261"/>
      <c r="W53" s="255"/>
    </row>
    <row r="54" spans="1:24" s="28" customFormat="1" ht="42.75" customHeight="1">
      <c r="A54" s="22" t="s">
        <v>412</v>
      </c>
      <c r="B54" s="17" t="s">
        <v>388</v>
      </c>
      <c r="C54" s="147">
        <f>C55</f>
        <v>1000</v>
      </c>
      <c r="D54" s="147">
        <f t="shared" ref="D54:S54" si="14">D55</f>
        <v>1000</v>
      </c>
      <c r="E54" s="177">
        <f t="shared" si="14"/>
        <v>0</v>
      </c>
      <c r="F54" s="177">
        <f t="shared" si="14"/>
        <v>0</v>
      </c>
      <c r="G54" s="177">
        <f t="shared" si="14"/>
        <v>0</v>
      </c>
      <c r="H54" s="177">
        <f t="shared" si="14"/>
        <v>0</v>
      </c>
      <c r="I54" s="177">
        <f t="shared" si="14"/>
        <v>0</v>
      </c>
      <c r="J54" s="177">
        <f t="shared" si="14"/>
        <v>0</v>
      </c>
      <c r="K54" s="177">
        <f t="shared" si="14"/>
        <v>0</v>
      </c>
      <c r="L54" s="177">
        <f t="shared" si="14"/>
        <v>0</v>
      </c>
      <c r="M54" s="177">
        <f t="shared" si="14"/>
        <v>0</v>
      </c>
      <c r="N54" s="177">
        <f t="shared" si="14"/>
        <v>0</v>
      </c>
      <c r="O54" s="177">
        <f t="shared" si="14"/>
        <v>0</v>
      </c>
      <c r="P54" s="177">
        <f t="shared" si="14"/>
        <v>0</v>
      </c>
      <c r="Q54" s="177"/>
      <c r="R54" s="177">
        <f t="shared" si="14"/>
        <v>3000</v>
      </c>
      <c r="S54" s="115">
        <f t="shared" si="14"/>
        <v>2376.7539999999999</v>
      </c>
      <c r="T54" s="177"/>
      <c r="U54" s="177"/>
      <c r="V54" s="143"/>
      <c r="W54" s="290"/>
    </row>
    <row r="55" spans="1:24" s="256" customFormat="1" ht="42.75" customHeight="1">
      <c r="A55" s="252"/>
      <c r="B55" s="257" t="s">
        <v>418</v>
      </c>
      <c r="C55" s="263">
        <f>D55</f>
        <v>1000</v>
      </c>
      <c r="D55" s="263">
        <v>1000</v>
      </c>
      <c r="E55" s="253"/>
      <c r="F55" s="253"/>
      <c r="G55" s="244"/>
      <c r="H55" s="253"/>
      <c r="I55" s="253"/>
      <c r="J55" s="253"/>
      <c r="K55" s="254"/>
      <c r="L55" s="254"/>
      <c r="M55" s="253"/>
      <c r="N55" s="253"/>
      <c r="O55" s="253"/>
      <c r="P55" s="254"/>
      <c r="Q55" s="284" t="s">
        <v>379</v>
      </c>
      <c r="R55" s="253">
        <v>3000</v>
      </c>
      <c r="S55" s="302">
        <v>2376.7539999999999</v>
      </c>
      <c r="T55" s="254"/>
      <c r="U55" s="253"/>
      <c r="V55" s="261"/>
      <c r="W55" s="255"/>
    </row>
    <row r="56" spans="1:24" s="16" customFormat="1" ht="42.75" customHeight="1">
      <c r="A56" s="22">
        <v>2</v>
      </c>
      <c r="B56" s="17" t="s">
        <v>30</v>
      </c>
      <c r="C56" s="147"/>
      <c r="D56" s="147"/>
      <c r="E56" s="177"/>
      <c r="F56" s="177"/>
      <c r="G56" s="177"/>
      <c r="H56" s="177"/>
      <c r="I56" s="177"/>
      <c r="J56" s="177"/>
      <c r="K56" s="177"/>
      <c r="L56" s="177"/>
      <c r="M56" s="177"/>
      <c r="N56" s="177"/>
      <c r="O56" s="177"/>
      <c r="P56" s="177"/>
      <c r="Q56" s="177"/>
      <c r="R56" s="177"/>
      <c r="S56" s="13">
        <v>4000</v>
      </c>
      <c r="T56" s="177"/>
      <c r="U56" s="177"/>
      <c r="V56" s="294"/>
      <c r="W56" s="177"/>
      <c r="X56" s="289"/>
    </row>
    <row r="57" spans="1:24" s="28" customFormat="1" ht="46.5" customHeight="1">
      <c r="A57" s="22">
        <v>3</v>
      </c>
      <c r="B57" s="17" t="s">
        <v>34</v>
      </c>
      <c r="C57" s="147"/>
      <c r="D57" s="147"/>
      <c r="E57" s="177"/>
      <c r="F57" s="177"/>
      <c r="G57" s="177"/>
      <c r="H57" s="177"/>
      <c r="I57" s="177"/>
      <c r="J57" s="177"/>
      <c r="K57" s="177"/>
      <c r="L57" s="177"/>
      <c r="M57" s="177"/>
      <c r="N57" s="177"/>
      <c r="O57" s="177"/>
      <c r="P57" s="177"/>
      <c r="Q57" s="177"/>
      <c r="R57" s="177"/>
      <c r="S57" s="13">
        <f>S59</f>
        <v>62</v>
      </c>
      <c r="T57" s="177"/>
      <c r="U57" s="177"/>
      <c r="V57" s="143"/>
      <c r="W57" s="290"/>
    </row>
    <row r="58" spans="1:24" ht="33" customHeight="1">
      <c r="A58" s="19" t="s">
        <v>3</v>
      </c>
      <c r="B58" s="20" t="s">
        <v>420</v>
      </c>
      <c r="C58" s="148"/>
      <c r="D58" s="148"/>
      <c r="E58" s="179"/>
      <c r="F58" s="179"/>
      <c r="G58" s="179"/>
      <c r="H58" s="179"/>
      <c r="I58" s="179"/>
      <c r="J58" s="179"/>
      <c r="K58" s="179"/>
      <c r="L58" s="179"/>
      <c r="M58" s="179"/>
      <c r="N58" s="179"/>
      <c r="O58" s="179"/>
      <c r="P58" s="179"/>
      <c r="Q58" s="179"/>
      <c r="R58" s="179"/>
      <c r="S58" s="14"/>
      <c r="T58" s="179"/>
      <c r="U58" s="179"/>
      <c r="V58" s="142"/>
      <c r="W58" s="141"/>
    </row>
    <row r="59" spans="1:24" s="256" customFormat="1" ht="52.5" customHeight="1">
      <c r="A59" s="252"/>
      <c r="B59" s="257" t="s">
        <v>373</v>
      </c>
      <c r="C59" s="263"/>
      <c r="D59" s="263"/>
      <c r="E59" s="253"/>
      <c r="F59" s="253"/>
      <c r="G59" s="253"/>
      <c r="H59" s="253"/>
      <c r="I59" s="253"/>
      <c r="J59" s="253"/>
      <c r="K59" s="254"/>
      <c r="L59" s="254"/>
      <c r="M59" s="253"/>
      <c r="N59" s="253"/>
      <c r="O59" s="253"/>
      <c r="P59" s="254"/>
      <c r="Q59" s="284"/>
      <c r="R59" s="253"/>
      <c r="S59" s="306">
        <v>62</v>
      </c>
      <c r="T59" s="254"/>
      <c r="U59" s="253"/>
      <c r="V59" s="261" t="s">
        <v>421</v>
      </c>
      <c r="W59" s="255"/>
    </row>
  </sheetData>
  <mergeCells count="29">
    <mergeCell ref="A3:W3"/>
    <mergeCell ref="J10:J11"/>
    <mergeCell ref="L10:L11"/>
    <mergeCell ref="M10:N10"/>
    <mergeCell ref="U9:U11"/>
    <mergeCell ref="V9:V11"/>
    <mergeCell ref="O10:O11"/>
    <mergeCell ref="P9:P11"/>
    <mergeCell ref="Q9:Q11"/>
    <mergeCell ref="R9:R11"/>
    <mergeCell ref="S9:T9"/>
    <mergeCell ref="S10:S11"/>
    <mergeCell ref="T10:T11"/>
    <mergeCell ref="A1:W1"/>
    <mergeCell ref="A2:W2"/>
    <mergeCell ref="A4:W4"/>
    <mergeCell ref="C8:D8"/>
    <mergeCell ref="A9:A11"/>
    <mergeCell ref="B9:B11"/>
    <mergeCell ref="C9:F9"/>
    <mergeCell ref="G9:J9"/>
    <mergeCell ref="K9:K11"/>
    <mergeCell ref="L9:O9"/>
    <mergeCell ref="W9:W11"/>
    <mergeCell ref="C10:C11"/>
    <mergeCell ref="D10:E10"/>
    <mergeCell ref="F10:F11"/>
    <mergeCell ref="G10:G11"/>
    <mergeCell ref="H10:I10"/>
  </mergeCells>
  <pageMargins left="0.31496062992125984" right="0.19685039370078741" top="0.47244094488188981" bottom="0.43307086614173229" header="0.31496062992125984" footer="0.19685039370078741"/>
  <pageSetup paperSize="9" scale="61" orientation="landscape" r:id="rId1"/>
  <colBreaks count="1" manualBreakCount="1">
    <brk id="23" max="184"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Biểu tổng hợp</vt:lpstr>
      <vt:lpstr>TH vốn ĐT</vt:lpstr>
      <vt:lpstr>Vốn ĐT</vt:lpstr>
      <vt:lpstr>TH</vt:lpstr>
      <vt:lpstr>CT PTKTXHVĐBDTMN</vt:lpstr>
      <vt:lpstr>CTXDNTM</vt:lpstr>
      <vt:lpstr>CTGNBV</vt:lpstr>
      <vt:lpstr>Điều chỉnh giảm</vt:lpstr>
      <vt:lpstr>Điều chỉnh tăng</vt:lpstr>
      <vt:lpstr>NTM</vt:lpstr>
      <vt:lpstr>GNBV</vt:lpstr>
      <vt:lpstr>'Biểu tổng hợp'!Print_Area</vt:lpstr>
      <vt:lpstr>'CT PTKTXHVĐBDTMN'!Print_Area</vt:lpstr>
      <vt:lpstr>'Điều chỉnh giảm'!Print_Area</vt:lpstr>
      <vt:lpstr>'Điều chỉnh tăng'!Print_Area</vt:lpstr>
      <vt:lpstr>NTM!Print_Area</vt:lpstr>
      <vt:lpstr>'TH vốn ĐT'!Print_Area</vt:lpstr>
      <vt:lpstr>'CT PTKTXHVĐBDTMN'!Print_Titles</vt:lpstr>
      <vt:lpstr>'Điều chỉnh giảm'!Print_Titles</vt:lpstr>
      <vt:lpstr>'Điều chỉnh tăng'!Print_Titles</vt:lpstr>
      <vt:lpstr>GNBV!Print_Titles</vt:lpstr>
      <vt:lpstr>NTM!Print_Titles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Trương Kiên Cương</cp:lastModifiedBy>
  <cp:lastPrinted>2024-11-13T07:10:37Z</cp:lastPrinted>
  <dcterms:created xsi:type="dcterms:W3CDTF">2022-06-15T08:29:03Z</dcterms:created>
  <dcterms:modified xsi:type="dcterms:W3CDTF">2024-11-13T08:53:35Z</dcterms:modified>
</cp:coreProperties>
</file>